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1" sheetId="5" state="hidden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state="hidden" r:id="rId12"/>
    <sheet name="декабрь" sheetId="13" state="hidden" r:id="rId13"/>
  </sheets>
  <definedNames>
    <definedName name="_xlnm._FilterDatabase" localSheetId="7" hidden="1">'июль'!$A$8:$I$131</definedName>
    <definedName name="_xlnm._FilterDatabase" localSheetId="5" hidden="1">'май'!$A$8:$I$133</definedName>
    <definedName name="_xlnm._FilterDatabase" localSheetId="1" hidden="1">'февраль'!$A$8:$I$137</definedName>
    <definedName name="_xlnm.Print_Titles" localSheetId="8">'август'!$4:$5</definedName>
    <definedName name="_xlnm.Print_Titles" localSheetId="3">'апрель'!$4:$5</definedName>
    <definedName name="_xlnm.Print_Titles" localSheetId="12">'декабрь'!$4:$5</definedName>
    <definedName name="_xlnm.Print_Titles" localSheetId="7">'июль'!$4:$5</definedName>
    <definedName name="_xlnm.Print_Titles" localSheetId="6">'июнь'!$4:$5</definedName>
    <definedName name="_xlnm.Print_Titles" localSheetId="5">'май'!$4:$5</definedName>
    <definedName name="_xlnm.Print_Titles" localSheetId="4">'май1'!$4:$5</definedName>
    <definedName name="_xlnm.Print_Titles" localSheetId="2">'март'!$4:$5</definedName>
    <definedName name="_xlnm.Print_Titles" localSheetId="11">'ноябрь'!$4:$5</definedName>
    <definedName name="_xlnm.Print_Titles" localSheetId="10">'октябрь'!$4:$5</definedName>
    <definedName name="_xlnm.Print_Titles" localSheetId="9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<sst xmlns="http://schemas.openxmlformats.org/spreadsheetml/2006/main" count="2195" uniqueCount="202">
  <si>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</si>
  <si>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</si>
  <si>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</si>
  <si>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</si>
  <si>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</si>
  <si>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</si>
  <si>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</si>
  <si>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</si>
  <si>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</si>
  <si>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</si>
  <si>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</si>
  <si>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</si>
  <si>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</si>
  <si>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</si>
  <si>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</si>
  <si>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</si>
  <si>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</si>
  <si>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</si>
  <si>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</si>
  <si>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</si>
  <si>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</si>
  <si>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</si>
  <si>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</si>
  <si>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</si>
  <si>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</si>
  <si>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</si>
  <si>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</si>
  <si>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</si>
  <si>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</si>
  <si>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</si>
  <si>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</si>
  <si>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</si>
  <si>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</si>
  <si>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</si>
  <si>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</si>
  <si>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</si>
  <si>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</si>
  <si>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</si>
  <si>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</si>
  <si>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</si>
  <si>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</si>
  <si>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</si>
  <si>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</si>
  <si>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</si>
  <si>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</si>
  <si>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</si>
  <si>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</si>
  <si>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</si>
  <si>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</si>
  <si>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</si>
  <si>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</si>
  <si>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</si>
  <si>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</si>
  <si>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</si>
  <si>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</si>
  <si>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</si>
  <si>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</si>
  <si>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</si>
  <si>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</si>
  <si>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</si>
  <si>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</si>
  <si>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</si>
  <si>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</si>
  <si>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</si>
  <si>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</si>
  <si>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</si>
  <si>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</si>
  <si>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</si>
  <si>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</si>
  <si>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</si>
  <si>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</si>
  <si>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</si>
  <si>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</si>
  <si>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</si>
  <si>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</si>
  <si>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</si>
  <si>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</si>
  <si>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</si>
  <si>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</si>
  <si>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</si>
  <si>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</si>
  <si>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</si>
  <si>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</si>
  <si>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</si>
  <si>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</si>
  <si>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</si>
  <si>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</si>
  <si>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</si>
  <si>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</si>
  <si>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</si>
  <si>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</si>
  <si>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</si>
  <si>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</si>
  <si>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</si>
  <si>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</si>
  <si>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</si>
  <si>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</si>
  <si>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</si>
  <si>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</si>
  <si>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</si>
  <si>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</si>
  <si>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</si>
  <si>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</si>
  <si>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</si>
  <si>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</si>
  <si>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</si>
  <si>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</si>
  <si>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</si>
  <si>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</si>
  <si>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</si>
  <si>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</si>
  <si>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</si>
  <si>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</si>
  <si>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</si>
  <si>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</si>
  <si>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</si>
  <si>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</si>
  <si>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</si>
  <si>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</si>
  <si>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</si>
  <si>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</si>
  <si>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</si>
  <si>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</si>
  <si>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</si>
  <si>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</si>
  <si>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</si>
  <si>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</si>
  <si>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</si>
  <si>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</si>
  <si>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</si>
  <si>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</si>
  <si>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</si>
  <si>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</si>
  <si>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На 01.12.2018</t>
  </si>
  <si>
    <t>Охрана окружающей среды</t>
  </si>
  <si>
    <t>На 01.01.2019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</si>
  <si>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</si>
  <si>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</si>
  <si>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</si>
  <si>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</si>
  <si>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</si>
  <si>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</si>
  <si>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</si>
  <si>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                             (1 16 43000)</t>
  </si>
  <si>
    <t xml:space="preserve">   иные межбюджетные трансферты</t>
  </si>
  <si>
    <t xml:space="preserve"> 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(1 11 5002)</t>
  </si>
  <si>
    <t>На 01.12.2019</t>
  </si>
  <si>
    <t>План за 11 мес 2019 г.</t>
  </si>
  <si>
    <t>на 01 декабря 2019 года</t>
  </si>
  <si>
    <t>на 01 января 2020 года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</si>
  <si>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</si>
  <si>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</si>
  <si>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</si>
  <si>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</si>
  <si>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</si>
  <si>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</si>
  <si>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</si>
  <si>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</si>
  <si>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</si>
  <si>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</si>
  <si>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</si>
  <si>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</si>
  <si>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</si>
  <si>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на 01 февраля 2020 года</t>
  </si>
  <si>
    <t>План за 1 мес 2020 г.</t>
  </si>
  <si>
    <t>Факт за аналогичный период 2019 г.</t>
  </si>
  <si>
    <t>На 01.02.2020</t>
  </si>
  <si>
    <t xml:space="preserve">И.О. Руководитель финансового управления администрации города Минусинска </t>
  </si>
  <si>
    <t>Е.В. Гейль</t>
  </si>
  <si>
    <t>на 01 марта 2020 года</t>
  </si>
  <si>
    <t>План за 2 мес 2020 г.</t>
  </si>
  <si>
    <t>На 01.03.2020</t>
  </si>
  <si>
    <t>на 01 апреля 2020 года</t>
  </si>
  <si>
    <t>План за 3 мес 2020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</si>
  <si>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</si>
  <si>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</si>
  <si>
    <t>на 01 мая 2020 года</t>
  </si>
  <si>
    <t>План за 4 мес 2020 г.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</si>
  <si>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</si>
  <si>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</si>
  <si>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</si>
  <si>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</si>
  <si>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</si>
  <si>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</si>
  <si>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</si>
  <si>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 июля 2020 года</t>
  </si>
  <si>
    <t>План за 6 мес 2020 г.</t>
  </si>
  <si>
    <t>На 01.07.2020</t>
  </si>
  <si>
    <t>На 01.08.2020</t>
  </si>
  <si>
    <t>План за 7 мес 2020 г.</t>
  </si>
  <si>
    <t>на 01 августа 2020 года</t>
  </si>
  <si>
    <t>На 01.09.2020</t>
  </si>
  <si>
    <t>на 01 сентября 2020 года</t>
  </si>
  <si>
    <t>План за 8 мес 2020 г.</t>
  </si>
  <si>
    <t>на 01 октября 2020 года</t>
  </si>
  <si>
    <t>План за 9 мес 2020 г.</t>
  </si>
  <si>
    <t>На 01.10.2020</t>
  </si>
  <si>
    <t>На 01.11.2020</t>
  </si>
  <si>
    <t>на 01 ноября 2020 года</t>
  </si>
  <si>
    <t>Налог на доходы физических лиц в том числе:</t>
  </si>
  <si>
    <t>План за 10 мес 2020 г.</t>
  </si>
  <si>
    <t>Факт за аналогичный период 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</si>
</sst>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9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4" fontId="2" fillId="0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pane xSplit="1" ySplit="6" topLeftCell="B1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9" sqref="B129:B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163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164</v>
      </c>
      <c r="D4" s="18" t="s">
        <v>74</v>
      </c>
      <c r="E4" s="18" t="s">
        <v>72</v>
      </c>
      <c r="F4" s="18" t="s">
        <v>75</v>
      </c>
      <c r="G4" s="18" t="s">
        <v>165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52" t="s">
        <v>116</v>
      </c>
      <c r="B7" s="35">
        <v>441159.13000000006</v>
      </c>
      <c r="C7" s="35">
        <v>24499.350000000002</v>
      </c>
      <c r="D7" s="35">
        <v>27699.089999999997</v>
      </c>
      <c r="E7" s="26">
        <v>6.278707186678874</v>
      </c>
      <c r="F7" s="26">
        <v>113.06050976862649</v>
      </c>
      <c r="G7" s="35">
        <v>24698.530000000002</v>
      </c>
      <c r="H7" s="26">
        <v>112.14873921646347</v>
      </c>
      <c r="I7" s="35">
        <v>27699.089999999997</v>
      </c>
    </row>
    <row r="8" spans="1:9" ht="12.75">
      <c r="A8" s="53" t="s">
        <v>4</v>
      </c>
      <c r="B8" s="26">
        <v>275033.24</v>
      </c>
      <c r="C8" s="26">
        <v>11654</v>
      </c>
      <c r="D8" s="26">
        <v>10645.39</v>
      </c>
      <c r="E8" s="26">
        <v>3.870583061160171</v>
      </c>
      <c r="F8" s="26">
        <v>91.34537497854814</v>
      </c>
      <c r="G8" s="26">
        <v>11487.07</v>
      </c>
      <c r="H8" s="26">
        <v>92.6728051626742</v>
      </c>
      <c r="I8" s="26">
        <v>10645.39</v>
      </c>
    </row>
    <row r="9" spans="1:9" ht="25.5">
      <c r="A9" s="54" t="s">
        <v>5</v>
      </c>
      <c r="B9" s="27">
        <v>6017.6</v>
      </c>
      <c r="C9" s="27">
        <v>354</v>
      </c>
      <c r="D9" s="27">
        <v>200.86</v>
      </c>
      <c r="E9" s="26">
        <v>3.337875565009306</v>
      </c>
      <c r="F9" s="26">
        <v>56.74011299435029</v>
      </c>
      <c r="G9" s="27">
        <v>153.51</v>
      </c>
      <c r="H9" s="26">
        <v>130.8448960979741</v>
      </c>
      <c r="I9" s="27">
        <v>200.86</v>
      </c>
    </row>
    <row r="10" spans="1:9" ht="12.75" customHeight="1">
      <c r="A10" s="55" t="s">
        <v>76</v>
      </c>
      <c r="B10" s="47">
        <v>269015.64</v>
      </c>
      <c r="C10" s="47">
        <v>11300</v>
      </c>
      <c r="D10" s="47">
        <v>10444.529999999999</v>
      </c>
      <c r="E10" s="48">
        <v>3.882499173653992</v>
      </c>
      <c r="F10" s="26">
        <v>92.42946902654866</v>
      </c>
      <c r="G10" s="47">
        <v>11333.56</v>
      </c>
      <c r="H10" s="48">
        <v>92.15577453156818</v>
      </c>
      <c r="I10" s="47">
        <v>10444.529999999999</v>
      </c>
    </row>
    <row r="11" spans="1:9" ht="51">
      <c r="A11" s="57" t="s">
        <v>80</v>
      </c>
      <c r="B11" s="28">
        <v>257218.54</v>
      </c>
      <c r="C11" s="28">
        <v>11000</v>
      </c>
      <c r="D11" s="28">
        <v>10058</v>
      </c>
      <c r="E11" s="26">
        <v>3.910293558154867</v>
      </c>
      <c r="F11" s="26">
        <v>91.43636363636364</v>
      </c>
      <c r="G11" s="28">
        <v>10909.65</v>
      </c>
      <c r="H11" s="26">
        <v>92.19360841090227</v>
      </c>
      <c r="I11" s="28">
        <v>10058</v>
      </c>
    </row>
    <row r="12" spans="1:9" ht="51" customHeight="1">
      <c r="A12" s="57" t="s">
        <v>81</v>
      </c>
      <c r="B12" s="28">
        <v>4039.82</v>
      </c>
      <c r="C12" s="28">
        <v>50</v>
      </c>
      <c r="D12" s="28">
        <v>81.56</v>
      </c>
      <c r="E12" s="26">
        <v>2.018901832259853</v>
      </c>
      <c r="F12" s="26">
        <v>163.12</v>
      </c>
      <c r="G12" s="28">
        <v>129.77</v>
      </c>
      <c r="H12" s="26">
        <v>62.84965708561301</v>
      </c>
      <c r="I12" s="28">
        <v>81.56</v>
      </c>
    </row>
    <row r="13" spans="1:9" ht="25.5">
      <c r="A13" s="57" t="s">
        <v>82</v>
      </c>
      <c r="B13" s="28">
        <v>4853.42</v>
      </c>
      <c r="C13" s="28">
        <v>100</v>
      </c>
      <c r="D13" s="28">
        <v>117.15</v>
      </c>
      <c r="E13" s="26">
        <v>2.4137618421649067</v>
      </c>
      <c r="F13" s="26">
        <v>117.15</v>
      </c>
      <c r="G13" s="28">
        <v>102.33</v>
      </c>
      <c r="H13" s="26">
        <v>114.48255643506305</v>
      </c>
      <c r="I13" s="28">
        <v>117.15</v>
      </c>
    </row>
    <row r="14" spans="1:9" ht="63.75">
      <c r="A14" s="58" t="s">
        <v>84</v>
      </c>
      <c r="B14" s="28">
        <v>2903.86</v>
      </c>
      <c r="C14" s="28">
        <v>150</v>
      </c>
      <c r="D14" s="28">
        <v>187.82</v>
      </c>
      <c r="E14" s="26">
        <v>6.4679426694124365</v>
      </c>
      <c r="F14" s="26">
        <v>125.21333333333334</v>
      </c>
      <c r="G14" s="28">
        <v>191.81</v>
      </c>
      <c r="H14" s="26">
        <v>97.91981648506334</v>
      </c>
      <c r="I14" s="28">
        <v>187.82</v>
      </c>
    </row>
    <row r="15" spans="1:9" ht="37.5" customHeight="1">
      <c r="A15" s="59" t="s">
        <v>89</v>
      </c>
      <c r="B15" s="35">
        <v>23712</v>
      </c>
      <c r="C15" s="35">
        <v>2178.62</v>
      </c>
      <c r="D15" s="35">
        <v>1853.18</v>
      </c>
      <c r="E15" s="26">
        <v>7.8153677462888</v>
      </c>
      <c r="F15" s="26">
        <v>85.06210353342942</v>
      </c>
      <c r="G15" s="35">
        <v>2166.92</v>
      </c>
      <c r="H15" s="26">
        <v>85.52138519188526</v>
      </c>
      <c r="I15" s="35">
        <v>1853.18</v>
      </c>
    </row>
    <row r="16" spans="1:9" ht="39.75" customHeight="1">
      <c r="A16" s="39" t="s">
        <v>90</v>
      </c>
      <c r="B16" s="28">
        <v>10865.8</v>
      </c>
      <c r="C16" s="28">
        <v>946.31</v>
      </c>
      <c r="D16" s="28">
        <v>844.23</v>
      </c>
      <c r="E16" s="26">
        <v>7.76960739200059</v>
      </c>
      <c r="F16" s="26">
        <v>89.21283723092857</v>
      </c>
      <c r="G16" s="28">
        <v>946.31</v>
      </c>
      <c r="H16" s="26">
        <v>89.21283723092857</v>
      </c>
      <c r="I16" s="28">
        <v>844.23</v>
      </c>
    </row>
    <row r="17" spans="1:9" ht="37.5" customHeight="1">
      <c r="A17" s="39" t="s">
        <v>91</v>
      </c>
      <c r="B17" s="28">
        <v>56</v>
      </c>
      <c r="C17" s="28">
        <v>5</v>
      </c>
      <c r="D17" s="28">
        <v>5.74</v>
      </c>
      <c r="E17" s="26">
        <v>10.25</v>
      </c>
      <c r="F17" s="26">
        <v>114.80000000000001</v>
      </c>
      <c r="G17" s="28">
        <v>7.06</v>
      </c>
      <c r="H17" s="26">
        <v>81.30311614730878</v>
      </c>
      <c r="I17" s="28">
        <v>5.74</v>
      </c>
    </row>
    <row r="18" spans="1:9" ht="56.25" customHeight="1">
      <c r="A18" s="39" t="s">
        <v>92</v>
      </c>
      <c r="B18" s="28">
        <v>14192.6</v>
      </c>
      <c r="C18" s="28">
        <v>1377.31</v>
      </c>
      <c r="D18" s="28">
        <v>1158.41</v>
      </c>
      <c r="E18" s="26">
        <v>8.16207037470231</v>
      </c>
      <c r="F18" s="26">
        <v>84.10670074275218</v>
      </c>
      <c r="G18" s="28">
        <v>1377.31</v>
      </c>
      <c r="H18" s="26">
        <v>84.10670074275218</v>
      </c>
      <c r="I18" s="28">
        <v>1158.41</v>
      </c>
    </row>
    <row r="19" spans="1:9" ht="55.5" customHeight="1">
      <c r="A19" s="39" t="s">
        <v>93</v>
      </c>
      <c r="B19" s="28">
        <v>-1402.4</v>
      </c>
      <c r="C19" s="28">
        <v>-150</v>
      </c>
      <c r="D19" s="28">
        <v>-155.2</v>
      </c>
      <c r="E19" s="26">
        <v>11.066742726754136</v>
      </c>
      <c r="F19" s="26">
        <v>103.46666666666667</v>
      </c>
      <c r="G19" s="28">
        <v>-163.76</v>
      </c>
      <c r="H19" s="26">
        <v>94.77283829995115</v>
      </c>
      <c r="I19" s="28">
        <v>-155.2</v>
      </c>
    </row>
    <row r="20" spans="1:9" ht="15.75" customHeight="1">
      <c r="A20" s="60" t="s">
        <v>7</v>
      </c>
      <c r="B20" s="35">
        <v>34616.2</v>
      </c>
      <c r="C20" s="35">
        <v>5877.98</v>
      </c>
      <c r="D20" s="35">
        <v>7362.96</v>
      </c>
      <c r="E20" s="26">
        <v>21.270272300252486</v>
      </c>
      <c r="F20" s="26">
        <v>125.26344084192189</v>
      </c>
      <c r="G20" s="35">
        <v>5868.509999999999</v>
      </c>
      <c r="H20" s="26">
        <v>125.46557814504875</v>
      </c>
      <c r="I20" s="35">
        <v>7362.96</v>
      </c>
    </row>
    <row r="21" spans="1:9" ht="12.75">
      <c r="A21" s="57" t="s">
        <v>96</v>
      </c>
      <c r="B21" s="28">
        <v>32762</v>
      </c>
      <c r="C21" s="28">
        <v>5713.48</v>
      </c>
      <c r="D21" s="28">
        <v>7198.75</v>
      </c>
      <c r="E21" s="26">
        <v>21.972864904462487</v>
      </c>
      <c r="F21" s="26">
        <v>125.9958904205493</v>
      </c>
      <c r="G21" s="28">
        <v>5713.78</v>
      </c>
      <c r="H21" s="26">
        <v>125.98927505084201</v>
      </c>
      <c r="I21" s="28">
        <v>7198.75</v>
      </c>
    </row>
    <row r="22" spans="1:9" ht="18.75" customHeight="1">
      <c r="A22" s="57" t="s">
        <v>94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113.58</v>
      </c>
    </row>
    <row r="23" spans="1:9" ht="30" customHeight="1">
      <c r="A23" s="57" t="s">
        <v>95</v>
      </c>
      <c r="B23" s="28">
        <v>959</v>
      </c>
      <c r="C23" s="28">
        <v>14.5</v>
      </c>
      <c r="D23" s="28">
        <v>50.63</v>
      </c>
      <c r="E23" s="26">
        <v>5.2794577685088635</v>
      </c>
      <c r="F23" s="26">
        <v>349.1724137931035</v>
      </c>
      <c r="G23" s="28">
        <v>14.5</v>
      </c>
      <c r="H23" s="26">
        <v>349.1724137931035</v>
      </c>
      <c r="I23" s="28">
        <v>50.63</v>
      </c>
    </row>
    <row r="24" spans="1:9" ht="15" customHeight="1">
      <c r="A24" s="60" t="s">
        <v>8</v>
      </c>
      <c r="B24" s="35">
        <v>36295.600000000006</v>
      </c>
      <c r="C24" s="35">
        <v>1468.56</v>
      </c>
      <c r="D24" s="35">
        <v>2465.82</v>
      </c>
      <c r="E24" s="26">
        <v>6.7937160427159204</v>
      </c>
      <c r="F24" s="26">
        <v>167.9073378002942</v>
      </c>
      <c r="G24" s="35">
        <v>1390.79</v>
      </c>
      <c r="H24" s="26">
        <v>177.2963567468849</v>
      </c>
      <c r="I24" s="35">
        <v>2465.82</v>
      </c>
    </row>
    <row r="25" spans="1:9" ht="12.75">
      <c r="A25" s="57" t="s">
        <v>119</v>
      </c>
      <c r="B25" s="28">
        <v>18923.7</v>
      </c>
      <c r="C25" s="28">
        <v>500</v>
      </c>
      <c r="D25" s="28">
        <v>536.1</v>
      </c>
      <c r="E25" s="26">
        <v>2.8329555002457236</v>
      </c>
      <c r="F25" s="26">
        <v>107.22</v>
      </c>
      <c r="G25" s="28">
        <v>422.24</v>
      </c>
      <c r="H25" s="26">
        <v>126.96570670708603</v>
      </c>
      <c r="I25" s="28">
        <v>536.1</v>
      </c>
    </row>
    <row r="26" spans="1:9" ht="12.75">
      <c r="A26" s="57" t="s">
        <v>120</v>
      </c>
      <c r="B26" s="28">
        <v>17371.9</v>
      </c>
      <c r="C26" s="28">
        <v>968.56</v>
      </c>
      <c r="D26" s="28">
        <v>1929.72</v>
      </c>
      <c r="E26" s="26">
        <v>11.108284067948814</v>
      </c>
      <c r="F26" s="26">
        <v>199.2359791855951</v>
      </c>
      <c r="G26" s="28">
        <v>968.55</v>
      </c>
      <c r="H26" s="26">
        <v>199.23803623973984</v>
      </c>
      <c r="I26" s="28">
        <v>1929.72</v>
      </c>
    </row>
    <row r="27" spans="1:9" ht="12.75">
      <c r="A27" s="53" t="s">
        <v>9</v>
      </c>
      <c r="B27" s="35">
        <v>14814.9</v>
      </c>
      <c r="C27" s="35">
        <v>504</v>
      </c>
      <c r="D27" s="35">
        <v>793.07</v>
      </c>
      <c r="E27" s="26">
        <v>5.353191719147615</v>
      </c>
      <c r="F27" s="26">
        <v>157.35515873015876</v>
      </c>
      <c r="G27" s="35">
        <v>824.5300000000001</v>
      </c>
      <c r="H27" s="26">
        <v>96.18449298388173</v>
      </c>
      <c r="I27" s="35">
        <v>793.07</v>
      </c>
    </row>
    <row r="28" spans="1:9" ht="25.5">
      <c r="A28" s="57" t="s">
        <v>10</v>
      </c>
      <c r="B28" s="28">
        <v>14680.1</v>
      </c>
      <c r="C28" s="28">
        <v>500</v>
      </c>
      <c r="D28" s="28">
        <v>793.07</v>
      </c>
      <c r="E28" s="26">
        <v>5.40234739545371</v>
      </c>
      <c r="F28" s="26">
        <v>158.614</v>
      </c>
      <c r="G28" s="28">
        <v>821.33</v>
      </c>
      <c r="H28" s="26">
        <v>96.55923928262696</v>
      </c>
      <c r="I28" s="28">
        <v>793.07</v>
      </c>
    </row>
    <row r="29" spans="1:9" ht="25.5">
      <c r="A29" s="57" t="s">
        <v>98</v>
      </c>
      <c r="B29" s="28">
        <v>84.8</v>
      </c>
      <c r="C29" s="28">
        <v>4</v>
      </c>
      <c r="D29" s="28">
        <v>0</v>
      </c>
      <c r="E29" s="26">
        <v>0</v>
      </c>
      <c r="F29" s="26">
        <v>0</v>
      </c>
      <c r="G29" s="28">
        <v>3.2</v>
      </c>
      <c r="H29" s="26" t="s">
        <v>124</v>
      </c>
      <c r="I29" s="28">
        <v>0</v>
      </c>
    </row>
    <row r="30" spans="1:9" ht="25.5">
      <c r="A30" s="57" t="s">
        <v>97</v>
      </c>
      <c r="B30" s="28">
        <v>50</v>
      </c>
      <c r="C30" s="28">
        <v>0</v>
      </c>
      <c r="D30" s="28">
        <v>0</v>
      </c>
      <c r="E30" s="26">
        <v>0</v>
      </c>
      <c r="F30" s="26" t="s">
        <v>124</v>
      </c>
      <c r="G30" s="28">
        <v>0</v>
      </c>
      <c r="H30" s="26" t="s">
        <v>124</v>
      </c>
      <c r="I30" s="28">
        <v>0</v>
      </c>
    </row>
    <row r="31" spans="1:9" ht="25.5">
      <c r="A31" s="60" t="s">
        <v>11</v>
      </c>
      <c r="B31" s="35">
        <v>0</v>
      </c>
      <c r="C31" s="35">
        <v>0</v>
      </c>
      <c r="D31" s="35">
        <v>0</v>
      </c>
      <c r="E31" s="26" t="s">
        <v>124</v>
      </c>
      <c r="F31" s="26" t="s">
        <v>124</v>
      </c>
      <c r="G31" s="35">
        <v>0.14</v>
      </c>
      <c r="H31" s="26" t="s">
        <v>124</v>
      </c>
      <c r="I31" s="35">
        <v>0</v>
      </c>
    </row>
    <row r="32" spans="1:9" ht="25.5">
      <c r="A32" s="57" t="s">
        <v>137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</v>
      </c>
      <c r="E33" s="26" t="s">
        <v>124</v>
      </c>
      <c r="F33" s="26" t="s">
        <v>124</v>
      </c>
      <c r="G33" s="28">
        <v>0</v>
      </c>
      <c r="H33" s="26" t="s">
        <v>124</v>
      </c>
      <c r="I33" s="28">
        <v>0</v>
      </c>
    </row>
    <row r="34" spans="1:9" ht="38.25">
      <c r="A34" s="60" t="s">
        <v>12</v>
      </c>
      <c r="B34" s="35">
        <v>50872.7</v>
      </c>
      <c r="C34" s="35">
        <v>2421.48</v>
      </c>
      <c r="D34" s="35">
        <v>3247.05</v>
      </c>
      <c r="E34" s="26">
        <v>6.382696416742182</v>
      </c>
      <c r="F34" s="26">
        <v>134.09361217106894</v>
      </c>
      <c r="G34" s="35">
        <v>2369.65</v>
      </c>
      <c r="H34" s="26">
        <v>137.0265651045513</v>
      </c>
      <c r="I34" s="35">
        <v>3247.05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138</v>
      </c>
      <c r="B36" s="28">
        <v>26368</v>
      </c>
      <c r="C36" s="28">
        <v>500</v>
      </c>
      <c r="D36" s="28">
        <v>2393.3</v>
      </c>
      <c r="E36" s="26">
        <v>9.076532160194176</v>
      </c>
      <c r="F36" s="26">
        <v>478.65999999999997</v>
      </c>
      <c r="G36" s="28">
        <v>1087.03</v>
      </c>
      <c r="H36" s="26">
        <v>220.1687165947582</v>
      </c>
      <c r="I36" s="28">
        <v>2393.3</v>
      </c>
    </row>
    <row r="37" spans="1:9" ht="81.75" customHeight="1" hidden="1">
      <c r="A37" s="57" t="s">
        <v>152</v>
      </c>
      <c r="B37" s="28">
        <v>628</v>
      </c>
      <c r="C37" s="28">
        <v>52.3</v>
      </c>
      <c r="D37" s="28">
        <v>75.44</v>
      </c>
      <c r="E37" s="26">
        <v>12.012738853503183</v>
      </c>
      <c r="F37" s="26">
        <v>144.24474187380497</v>
      </c>
      <c r="G37" s="28"/>
      <c r="H37" s="26" t="s">
        <v>124</v>
      </c>
      <c r="I37" s="28">
        <v>75.44</v>
      </c>
    </row>
    <row r="38" spans="1:9" ht="76.5">
      <c r="A38" s="57" t="s">
        <v>139</v>
      </c>
      <c r="B38" s="28">
        <v>530.18</v>
      </c>
      <c r="C38" s="28">
        <v>44.18</v>
      </c>
      <c r="D38" s="28">
        <v>3.43</v>
      </c>
      <c r="E38" s="26">
        <v>0.6469500924214419</v>
      </c>
      <c r="F38" s="26">
        <v>7.7636939791760975</v>
      </c>
      <c r="G38" s="28">
        <v>2.89</v>
      </c>
      <c r="H38" s="26">
        <v>118.68512110726644</v>
      </c>
      <c r="I38" s="28">
        <v>3.43</v>
      </c>
    </row>
    <row r="39" spans="1:9" ht="38.25">
      <c r="A39" s="57" t="s">
        <v>140</v>
      </c>
      <c r="B39" s="28">
        <v>19213.07</v>
      </c>
      <c r="C39" s="28">
        <v>1600</v>
      </c>
      <c r="D39" s="28">
        <v>538.73</v>
      </c>
      <c r="E39" s="26">
        <v>2.803976667966129</v>
      </c>
      <c r="F39" s="26">
        <v>33.670625</v>
      </c>
      <c r="G39" s="28">
        <v>1186.27</v>
      </c>
      <c r="H39" s="26">
        <v>45.41377595319784</v>
      </c>
      <c r="I39" s="28">
        <v>538.73</v>
      </c>
    </row>
    <row r="40" spans="1:9" ht="51">
      <c r="A40" s="57" t="s">
        <v>141</v>
      </c>
      <c r="B40" s="28">
        <v>691</v>
      </c>
      <c r="C40" s="28">
        <v>0</v>
      </c>
      <c r="D40" s="28">
        <v>0</v>
      </c>
      <c r="E40" s="26">
        <v>0</v>
      </c>
      <c r="F40" s="26" t="s">
        <v>124</v>
      </c>
      <c r="G40" s="28">
        <v>0</v>
      </c>
      <c r="H40" s="26" t="s">
        <v>124</v>
      </c>
      <c r="I40" s="28">
        <v>0</v>
      </c>
    </row>
    <row r="41" spans="1:9" ht="76.5">
      <c r="A41" s="61" t="s">
        <v>142</v>
      </c>
      <c r="B41" s="28">
        <v>3442.45</v>
      </c>
      <c r="C41" s="28">
        <v>225</v>
      </c>
      <c r="D41" s="28">
        <v>236.15</v>
      </c>
      <c r="E41" s="26">
        <v>6.859939868407676</v>
      </c>
      <c r="F41" s="26">
        <v>104.95555555555556</v>
      </c>
      <c r="G41" s="28">
        <v>93.46</v>
      </c>
      <c r="H41" s="26">
        <v>252.6749411512947</v>
      </c>
      <c r="I41" s="28">
        <v>236.15</v>
      </c>
    </row>
    <row r="42" spans="1:9" ht="25.5">
      <c r="A42" s="54" t="s">
        <v>13</v>
      </c>
      <c r="B42" s="27">
        <v>515</v>
      </c>
      <c r="C42" s="27">
        <v>128.33</v>
      </c>
      <c r="D42" s="27">
        <v>43.6</v>
      </c>
      <c r="E42" s="26">
        <v>8.466019417475728</v>
      </c>
      <c r="F42" s="26">
        <v>33.97490843918023</v>
      </c>
      <c r="G42" s="27">
        <v>128.33</v>
      </c>
      <c r="H42" s="26">
        <v>33.97490843918023</v>
      </c>
      <c r="I42" s="27">
        <v>43.6</v>
      </c>
    </row>
    <row r="43" spans="1:9" ht="25.5">
      <c r="A43" s="54" t="s">
        <v>104</v>
      </c>
      <c r="B43" s="27">
        <v>1829.19</v>
      </c>
      <c r="C43" s="27">
        <v>90.88</v>
      </c>
      <c r="D43" s="27">
        <v>561.58</v>
      </c>
      <c r="E43" s="26">
        <v>30.701020670351358</v>
      </c>
      <c r="F43" s="26">
        <v>617.9357394366198</v>
      </c>
      <c r="G43" s="27">
        <v>65.56</v>
      </c>
      <c r="H43" s="26">
        <v>856.5893837705918</v>
      </c>
      <c r="I43" s="27">
        <v>561.58</v>
      </c>
    </row>
    <row r="44" spans="1:9" ht="25.5">
      <c r="A44" s="60" t="s">
        <v>14</v>
      </c>
      <c r="B44" s="35">
        <v>1497.5</v>
      </c>
      <c r="C44" s="35">
        <v>42.2</v>
      </c>
      <c r="D44" s="35">
        <v>585.5</v>
      </c>
      <c r="E44" s="26">
        <v>39.09849749582638</v>
      </c>
      <c r="F44" s="26">
        <v>1387.4407582938386</v>
      </c>
      <c r="G44" s="35">
        <v>78.88000000000001</v>
      </c>
      <c r="H44" s="26">
        <v>742.2667342799188</v>
      </c>
      <c r="I44" s="35">
        <v>585.5</v>
      </c>
    </row>
    <row r="45" spans="1:9" ht="14.25" customHeight="1" hidden="1">
      <c r="A45" s="57" t="s">
        <v>101</v>
      </c>
      <c r="B45" s="28">
        <v>0</v>
      </c>
      <c r="C45" s="28">
        <v>0</v>
      </c>
      <c r="D45" s="28">
        <v>0</v>
      </c>
      <c r="E45" s="26" t="s">
        <v>124</v>
      </c>
      <c r="F45" s="26" t="s">
        <v>124</v>
      </c>
      <c r="G45" s="28"/>
      <c r="H45" s="26" t="s">
        <v>124</v>
      </c>
      <c r="I45" s="28">
        <v>0</v>
      </c>
    </row>
    <row r="46" spans="1:9" ht="76.5">
      <c r="A46" s="57" t="s">
        <v>102</v>
      </c>
      <c r="B46" s="28">
        <v>97.5</v>
      </c>
      <c r="C46" s="28">
        <v>12.2</v>
      </c>
      <c r="D46" s="28">
        <v>37.14</v>
      </c>
      <c r="E46" s="26" t="s">
        <v>125</v>
      </c>
      <c r="F46" s="26">
        <v>304.42622950819674</v>
      </c>
      <c r="G46" s="28">
        <v>12.62</v>
      </c>
      <c r="H46" s="26">
        <v>294.29477020602224</v>
      </c>
      <c r="I46" s="28">
        <v>37.14</v>
      </c>
    </row>
    <row r="47" spans="1:9" ht="12.75">
      <c r="A47" s="61" t="s">
        <v>100</v>
      </c>
      <c r="B47" s="28">
        <v>1400</v>
      </c>
      <c r="C47" s="28">
        <v>30</v>
      </c>
      <c r="D47" s="28">
        <v>548.36</v>
      </c>
      <c r="E47" s="26">
        <v>39.16857142857143</v>
      </c>
      <c r="F47" s="26">
        <v>1827.8666666666666</v>
      </c>
      <c r="G47" s="28">
        <v>66.26</v>
      </c>
      <c r="H47" s="26">
        <v>827.5882885602173</v>
      </c>
      <c r="I47" s="28">
        <v>548.36</v>
      </c>
    </row>
    <row r="48" spans="1:9" ht="12.75">
      <c r="A48" s="54" t="s">
        <v>15</v>
      </c>
      <c r="B48" s="35">
        <v>1972.8</v>
      </c>
      <c r="C48" s="35">
        <v>133.3</v>
      </c>
      <c r="D48" s="35">
        <v>179.73</v>
      </c>
      <c r="E48" s="26">
        <v>9.110401459854014</v>
      </c>
      <c r="F48" s="26">
        <v>134.83120780195046</v>
      </c>
      <c r="G48" s="35">
        <v>315.17</v>
      </c>
      <c r="H48" s="26">
        <v>57.026366722721065</v>
      </c>
      <c r="I48" s="27">
        <v>179.73</v>
      </c>
    </row>
    <row r="49" spans="1:9" ht="63.75" hidden="1">
      <c r="A49" s="57" t="s">
        <v>153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>
        <v>0</v>
      </c>
    </row>
    <row r="50" spans="1:9" ht="52.5" customHeight="1" hidden="1">
      <c r="A50" s="57" t="s">
        <v>154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>
        <v>0</v>
      </c>
    </row>
    <row r="51" spans="1:9" ht="63.75" hidden="1">
      <c r="A51" s="57" t="s">
        <v>155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>
        <v>0</v>
      </c>
    </row>
    <row r="52" spans="1:9" ht="63.75" hidden="1">
      <c r="A52" s="57" t="s">
        <v>156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125</v>
      </c>
      <c r="I52" s="28">
        <v>0</v>
      </c>
    </row>
    <row r="53" spans="1:9" ht="63.75" hidden="1">
      <c r="A53" s="57" t="s">
        <v>157</v>
      </c>
      <c r="B53" s="28"/>
      <c r="C53" s="28"/>
      <c r="D53" s="28"/>
      <c r="E53" s="26" t="s">
        <v>125</v>
      </c>
      <c r="F53" s="26" t="e">
        <v>#DIV/0!</v>
      </c>
      <c r="G53" s="28"/>
      <c r="H53" s="26" t="e">
        <v>#DIV/0!</v>
      </c>
      <c r="I53" s="28">
        <v>0</v>
      </c>
    </row>
    <row r="54" spans="1:9" ht="63.75" hidden="1">
      <c r="A54" s="57" t="s">
        <v>158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>
        <v>0</v>
      </c>
    </row>
    <row r="55" spans="1:9" ht="29.25" customHeight="1" hidden="1">
      <c r="A55" s="57" t="s">
        <v>159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>
        <v>0</v>
      </c>
    </row>
    <row r="56" spans="1:9" ht="38.25" customHeight="1" hidden="1">
      <c r="A56" s="57" t="s">
        <v>160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>
        <v>0</v>
      </c>
    </row>
    <row r="57" spans="1:9" ht="43.5" customHeight="1" hidden="1">
      <c r="A57" s="57" t="s">
        <v>161</v>
      </c>
      <c r="B57" s="28"/>
      <c r="C57" s="28"/>
      <c r="D57" s="28"/>
      <c r="E57" s="26" t="s">
        <v>124</v>
      </c>
      <c r="F57" s="26" t="e">
        <v>#DIV/0!</v>
      </c>
      <c r="G57" s="28"/>
      <c r="H57" s="26" t="s">
        <v>124</v>
      </c>
      <c r="I57" s="28">
        <v>0</v>
      </c>
    </row>
    <row r="58" spans="1:9" ht="40.5" customHeight="1" hidden="1">
      <c r="A58" s="57" t="s">
        <v>162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125</v>
      </c>
      <c r="I58" s="28">
        <v>0</v>
      </c>
    </row>
    <row r="59" spans="1:9" ht="12.75" hidden="1">
      <c r="A59" s="53" t="s">
        <v>22</v>
      </c>
      <c r="B59" s="27">
        <v>160.35</v>
      </c>
      <c r="C59" s="27">
        <v>0</v>
      </c>
      <c r="D59" s="27">
        <v>-38.79</v>
      </c>
      <c r="E59" s="26">
        <v>-24.19083255378859</v>
      </c>
      <c r="F59" s="26" t="s">
        <v>124</v>
      </c>
      <c r="G59" s="27">
        <v>2.98</v>
      </c>
      <c r="H59" s="26">
        <v>-1301.6778523489934</v>
      </c>
      <c r="I59" s="27">
        <v>-38.79</v>
      </c>
    </row>
    <row r="60" spans="1:9" ht="12.75">
      <c r="A60" s="60" t="s">
        <v>23</v>
      </c>
      <c r="B60" s="35">
        <v>441319.48000000004</v>
      </c>
      <c r="C60" s="35">
        <v>24499.350000000002</v>
      </c>
      <c r="D60" s="35">
        <v>27699.089999999997</v>
      </c>
      <c r="E60" s="26">
        <v>6.276425867265137</v>
      </c>
      <c r="F60" s="26">
        <v>113.06050976862649</v>
      </c>
      <c r="G60" s="35">
        <v>24698.530000000002</v>
      </c>
      <c r="H60" s="26">
        <v>112.14873921646347</v>
      </c>
      <c r="I60" s="35">
        <v>27699.089999999997</v>
      </c>
    </row>
    <row r="61" spans="1:9" ht="12.75">
      <c r="A61" s="60" t="s">
        <v>24</v>
      </c>
      <c r="B61" s="35">
        <v>1763285.38</v>
      </c>
      <c r="C61" s="35">
        <v>46209.45</v>
      </c>
      <c r="D61" s="35">
        <v>43822.57000000001</v>
      </c>
      <c r="E61" s="26">
        <v>2.4852794957104454</v>
      </c>
      <c r="F61" s="26">
        <v>94.83464962253395</v>
      </c>
      <c r="G61" s="35">
        <v>55592.2</v>
      </c>
      <c r="H61" s="26">
        <v>78.82863063523303</v>
      </c>
      <c r="I61" s="35">
        <v>43822.57000000001</v>
      </c>
    </row>
    <row r="62" spans="1:9" ht="25.5" hidden="1">
      <c r="A62" s="60" t="s">
        <v>25</v>
      </c>
      <c r="B62" s="35">
        <v>1761996.69</v>
      </c>
      <c r="C62" s="35">
        <v>46209.45</v>
      </c>
      <c r="D62" s="35">
        <v>46091.770000000004</v>
      </c>
      <c r="E62" s="26">
        <v>2.6158828936279104</v>
      </c>
      <c r="F62" s="26">
        <v>99.74533347616128</v>
      </c>
      <c r="G62" s="35">
        <v>56447.229999999996</v>
      </c>
      <c r="H62" s="26">
        <v>81.65461795025195</v>
      </c>
      <c r="I62" s="35">
        <v>46091.770000000004</v>
      </c>
    </row>
    <row r="63" spans="1:9" ht="12.75">
      <c r="A63" s="57" t="s">
        <v>121</v>
      </c>
      <c r="B63" s="28">
        <v>473017.9</v>
      </c>
      <c r="C63" s="28">
        <v>15902.8</v>
      </c>
      <c r="D63" s="28">
        <v>15902.8</v>
      </c>
      <c r="E63" s="26">
        <v>3.361986935378132</v>
      </c>
      <c r="F63" s="26">
        <v>100</v>
      </c>
      <c r="G63" s="28">
        <v>18264.8</v>
      </c>
      <c r="H63" s="26">
        <v>87.06802154964741</v>
      </c>
      <c r="I63" s="28">
        <v>15902.8</v>
      </c>
    </row>
    <row r="64" spans="1:9" ht="12.75">
      <c r="A64" s="57" t="s">
        <v>122</v>
      </c>
      <c r="B64" s="28">
        <v>299368.55</v>
      </c>
      <c r="C64" s="28">
        <v>112.98</v>
      </c>
      <c r="D64" s="28">
        <v>0</v>
      </c>
      <c r="E64" s="26">
        <v>0</v>
      </c>
      <c r="F64" s="26">
        <v>0</v>
      </c>
      <c r="G64" s="28">
        <v>7793.5</v>
      </c>
      <c r="H64" s="26">
        <v>0</v>
      </c>
      <c r="I64" s="28">
        <v>0</v>
      </c>
    </row>
    <row r="65" spans="1:9" ht="12.75">
      <c r="A65" s="57" t="s">
        <v>123</v>
      </c>
      <c r="B65" s="28">
        <v>989037.14</v>
      </c>
      <c r="C65" s="28">
        <v>30193.67</v>
      </c>
      <c r="D65" s="28">
        <v>30188.97</v>
      </c>
      <c r="E65" s="26">
        <v>3.0523595908643024</v>
      </c>
      <c r="F65" s="26">
        <v>99.98443382338087</v>
      </c>
      <c r="G65" s="28">
        <v>30388.93</v>
      </c>
      <c r="H65" s="26">
        <v>99.34199723386115</v>
      </c>
      <c r="I65" s="28">
        <v>30188.97</v>
      </c>
    </row>
    <row r="66" spans="1:9" ht="12.75">
      <c r="A66" s="57" t="s">
        <v>144</v>
      </c>
      <c r="B66" s="28">
        <v>573.1</v>
      </c>
      <c r="C66" s="28">
        <v>0</v>
      </c>
      <c r="D66" s="28">
        <v>0</v>
      </c>
      <c r="E66" s="26">
        <v>0</v>
      </c>
      <c r="F66" s="26" t="s">
        <v>124</v>
      </c>
      <c r="G66" s="28">
        <v>0</v>
      </c>
      <c r="H66" s="26" t="s">
        <v>124</v>
      </c>
      <c r="I66" s="28">
        <v>0</v>
      </c>
    </row>
    <row r="67" spans="1:9" ht="12.75" customHeight="1">
      <c r="A67" s="60" t="s">
        <v>129</v>
      </c>
      <c r="B67" s="28">
        <v>1288.69</v>
      </c>
      <c r="C67" s="28">
        <v>0</v>
      </c>
      <c r="D67" s="28">
        <v>0</v>
      </c>
      <c r="E67" s="26" t="s">
        <v>125</v>
      </c>
      <c r="F67" s="26" t="s">
        <v>124</v>
      </c>
      <c r="G67" s="28"/>
      <c r="H67" s="26" t="s">
        <v>125</v>
      </c>
      <c r="I67" s="28">
        <v>0</v>
      </c>
    </row>
    <row r="68" spans="1:9" ht="24.75" customHeight="1">
      <c r="A68" s="60" t="s">
        <v>27</v>
      </c>
      <c r="B68" s="27">
        <v>0</v>
      </c>
      <c r="C68" s="27">
        <v>0</v>
      </c>
      <c r="D68" s="27">
        <v>-2269.2</v>
      </c>
      <c r="E68" s="26" t="s">
        <v>125</v>
      </c>
      <c r="F68" s="26" t="s">
        <v>124</v>
      </c>
      <c r="G68" s="27">
        <v>-855.03</v>
      </c>
      <c r="H68" s="26">
        <v>265.3941966948528</v>
      </c>
      <c r="I68" s="28">
        <v>-2269.2</v>
      </c>
    </row>
    <row r="69" spans="1:9" ht="12.75" customHeight="1">
      <c r="A69" s="53" t="s">
        <v>26</v>
      </c>
      <c r="B69" s="35">
        <v>2204604.86</v>
      </c>
      <c r="C69" s="35">
        <v>70708.8</v>
      </c>
      <c r="D69" s="35">
        <v>71521.66</v>
      </c>
      <c r="E69" s="26">
        <v>3.244194063874104</v>
      </c>
      <c r="F69" s="26">
        <v>101.14958817007218</v>
      </c>
      <c r="G69" s="35">
        <v>80290.73</v>
      </c>
      <c r="H69" s="26">
        <v>89.0783531299317</v>
      </c>
      <c r="I69" s="35">
        <v>71521.66</v>
      </c>
    </row>
    <row r="70" spans="1:9" ht="12.75" customHeight="1" hidden="1">
      <c r="A70" s="57"/>
      <c r="B70" s="69"/>
      <c r="C70" s="69"/>
      <c r="D70" s="69"/>
      <c r="E70" s="51"/>
      <c r="F70" s="51"/>
      <c r="G70" s="69"/>
      <c r="H70" s="51"/>
      <c r="I70" s="69"/>
    </row>
    <row r="71" spans="1:9" ht="12.75" hidden="1">
      <c r="A71" s="57"/>
      <c r="B71" s="69"/>
      <c r="C71" s="69"/>
      <c r="D71" s="69"/>
      <c r="E71" s="51"/>
      <c r="F71" s="51"/>
      <c r="G71" s="69"/>
      <c r="H71" s="51"/>
      <c r="I71" s="69"/>
    </row>
    <row r="72" spans="1:9" ht="12.75" hidden="1">
      <c r="A72" s="2"/>
      <c r="B72" s="69"/>
      <c r="C72" s="69"/>
      <c r="D72" s="69"/>
      <c r="E72" s="51"/>
      <c r="F72" s="51"/>
      <c r="G72" s="69"/>
      <c r="H72" s="51"/>
      <c r="I72" s="69"/>
    </row>
    <row r="73" spans="1:9" ht="12.75" hidden="1">
      <c r="A73" s="60"/>
      <c r="B73" s="69"/>
      <c r="C73" s="69"/>
      <c r="D73" s="69"/>
      <c r="E73" s="51"/>
      <c r="F73" s="51"/>
      <c r="G73" s="69"/>
      <c r="H73" s="51"/>
      <c r="I73" s="69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>
      <c r="A77" s="92" t="s">
        <v>28</v>
      </c>
      <c r="B77" s="93"/>
      <c r="C77" s="93"/>
      <c r="D77" s="93"/>
      <c r="E77" s="93"/>
      <c r="F77" s="93"/>
      <c r="G77" s="93"/>
      <c r="H77" s="93"/>
      <c r="I77" s="94"/>
    </row>
    <row r="78" spans="1:9" ht="12.75">
      <c r="A78" s="7" t="s">
        <v>29</v>
      </c>
      <c r="B78" s="35">
        <f>B79+B80+B81+B82+B83+B84+B85+B86</f>
        <v>108996.1</v>
      </c>
      <c r="C78" s="35">
        <f>C79+C80+C81+C82+C83+C84+C85+C86</f>
        <v>7517.4</v>
      </c>
      <c r="D78" s="35">
        <f>D79+D80+D81+D82+D83+D84+D85+D86</f>
        <v>6817.199999999999</v>
      </c>
      <c r="E78" s="26">
        <f>$D:$D/$B:$B*100</f>
        <v>6.254535712745684</v>
      </c>
      <c r="F78" s="26">
        <f>$D:$D/$C:$C*100</f>
        <v>90.68560938622396</v>
      </c>
      <c r="G78" s="35">
        <f>G79+G80+G81+G82+G83+G84+G85+G86</f>
        <v>4354.599999999999</v>
      </c>
      <c r="H78" s="26">
        <f>$D:$D/$G:$G*100</f>
        <v>156.55169246314242</v>
      </c>
      <c r="I78" s="35">
        <f>I79+I80+I81+I82+I83+I84+I85+I86</f>
        <v>6817.199999999999</v>
      </c>
    </row>
    <row r="79" spans="1:9" ht="14.25" customHeight="1">
      <c r="A79" s="8" t="s">
        <v>30</v>
      </c>
      <c r="B79" s="36">
        <v>1997.1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 t="e">
        <f>$D:$D/$G:$G*100</f>
        <v>#DIV/0!</v>
      </c>
      <c r="I79" s="36">
        <f>D79</f>
        <v>0</v>
      </c>
    </row>
    <row r="80" spans="1:9" ht="12.75">
      <c r="A80" s="8" t="s">
        <v>31</v>
      </c>
      <c r="B80" s="36">
        <v>5329.7</v>
      </c>
      <c r="C80" s="36">
        <v>426.2</v>
      </c>
      <c r="D80" s="36">
        <v>368.7</v>
      </c>
      <c r="E80" s="29">
        <f>$D:$D/$B:$B*100</f>
        <v>6.917837776985572</v>
      </c>
      <c r="F80" s="29">
        <f>$D:$D/$C:$C*100</f>
        <v>86.50868137024871</v>
      </c>
      <c r="G80" s="36">
        <v>324.1</v>
      </c>
      <c r="H80" s="29">
        <f>$D:$D/$G:$G*100</f>
        <v>113.76118481950014</v>
      </c>
      <c r="I80" s="36">
        <f>D80</f>
        <v>368.7</v>
      </c>
    </row>
    <row r="81" spans="1:9" ht="25.5">
      <c r="A81" s="8" t="s">
        <v>32</v>
      </c>
      <c r="B81" s="36">
        <v>45066.3</v>
      </c>
      <c r="C81" s="36">
        <v>3231.8</v>
      </c>
      <c r="D81" s="36">
        <v>3161.6</v>
      </c>
      <c r="E81" s="29">
        <f>$D:$D/$B:$B*100</f>
        <v>7.015441693682418</v>
      </c>
      <c r="F81" s="29">
        <f>$D:$D/$C:$C*100</f>
        <v>97.82783588093322</v>
      </c>
      <c r="G81" s="36">
        <v>2293.7</v>
      </c>
      <c r="H81" s="29">
        <f>$D:$D/$G:$G*100</f>
        <v>137.83842699568382</v>
      </c>
      <c r="I81" s="36">
        <f aca="true" t="shared" si="0" ref="I81:I123">D81</f>
        <v>3161.6</v>
      </c>
    </row>
    <row r="82" spans="1:9" ht="12.75">
      <c r="A82" s="8" t="s">
        <v>78</v>
      </c>
      <c r="B82" s="46">
        <v>30.1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1699</v>
      </c>
    </row>
    <row r="83" spans="1:9" ht="25.5">
      <c r="A83" s="1" t="s">
        <v>33</v>
      </c>
      <c r="B83" s="28">
        <v>12205.9</v>
      </c>
      <c r="C83" s="28">
        <v>1713.3</v>
      </c>
      <c r="D83" s="28">
        <v>1699</v>
      </c>
      <c r="E83" s="29">
        <f>$D:$D/$B:$B*100</f>
        <v>13.919497947713811</v>
      </c>
      <c r="F83" s="29">
        <v>0</v>
      </c>
      <c r="G83" s="28">
        <v>913.8</v>
      </c>
      <c r="H83" s="29">
        <f>$D:$D/$G:$G*100</f>
        <v>185.92689866491574</v>
      </c>
      <c r="I83" s="36">
        <f>D84</f>
        <v>0</v>
      </c>
    </row>
    <row r="84" spans="1:9" ht="12.75" hidden="1">
      <c r="A84" s="8" t="s">
        <v>34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35</v>
      </c>
      <c r="B85" s="36">
        <v>500</v>
      </c>
      <c r="C85" s="36">
        <v>500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1587.9</v>
      </c>
    </row>
    <row r="86" spans="1:9" ht="12.75">
      <c r="A86" s="1" t="s">
        <v>36</v>
      </c>
      <c r="B86" s="36">
        <v>43867</v>
      </c>
      <c r="C86" s="36">
        <v>1646.1</v>
      </c>
      <c r="D86" s="36">
        <v>1587.9</v>
      </c>
      <c r="E86" s="29">
        <f>$D:$D/$B:$B*100</f>
        <v>3.619805320628263</v>
      </c>
      <c r="F86" s="29">
        <f>$D:$D/$C:$C*100</f>
        <v>96.46437032987062</v>
      </c>
      <c r="G86" s="36">
        <v>823</v>
      </c>
      <c r="H86" s="29">
        <f>$D:$D/$G:$G*100</f>
        <v>192.94046172539493</v>
      </c>
      <c r="I86" s="36">
        <f>D87</f>
        <v>0</v>
      </c>
    </row>
    <row r="87" spans="1:9" ht="12.75">
      <c r="A87" s="7" t="s">
        <v>37</v>
      </c>
      <c r="B87" s="27">
        <v>377.1</v>
      </c>
      <c r="C87" s="27">
        <v>9.7</v>
      </c>
      <c r="D87" s="35">
        <v>0</v>
      </c>
      <c r="E87" s="26">
        <f>$D:$D/$B:$B*100</f>
        <v>0</v>
      </c>
      <c r="F87" s="26">
        <f>$D:$D/$C:$C*100</f>
        <v>0</v>
      </c>
      <c r="G87" s="35">
        <v>3</v>
      </c>
      <c r="H87" s="26">
        <v>0</v>
      </c>
      <c r="I87" s="35">
        <f>D87</f>
        <v>0</v>
      </c>
    </row>
    <row r="88" spans="1:9" ht="25.5">
      <c r="A88" s="9" t="s">
        <v>38</v>
      </c>
      <c r="B88" s="27">
        <v>4565.5</v>
      </c>
      <c r="C88" s="27">
        <v>112.6</v>
      </c>
      <c r="D88" s="27">
        <v>101.1</v>
      </c>
      <c r="E88" s="26">
        <f>$D:$D/$B:$B*100</f>
        <v>2.214434344540576</v>
      </c>
      <c r="F88" s="26">
        <f>$D:$D/$C:$C*100</f>
        <v>89.78685612788632</v>
      </c>
      <c r="G88" s="27">
        <v>72</v>
      </c>
      <c r="H88" s="26">
        <f>$D:$D/$G:$G*100</f>
        <v>140.41666666666666</v>
      </c>
      <c r="I88" s="35">
        <f t="shared" si="0"/>
        <v>101.1</v>
      </c>
    </row>
    <row r="89" spans="1:9" ht="12.75">
      <c r="A89" s="7" t="s">
        <v>39</v>
      </c>
      <c r="B89" s="35">
        <f>B90+B91+B92+B93+B94</f>
        <v>179079.40000000002</v>
      </c>
      <c r="C89" s="35">
        <f>C90+C91+C92+C93+C94</f>
        <v>1579.2</v>
      </c>
      <c r="D89" s="35">
        <f>D90+D91+D92+D93+D94</f>
        <v>689.9</v>
      </c>
      <c r="E89" s="26">
        <f>$D:$D/$B:$B*100</f>
        <v>0.3852481078225636</v>
      </c>
      <c r="F89" s="26">
        <f>$D:$D/$C:$C*100</f>
        <v>43.68667679837892</v>
      </c>
      <c r="G89" s="35">
        <f>G90+G91+G92+G93+G94</f>
        <v>1512.9</v>
      </c>
      <c r="H89" s="26">
        <f>$D:$D/$G:$G*100</f>
        <v>45.60116332870645</v>
      </c>
      <c r="I89" s="35">
        <f t="shared" si="0"/>
        <v>689.9</v>
      </c>
    </row>
    <row r="90" spans="1:9" ht="12.75" customHeight="1" hidden="1">
      <c r="A90" s="10" t="s">
        <v>70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73</v>
      </c>
      <c r="B91" s="36">
        <v>48102.8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40</v>
      </c>
      <c r="B92" s="36">
        <v>24097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83</v>
      </c>
      <c r="B93" s="28">
        <v>93174.6</v>
      </c>
      <c r="C93" s="28">
        <v>850</v>
      </c>
      <c r="D93" s="28">
        <v>0</v>
      </c>
      <c r="E93" s="29">
        <f>$D:$D/$B:$B*100</f>
        <v>0</v>
      </c>
      <c r="F93" s="29">
        <f>$D:$D/$C:$C*100</f>
        <v>0</v>
      </c>
      <c r="G93" s="28">
        <v>850</v>
      </c>
      <c r="H93" s="29">
        <v>0</v>
      </c>
      <c r="I93" s="36">
        <f t="shared" si="0"/>
        <v>0</v>
      </c>
    </row>
    <row r="94" spans="1:9" ht="12.75">
      <c r="A94" s="8" t="s">
        <v>41</v>
      </c>
      <c r="B94" s="36">
        <v>13705</v>
      </c>
      <c r="C94" s="36">
        <v>729.2</v>
      </c>
      <c r="D94" s="36">
        <v>689.9</v>
      </c>
      <c r="E94" s="29">
        <f>$D:$D/$B:$B*100</f>
        <v>5.033929222911346</v>
      </c>
      <c r="F94" s="29">
        <f>$D:$D/$C:$C*100</f>
        <v>94.6105320899616</v>
      </c>
      <c r="G94" s="36">
        <v>662.9</v>
      </c>
      <c r="H94" s="29">
        <f>$D:$D/$G:$G*100</f>
        <v>104.0730125207422</v>
      </c>
      <c r="I94" s="36">
        <f t="shared" si="0"/>
        <v>689.9</v>
      </c>
    </row>
    <row r="95" spans="1:9" ht="12.75">
      <c r="A95" s="7" t="s">
        <v>42</v>
      </c>
      <c r="B95" s="35">
        <f>B97+B98+B99+B96</f>
        <v>172101</v>
      </c>
      <c r="C95" s="35">
        <f>C97+C98+C99+C96</f>
        <v>2335.3999999999996</v>
      </c>
      <c r="D95" s="35">
        <f>D97+D98+D99+D96</f>
        <v>1834.4</v>
      </c>
      <c r="E95" s="35">
        <f>E98+E99+E96</f>
        <v>7.675233455861955</v>
      </c>
      <c r="F95" s="26">
        <f>$D:$D/$C:$C*100</f>
        <v>78.5475721503811</v>
      </c>
      <c r="G95" s="35">
        <f>G97+G98+G99+G96</f>
        <v>3070</v>
      </c>
      <c r="H95" s="35">
        <f>H97+H98+H99</f>
        <v>143.52174441616964</v>
      </c>
      <c r="I95" s="35">
        <f t="shared" si="0"/>
        <v>1834.4</v>
      </c>
    </row>
    <row r="96" spans="1:9" ht="12.75">
      <c r="A96" s="8" t="s">
        <v>43</v>
      </c>
      <c r="B96" s="74">
        <v>72427.2</v>
      </c>
      <c r="C96" s="50">
        <v>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44</v>
      </c>
      <c r="B97" s="36">
        <v>7901.9</v>
      </c>
      <c r="C97" s="36">
        <v>65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45</v>
      </c>
      <c r="B98" s="36">
        <v>73943.6</v>
      </c>
      <c r="C98" s="36">
        <v>1037.1</v>
      </c>
      <c r="D98" s="36">
        <v>614.1</v>
      </c>
      <c r="E98" s="29">
        <f>$D:$D/$B:$B*100</f>
        <v>0.8304978388934268</v>
      </c>
      <c r="F98" s="29">
        <f>$D:$D/$C:$C*100</f>
        <v>59.213190627711896</v>
      </c>
      <c r="G98" s="36">
        <v>1986.3</v>
      </c>
      <c r="H98" s="29">
        <f>$D:$D/$G:$G*100</f>
        <v>30.91677994260686</v>
      </c>
      <c r="I98" s="36">
        <f t="shared" si="0"/>
        <v>614.1</v>
      </c>
    </row>
    <row r="99" spans="1:9" ht="12.75">
      <c r="A99" s="8" t="s">
        <v>46</v>
      </c>
      <c r="B99" s="36">
        <v>17828.3</v>
      </c>
      <c r="C99" s="36">
        <v>1233.3</v>
      </c>
      <c r="D99" s="36">
        <v>1220.3</v>
      </c>
      <c r="E99" s="29">
        <f>$D:$D/$B:$B*100</f>
        <v>6.844735616968528</v>
      </c>
      <c r="F99" s="29">
        <f>$D:$D/$C:$C*100</f>
        <v>98.94591745722857</v>
      </c>
      <c r="G99" s="36">
        <v>1083.7</v>
      </c>
      <c r="H99" s="29">
        <f>$D:$D/$G:$G*100</f>
        <v>112.60496447356279</v>
      </c>
      <c r="I99" s="36">
        <f t="shared" si="0"/>
        <v>1220.3</v>
      </c>
    </row>
    <row r="100" spans="1:9" ht="12.75">
      <c r="A100" s="11" t="s">
        <v>47</v>
      </c>
      <c r="B100" s="35">
        <f>B101+B102+B104+B105+B106+B103</f>
        <v>1461686</v>
      </c>
      <c r="C100" s="35">
        <f>C101+C102+C104+C105+C106+C103</f>
        <v>45481.700000000004</v>
      </c>
      <c r="D100" s="35">
        <f>D101+D102+D104+D105+D106+D103</f>
        <v>44148.9</v>
      </c>
      <c r="E100" s="35">
        <f>E101+E102+E105+E106+E104</f>
        <v>15.29865226334104</v>
      </c>
      <c r="F100" s="35">
        <f>F101+F102+F105+F106+F104</f>
        <v>471.13594341126446</v>
      </c>
      <c r="G100" s="35">
        <f>G101+G102+G104+G105+G106</f>
        <v>38432.5</v>
      </c>
      <c r="H100" s="35">
        <f>H101+H102+H105+H106+H104</f>
        <v>481.08506845861416</v>
      </c>
      <c r="I100" s="35">
        <f t="shared" si="0"/>
        <v>44148.9</v>
      </c>
    </row>
    <row r="101" spans="1:9" ht="12.75">
      <c r="A101" s="8" t="s">
        <v>48</v>
      </c>
      <c r="B101" s="36">
        <v>548762.3</v>
      </c>
      <c r="C101" s="36">
        <v>18169.2</v>
      </c>
      <c r="D101" s="36">
        <v>18150.5</v>
      </c>
      <c r="E101" s="29">
        <f aca="true" t="shared" si="1" ref="E101:E119">$D:$D/$B:$B*100</f>
        <v>3.307534063473384</v>
      </c>
      <c r="F101" s="29">
        <f aca="true" t="shared" si="2" ref="F101:F109">$D:$D/$C:$C*100</f>
        <v>99.89707857252932</v>
      </c>
      <c r="G101" s="36">
        <v>15432.6</v>
      </c>
      <c r="H101" s="29">
        <f>$D:$D/$G:$G*100</f>
        <v>117.611419981079</v>
      </c>
      <c r="I101" s="36">
        <f t="shared" si="0"/>
        <v>18150.5</v>
      </c>
    </row>
    <row r="102" spans="1:9" ht="12.75">
      <c r="A102" s="8" t="s">
        <v>49</v>
      </c>
      <c r="B102" s="36">
        <v>601860.7</v>
      </c>
      <c r="C102" s="36">
        <v>18029.5</v>
      </c>
      <c r="D102" s="36">
        <v>17876.9</v>
      </c>
      <c r="E102" s="29">
        <f t="shared" si="1"/>
        <v>2.97027202473928</v>
      </c>
      <c r="F102" s="29">
        <f t="shared" si="2"/>
        <v>99.1536093624338</v>
      </c>
      <c r="G102" s="36">
        <v>16475.7</v>
      </c>
      <c r="H102" s="29">
        <f>$D:$D/$G:$G*100</f>
        <v>108.50464623657872</v>
      </c>
      <c r="I102" s="36">
        <f t="shared" si="0"/>
        <v>17876.9</v>
      </c>
    </row>
    <row r="103" spans="1:9" ht="12.75">
      <c r="A103" s="22" t="s">
        <v>117</v>
      </c>
      <c r="B103" s="36">
        <v>129466.6</v>
      </c>
      <c r="C103" s="36">
        <v>3698.8</v>
      </c>
      <c r="D103" s="36">
        <v>3552.2</v>
      </c>
      <c r="E103" s="29">
        <f t="shared" si="1"/>
        <v>2.743719229515566</v>
      </c>
      <c r="F103" s="29">
        <f t="shared" si="2"/>
        <v>96.03655239537147</v>
      </c>
      <c r="G103" s="36">
        <v>0</v>
      </c>
      <c r="H103" s="29" t="e">
        <f>$D:$D/$G:$G*100</f>
        <v>#DIV/0!</v>
      </c>
      <c r="I103" s="36">
        <f t="shared" si="0"/>
        <v>3552.2</v>
      </c>
    </row>
    <row r="104" spans="1:9" ht="25.5">
      <c r="A104" s="8" t="s">
        <v>150</v>
      </c>
      <c r="B104" s="36">
        <v>945</v>
      </c>
      <c r="C104" s="36">
        <v>45</v>
      </c>
      <c r="D104" s="36">
        <v>45</v>
      </c>
      <c r="E104" s="29">
        <f t="shared" si="1"/>
        <v>4.761904761904762</v>
      </c>
      <c r="F104" s="29">
        <f t="shared" si="2"/>
        <v>100</v>
      </c>
      <c r="G104" s="36">
        <v>2875.1</v>
      </c>
      <c r="H104" s="29">
        <v>0</v>
      </c>
      <c r="I104" s="36">
        <f t="shared" si="0"/>
        <v>45</v>
      </c>
    </row>
    <row r="105" spans="1:9" ht="12.75">
      <c r="A105" s="8" t="s">
        <v>50</v>
      </c>
      <c r="B105" s="36">
        <v>35440.9</v>
      </c>
      <c r="C105" s="36">
        <v>585.3</v>
      </c>
      <c r="D105" s="36">
        <v>536</v>
      </c>
      <c r="E105" s="29">
        <f t="shared" si="1"/>
        <v>1.512376943023456</v>
      </c>
      <c r="F105" s="29">
        <f t="shared" si="2"/>
        <v>91.57696907568769</v>
      </c>
      <c r="G105" s="36">
        <v>406.1</v>
      </c>
      <c r="H105" s="29">
        <f>$D:$D/$G:$G*100</f>
        <v>131.98719527210045</v>
      </c>
      <c r="I105" s="36">
        <f t="shared" si="0"/>
        <v>536</v>
      </c>
    </row>
    <row r="106" spans="1:9" ht="12.75">
      <c r="A106" s="8" t="s">
        <v>51</v>
      </c>
      <c r="B106" s="36">
        <v>145210.5</v>
      </c>
      <c r="C106" s="36">
        <v>4953.9</v>
      </c>
      <c r="D106" s="28">
        <v>3988.3</v>
      </c>
      <c r="E106" s="29">
        <f t="shared" si="1"/>
        <v>2.746564470200158</v>
      </c>
      <c r="F106" s="29">
        <f t="shared" si="2"/>
        <v>80.50828640061367</v>
      </c>
      <c r="G106" s="28">
        <v>3243</v>
      </c>
      <c r="H106" s="29">
        <f>$D:$D/$G:$G*100</f>
        <v>122.981806968856</v>
      </c>
      <c r="I106" s="36">
        <f t="shared" si="0"/>
        <v>3988.3</v>
      </c>
    </row>
    <row r="107" spans="1:9" ht="25.5">
      <c r="A107" s="11" t="s">
        <v>52</v>
      </c>
      <c r="B107" s="35">
        <f>B108+B109</f>
        <v>120973.90000000001</v>
      </c>
      <c r="C107" s="35">
        <f>C108+C109</f>
        <v>3601.3999999999996</v>
      </c>
      <c r="D107" s="35">
        <f>D108+D109</f>
        <v>3601.3999999999996</v>
      </c>
      <c r="E107" s="26">
        <f t="shared" si="1"/>
        <v>2.9770057838922273</v>
      </c>
      <c r="F107" s="26">
        <f t="shared" si="2"/>
        <v>100</v>
      </c>
      <c r="G107" s="35">
        <f>G108+G109</f>
        <v>2445.6</v>
      </c>
      <c r="H107" s="26">
        <f>$D:$D/$G:$G*100</f>
        <v>147.26038599934574</v>
      </c>
      <c r="I107" s="35">
        <f t="shared" si="0"/>
        <v>3601.3999999999996</v>
      </c>
    </row>
    <row r="108" spans="1:9" ht="12.75">
      <c r="A108" s="8" t="s">
        <v>53</v>
      </c>
      <c r="B108" s="36">
        <v>118031.3</v>
      </c>
      <c r="C108" s="36">
        <v>3512.2</v>
      </c>
      <c r="D108" s="36">
        <v>3512.2</v>
      </c>
      <c r="E108" s="29">
        <f t="shared" si="1"/>
        <v>2.9756513738305004</v>
      </c>
      <c r="F108" s="29">
        <f t="shared" si="2"/>
        <v>100</v>
      </c>
      <c r="G108" s="36">
        <v>2390.6</v>
      </c>
      <c r="H108" s="29">
        <f>$D:$D/$G:$G*100</f>
        <v>146.91709194344514</v>
      </c>
      <c r="I108" s="36">
        <f t="shared" si="0"/>
        <v>3512.2</v>
      </c>
    </row>
    <row r="109" spans="1:9" ht="25.5">
      <c r="A109" s="8" t="s">
        <v>54</v>
      </c>
      <c r="B109" s="36">
        <v>2942.6</v>
      </c>
      <c r="C109" s="36">
        <v>89.2</v>
      </c>
      <c r="D109" s="36">
        <v>89.2</v>
      </c>
      <c r="E109" s="29">
        <f t="shared" si="1"/>
        <v>3.031332834907905</v>
      </c>
      <c r="F109" s="29">
        <f t="shared" si="2"/>
        <v>100</v>
      </c>
      <c r="G109" s="36">
        <v>55</v>
      </c>
      <c r="H109" s="29">
        <v>0</v>
      </c>
      <c r="I109" s="36">
        <f t="shared" si="0"/>
        <v>89.2</v>
      </c>
    </row>
    <row r="110" spans="1:9" ht="12.75">
      <c r="A110" s="11" t="s">
        <v>105</v>
      </c>
      <c r="B110" s="35">
        <f>B111</f>
        <v>42.5</v>
      </c>
      <c r="C110" s="35">
        <f>C111</f>
        <v>0</v>
      </c>
      <c r="D110" s="35">
        <f>D111</f>
        <v>0</v>
      </c>
      <c r="E110" s="26">
        <f t="shared" si="1"/>
        <v>0</v>
      </c>
      <c r="F110" s="26">
        <v>0</v>
      </c>
      <c r="G110" s="35">
        <f>G111</f>
        <v>0</v>
      </c>
      <c r="H110" s="26">
        <v>0</v>
      </c>
      <c r="I110" s="36">
        <f t="shared" si="0"/>
        <v>0</v>
      </c>
    </row>
    <row r="111" spans="1:9" ht="12.75">
      <c r="A111" s="8" t="s">
        <v>106</v>
      </c>
      <c r="B111" s="36">
        <v>42.5</v>
      </c>
      <c r="C111" s="36">
        <v>0</v>
      </c>
      <c r="D111" s="36">
        <v>0</v>
      </c>
      <c r="E111" s="29">
        <f t="shared" si="1"/>
        <v>0</v>
      </c>
      <c r="F111" s="29">
        <v>0</v>
      </c>
      <c r="G111" s="36">
        <v>0</v>
      </c>
      <c r="H111" s="29">
        <v>0</v>
      </c>
      <c r="I111" s="36">
        <f t="shared" si="0"/>
        <v>0</v>
      </c>
    </row>
    <row r="112" spans="1:9" ht="12.75">
      <c r="A112" s="11" t="s">
        <v>55</v>
      </c>
      <c r="B112" s="35">
        <f>B113+B114+B115+B116+B117</f>
        <v>125042.1</v>
      </c>
      <c r="C112" s="35">
        <f>C113+C114+C115+C116+C117</f>
        <v>2809.4</v>
      </c>
      <c r="D112" s="35">
        <f>D113+D114+D115+D116+D117</f>
        <v>2687.4</v>
      </c>
      <c r="E112" s="26">
        <f t="shared" si="1"/>
        <v>2.149196150736432</v>
      </c>
      <c r="F112" s="26">
        <f>$D:$D/$C:$C*100</f>
        <v>95.657435751406</v>
      </c>
      <c r="G112" s="35">
        <f>G113+G114+G115+G116+G117</f>
        <v>4675.299999999999</v>
      </c>
      <c r="H112" s="26">
        <v>0</v>
      </c>
      <c r="I112" s="36">
        <f t="shared" si="0"/>
        <v>2687.4</v>
      </c>
    </row>
    <row r="113" spans="1:9" ht="12.75">
      <c r="A113" s="8" t="s">
        <v>56</v>
      </c>
      <c r="B113" s="36">
        <v>2000</v>
      </c>
      <c r="C113" s="36">
        <v>33.8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8" t="s">
        <v>57</v>
      </c>
      <c r="B114" s="36">
        <v>35271.3</v>
      </c>
      <c r="C114" s="36">
        <v>2200</v>
      </c>
      <c r="D114" s="36">
        <v>2200</v>
      </c>
      <c r="E114" s="29">
        <f t="shared" si="1"/>
        <v>6.2373657903167725</v>
      </c>
      <c r="F114" s="29">
        <f>$D:$D/$C:$C*100</f>
        <v>100</v>
      </c>
      <c r="G114" s="36">
        <v>1851.2</v>
      </c>
      <c r="H114" s="29">
        <f>$D:$D/$G:$G*100</f>
        <v>118.84183232497838</v>
      </c>
      <c r="I114" s="36">
        <f t="shared" si="0"/>
        <v>2200</v>
      </c>
    </row>
    <row r="115" spans="1:9" ht="12.75">
      <c r="A115" s="8" t="s">
        <v>58</v>
      </c>
      <c r="B115" s="36">
        <v>0</v>
      </c>
      <c r="C115" s="36">
        <v>0</v>
      </c>
      <c r="D115" s="36">
        <v>0</v>
      </c>
      <c r="E115" s="29" t="e">
        <f t="shared" si="1"/>
        <v>#DIV/0!</v>
      </c>
      <c r="F115" s="29" t="e">
        <f>$D:$D/$C:$C*100</f>
        <v>#DIV/0!</v>
      </c>
      <c r="G115" s="36">
        <v>1402.8</v>
      </c>
      <c r="H115" s="29">
        <v>0</v>
      </c>
      <c r="I115" s="36">
        <f t="shared" si="0"/>
        <v>0</v>
      </c>
    </row>
    <row r="116" spans="1:9" ht="12.75">
      <c r="A116" s="8" t="s">
        <v>59</v>
      </c>
      <c r="B116" s="28">
        <v>85448.7</v>
      </c>
      <c r="C116" s="28">
        <v>450.6</v>
      </c>
      <c r="D116" s="28">
        <v>397.9</v>
      </c>
      <c r="E116" s="29">
        <f t="shared" si="1"/>
        <v>0.4656595126666643</v>
      </c>
      <c r="F116" s="29">
        <v>0</v>
      </c>
      <c r="G116" s="28">
        <v>343.7</v>
      </c>
      <c r="H116" s="29">
        <v>0</v>
      </c>
      <c r="I116" s="36">
        <f t="shared" si="0"/>
        <v>397.9</v>
      </c>
    </row>
    <row r="117" spans="1:9" ht="12.75">
      <c r="A117" s="8" t="s">
        <v>60</v>
      </c>
      <c r="B117" s="36">
        <v>2322.1</v>
      </c>
      <c r="C117" s="36">
        <v>125</v>
      </c>
      <c r="D117" s="36">
        <v>89.5</v>
      </c>
      <c r="E117" s="29">
        <f t="shared" si="1"/>
        <v>3.8542698419534047</v>
      </c>
      <c r="F117" s="29">
        <f>$D:$D/$C:$C*100</f>
        <v>71.6</v>
      </c>
      <c r="G117" s="36">
        <v>1077.6</v>
      </c>
      <c r="H117" s="29">
        <f>$D:$D/$G:$G*100</f>
        <v>8.305493689680771</v>
      </c>
      <c r="I117" s="36">
        <f t="shared" si="0"/>
        <v>89.5</v>
      </c>
    </row>
    <row r="118" spans="1:9" ht="12.75">
      <c r="A118" s="11" t="s">
        <v>67</v>
      </c>
      <c r="B118" s="27">
        <f>B119+B120+B121</f>
        <v>66491.3</v>
      </c>
      <c r="C118" s="27">
        <f>C119+C120+C121</f>
        <v>3993.3</v>
      </c>
      <c r="D118" s="27">
        <f>D119+D120+D121</f>
        <v>3386.7</v>
      </c>
      <c r="E118" s="26">
        <f t="shared" si="1"/>
        <v>5.0934483157946975</v>
      </c>
      <c r="F118" s="26">
        <f>$D:$D/$C:$C*100</f>
        <v>84.80955600631056</v>
      </c>
      <c r="G118" s="27">
        <f>G119+G120+G121</f>
        <v>2566.1</v>
      </c>
      <c r="H118" s="26">
        <f>$D:$D/$G:$G*100</f>
        <v>131.97848875725808</v>
      </c>
      <c r="I118" s="36">
        <f t="shared" si="0"/>
        <v>3386.7</v>
      </c>
    </row>
    <row r="119" spans="1:9" ht="12.75">
      <c r="A119" s="42" t="s">
        <v>68</v>
      </c>
      <c r="B119" s="28">
        <v>59967.9</v>
      </c>
      <c r="C119" s="28">
        <v>3644.4</v>
      </c>
      <c r="D119" s="28">
        <v>3053.6</v>
      </c>
      <c r="E119" s="29">
        <f t="shared" si="1"/>
        <v>5.092057584140849</v>
      </c>
      <c r="F119" s="29">
        <f>$D:$D/$C:$C*100</f>
        <v>83.78882669300845</v>
      </c>
      <c r="G119" s="28">
        <v>2259.4</v>
      </c>
      <c r="H119" s="29">
        <v>0</v>
      </c>
      <c r="I119" s="36">
        <f t="shared" si="0"/>
        <v>3053.6</v>
      </c>
    </row>
    <row r="120" spans="1:9" ht="24.75" customHeight="1">
      <c r="A120" s="12" t="s">
        <v>69</v>
      </c>
      <c r="B120" s="28">
        <v>3390.2</v>
      </c>
      <c r="C120" s="28">
        <v>80</v>
      </c>
      <c r="D120" s="28">
        <v>80</v>
      </c>
      <c r="E120" s="29">
        <v>0</v>
      </c>
      <c r="F120" s="29">
        <v>0</v>
      </c>
      <c r="G120" s="28">
        <v>61</v>
      </c>
      <c r="H120" s="29">
        <v>0</v>
      </c>
      <c r="I120" s="36">
        <f t="shared" si="0"/>
        <v>80</v>
      </c>
    </row>
    <row r="121" spans="1:9" ht="25.5">
      <c r="A121" s="12" t="s">
        <v>79</v>
      </c>
      <c r="B121" s="28">
        <v>3133.2</v>
      </c>
      <c r="C121" s="28">
        <v>268.9</v>
      </c>
      <c r="D121" s="28">
        <v>253.1</v>
      </c>
      <c r="E121" s="29">
        <f>$D:$D/$B:$B*100</f>
        <v>8.078003319290183</v>
      </c>
      <c r="F121" s="29">
        <f>$D:$D/$C:$C*100</f>
        <v>94.12420974339904</v>
      </c>
      <c r="G121" s="28">
        <v>245.7</v>
      </c>
      <c r="H121" s="29">
        <v>0</v>
      </c>
      <c r="I121" s="36">
        <f t="shared" si="0"/>
        <v>253.1</v>
      </c>
    </row>
    <row r="122" spans="1:9" ht="26.25" customHeight="1">
      <c r="A122" s="13" t="s">
        <v>87</v>
      </c>
      <c r="B122" s="27">
        <f>B123</f>
        <v>200</v>
      </c>
      <c r="C122" s="27">
        <f>C123</f>
        <v>0</v>
      </c>
      <c r="D122" s="27">
        <f>D123</f>
        <v>0</v>
      </c>
      <c r="E122" s="29">
        <f>$D:$D/$B:$B*100</f>
        <v>0</v>
      </c>
      <c r="F122" s="29">
        <v>0</v>
      </c>
      <c r="G122" s="27">
        <f>G123</f>
        <v>0</v>
      </c>
      <c r="H122" s="29">
        <v>0</v>
      </c>
      <c r="I122" s="36">
        <f t="shared" si="0"/>
        <v>0</v>
      </c>
    </row>
    <row r="123" spans="1:9" ht="13.5" customHeight="1">
      <c r="A123" s="12" t="s">
        <v>88</v>
      </c>
      <c r="B123" s="28">
        <v>200</v>
      </c>
      <c r="C123" s="28">
        <v>0</v>
      </c>
      <c r="D123" s="28">
        <v>0</v>
      </c>
      <c r="E123" s="29">
        <f>$D:$D/$B:$B*100</f>
        <v>0</v>
      </c>
      <c r="F123" s="29">
        <v>0</v>
      </c>
      <c r="G123" s="28">
        <v>0</v>
      </c>
      <c r="H123" s="29">
        <v>0</v>
      </c>
      <c r="I123" s="36">
        <f t="shared" si="0"/>
        <v>0</v>
      </c>
    </row>
    <row r="124" spans="1:9" ht="15.75" customHeight="1">
      <c r="A124" s="14" t="s">
        <v>61</v>
      </c>
      <c r="B124" s="35">
        <f>B78+B87+B88+B89+B95+B100+B107+B110+B112+B118+B122</f>
        <v>2239554.9</v>
      </c>
      <c r="C124" s="35">
        <f>C78+C87+C88+C89+C95+C100+C107+C110+C112+C118+C122</f>
        <v>67440.1</v>
      </c>
      <c r="D124" s="35">
        <f>D78+D87+D88+D89+D95+D100+D107+D110+D112+D118+D122</f>
        <v>63267</v>
      </c>
      <c r="E124" s="26">
        <f>$D:$D/$B:$B*100</f>
        <v>2.8249809817120357</v>
      </c>
      <c r="F124" s="26">
        <f>$D:$D/$C:$C*100</f>
        <v>93.81213847547674</v>
      </c>
      <c r="G124" s="35">
        <f>G78+G87+G88+G89+G95+G100+G107+G110+G112+G118+G122</f>
        <v>57131.99999999999</v>
      </c>
      <c r="H124" s="26">
        <f>$D:$D/$G:$G*100</f>
        <v>110.7382902751523</v>
      </c>
      <c r="I124" s="35">
        <f>I78+I87+I88+I89+I95+I100+I107+I110+I112+I118+I122</f>
        <v>63267</v>
      </c>
    </row>
    <row r="125" spans="1:9" ht="26.25" customHeight="1">
      <c r="A125" s="15" t="s">
        <v>62</v>
      </c>
      <c r="B125" s="30">
        <f>B69-B124</f>
        <v>-34950.04000000004</v>
      </c>
      <c r="C125" s="30">
        <f>C69-C124</f>
        <v>3268.699999999997</v>
      </c>
      <c r="D125" s="30">
        <f>D69-D124</f>
        <v>8254.660000000003</v>
      </c>
      <c r="E125" s="30"/>
      <c r="F125" s="30"/>
      <c r="G125" s="30">
        <f>G75-G124</f>
        <v>-57131.99999999999</v>
      </c>
      <c r="H125" s="30"/>
      <c r="I125" s="30">
        <f>I72-I124</f>
        <v>-63267</v>
      </c>
    </row>
    <row r="126" spans="1:9" ht="24" customHeight="1">
      <c r="A126" s="1" t="s">
        <v>63</v>
      </c>
      <c r="B126" s="28" t="s">
        <v>151</v>
      </c>
      <c r="C126" s="28"/>
      <c r="D126" s="28" t="s">
        <v>166</v>
      </c>
      <c r="E126" s="28"/>
      <c r="F126" s="28"/>
      <c r="G126" s="28"/>
      <c r="H126" s="27"/>
      <c r="I126" s="28"/>
    </row>
    <row r="127" spans="1:9" ht="12.75">
      <c r="A127" s="3" t="s">
        <v>64</v>
      </c>
      <c r="B127" s="27">
        <f>B129+B130</f>
        <v>12692.099999999999</v>
      </c>
      <c r="C127" s="27"/>
      <c r="D127" s="27">
        <f>D129+D130</f>
        <v>20946.7</v>
      </c>
      <c r="E127" s="28"/>
      <c r="F127" s="28"/>
      <c r="G127" s="40"/>
      <c r="H127" s="37"/>
      <c r="I127" s="27">
        <f>I129+I130</f>
        <v>20946.7</v>
      </c>
    </row>
    <row r="128" spans="1:9" ht="12" customHeight="1">
      <c r="A128" s="1" t="s">
        <v>6</v>
      </c>
      <c r="B128" s="28"/>
      <c r="C128" s="28"/>
      <c r="D128" s="28"/>
      <c r="E128" s="28"/>
      <c r="F128" s="28"/>
      <c r="G128" s="28"/>
      <c r="H128" s="37"/>
      <c r="I128" s="28"/>
    </row>
    <row r="129" spans="1:9" ht="12.75">
      <c r="A129" s="5" t="s">
        <v>65</v>
      </c>
      <c r="B129" s="28">
        <v>2269.2</v>
      </c>
      <c r="C129" s="28"/>
      <c r="D129" s="28">
        <v>227.2</v>
      </c>
      <c r="E129" s="28"/>
      <c r="F129" s="28"/>
      <c r="G129" s="28"/>
      <c r="H129" s="37"/>
      <c r="I129" s="28">
        <f>D129</f>
        <v>227.2</v>
      </c>
    </row>
    <row r="130" spans="1:9" ht="12.75">
      <c r="A130" s="1" t="s">
        <v>66</v>
      </c>
      <c r="B130" s="28">
        <v>10422.9</v>
      </c>
      <c r="C130" s="28"/>
      <c r="D130" s="28">
        <v>20719.5</v>
      </c>
      <c r="E130" s="28"/>
      <c r="F130" s="28"/>
      <c r="G130" s="28"/>
      <c r="H130" s="37"/>
      <c r="I130" s="28">
        <f>D130</f>
        <v>20719.5</v>
      </c>
    </row>
    <row r="131" spans="1:9" ht="12.75">
      <c r="A131" s="3" t="s">
        <v>108</v>
      </c>
      <c r="B131" s="41">
        <f>B132+B133</f>
        <v>0</v>
      </c>
      <c r="C131" s="41"/>
      <c r="D131" s="41">
        <v>0</v>
      </c>
      <c r="E131" s="41"/>
      <c r="F131" s="41"/>
      <c r="G131" s="41"/>
      <c r="H131" s="43"/>
      <c r="I131" s="41"/>
    </row>
    <row r="132" spans="1:9" ht="12.75">
      <c r="A132" s="2" t="s">
        <v>109</v>
      </c>
      <c r="B132" s="38">
        <v>0</v>
      </c>
      <c r="C132" s="38"/>
      <c r="D132" s="38">
        <v>0</v>
      </c>
      <c r="E132" s="38"/>
      <c r="F132" s="38"/>
      <c r="G132" s="38"/>
      <c r="H132" s="39"/>
      <c r="I132" s="38">
        <v>0</v>
      </c>
    </row>
    <row r="133" spans="1:9" ht="12.75">
      <c r="A133" s="2" t="s">
        <v>110</v>
      </c>
      <c r="B133" s="38">
        <v>0</v>
      </c>
      <c r="C133" s="38"/>
      <c r="D133" s="38">
        <v>0</v>
      </c>
      <c r="E133" s="38"/>
      <c r="F133" s="38"/>
      <c r="G133" s="38"/>
      <c r="H133" s="39"/>
      <c r="I133" s="38">
        <v>0</v>
      </c>
    </row>
    <row r="134" spans="1:9" ht="12.75">
      <c r="A134" s="16"/>
      <c r="B134" s="25"/>
      <c r="C134" s="25"/>
      <c r="D134" s="25"/>
      <c r="E134" s="25"/>
      <c r="F134" s="25"/>
      <c r="G134" s="25"/>
      <c r="H134" s="25"/>
      <c r="I134" s="25"/>
    </row>
    <row r="136" ht="12" customHeight="1">
      <c r="A136" s="22" t="s">
        <v>85</v>
      </c>
    </row>
    <row r="137" ht="12.75" customHeight="1" hidden="1"/>
    <row r="139" spans="1:9" ht="47.25">
      <c r="A139" s="17" t="s">
        <v>167</v>
      </c>
      <c r="B139" s="24"/>
      <c r="C139" s="24"/>
      <c r="D139" s="24" t="s">
        <v>168</v>
      </c>
      <c r="E139" s="24"/>
      <c r="F139" s="24"/>
      <c r="G139" s="24"/>
      <c r="H139" s="24"/>
      <c r="I139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00" sqref="A10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194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195</v>
      </c>
      <c r="D4" s="18" t="s">
        <v>74</v>
      </c>
      <c r="E4" s="18" t="s">
        <v>72</v>
      </c>
      <c r="F4" s="18" t="s">
        <v>75</v>
      </c>
      <c r="G4" s="18" t="s">
        <v>165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f>B8+B15+B20+B24+B27+B31+B34+B43+B44+B45+B49</f>
        <v>443597.10000000003</v>
      </c>
      <c r="C7" s="35">
        <f>C8+C15+C20+C24+C27+C31+C34+C43+C44+C45+C49+C60</f>
        <v>291890.66</v>
      </c>
      <c r="D7" s="35">
        <f>D8+D15+D20+D24+D27+D31+D34+D43+D44+D45+D49+D60</f>
        <v>300245.69</v>
      </c>
      <c r="E7" s="26">
        <f aca="true" t="shared" si="0" ref="E7:E30">$D:$D/$B:$B*100</f>
        <v>67.68432210219588</v>
      </c>
      <c r="F7" s="26">
        <f aca="true" t="shared" si="1" ref="F7:F30">$D:$D/$C:$C*100</f>
        <v>102.86238346920729</v>
      </c>
      <c r="G7" s="35">
        <f>G8+G15+G20+G24+G27+G31+G34+G43+G44+G45+G49+G60</f>
        <v>286887.78</v>
      </c>
      <c r="H7" s="26">
        <f aca="true" t="shared" si="2" ref="H7:H36">$D:$D/$G:$G*100</f>
        <v>104.65614464303776</v>
      </c>
      <c r="I7" s="35">
        <f>I8+I15+I20+I24+I27+I31+I34+I43+I44+I45+I49+I60</f>
        <v>32916.65</v>
      </c>
    </row>
    <row r="8" spans="1:9" ht="12.75">
      <c r="A8" s="53" t="s">
        <v>4</v>
      </c>
      <c r="B8" s="26">
        <f>B9+B10</f>
        <v>277471.20999999996</v>
      </c>
      <c r="C8" s="26">
        <f>C9+C10</f>
        <v>184249</v>
      </c>
      <c r="D8" s="26">
        <f>D9+D10</f>
        <v>204200.83999999997</v>
      </c>
      <c r="E8" s="26">
        <f t="shared" si="0"/>
        <v>73.59352345059511</v>
      </c>
      <c r="F8" s="26">
        <f t="shared" si="1"/>
        <v>110.82873719803091</v>
      </c>
      <c r="G8" s="26">
        <f>G9+G10</f>
        <v>176619.96</v>
      </c>
      <c r="H8" s="26">
        <f t="shared" si="2"/>
        <v>115.61594737084076</v>
      </c>
      <c r="I8" s="26">
        <f>I9+I10</f>
        <v>25076.69</v>
      </c>
    </row>
    <row r="9" spans="1:9" ht="25.5">
      <c r="A9" s="54" t="s">
        <v>5</v>
      </c>
      <c r="B9" s="27">
        <v>6017.6</v>
      </c>
      <c r="C9" s="27">
        <v>4139</v>
      </c>
      <c r="D9" s="27">
        <v>9840.61</v>
      </c>
      <c r="E9" s="26">
        <f t="shared" si="0"/>
        <v>163.5304772666844</v>
      </c>
      <c r="F9" s="26">
        <f t="shared" si="1"/>
        <v>237.75332205846826</v>
      </c>
      <c r="G9" s="27">
        <v>1866.68</v>
      </c>
      <c r="H9" s="26">
        <f t="shared" si="2"/>
        <v>527.1717702016415</v>
      </c>
      <c r="I9" s="27">
        <v>1005.07</v>
      </c>
    </row>
    <row r="10" spans="1:9" ht="25.5">
      <c r="A10" s="55" t="s">
        <v>76</v>
      </c>
      <c r="B10" s="47">
        <f>B11+B12+B13+B14</f>
        <v>271453.61</v>
      </c>
      <c r="C10" s="47">
        <f>C11+C12+C13+C14</f>
        <v>180110</v>
      </c>
      <c r="D10" s="47">
        <f>D11+D12+D13+D14</f>
        <v>194360.22999999998</v>
      </c>
      <c r="E10" s="48">
        <f t="shared" si="0"/>
        <v>71.5997956335891</v>
      </c>
      <c r="F10" s="26">
        <f t="shared" si="1"/>
        <v>107.91195935817</v>
      </c>
      <c r="G10" s="47">
        <f>G11+G12+G13+G14</f>
        <v>174753.28</v>
      </c>
      <c r="H10" s="48">
        <f t="shared" si="2"/>
        <v>111.21978940824458</v>
      </c>
      <c r="I10" s="47">
        <f>I11+I12+I13+I14</f>
        <v>24071.62</v>
      </c>
    </row>
    <row r="11" spans="1:9" ht="51">
      <c r="A11" s="57" t="s">
        <v>80</v>
      </c>
      <c r="B11" s="28">
        <f>258218.54+1437.97</f>
        <v>259656.51</v>
      </c>
      <c r="C11" s="28">
        <v>170000</v>
      </c>
      <c r="D11" s="28">
        <v>185298.53999999998</v>
      </c>
      <c r="E11" s="26">
        <f t="shared" si="0"/>
        <v>71.36294791915672</v>
      </c>
      <c r="F11" s="26">
        <f t="shared" si="1"/>
        <v>108.99914117647059</v>
      </c>
      <c r="G11" s="28">
        <v>166101.61</v>
      </c>
      <c r="H11" s="26">
        <f t="shared" si="2"/>
        <v>111.55734131655919</v>
      </c>
      <c r="I11" s="28">
        <v>23258.55</v>
      </c>
    </row>
    <row r="12" spans="1:9" ht="89.25">
      <c r="A12" s="57" t="s">
        <v>81</v>
      </c>
      <c r="B12" s="28">
        <v>4039.82</v>
      </c>
      <c r="C12" s="28">
        <v>3460</v>
      </c>
      <c r="D12" s="28">
        <v>3602.5099999999998</v>
      </c>
      <c r="E12" s="26">
        <f t="shared" si="0"/>
        <v>89.17501274809273</v>
      </c>
      <c r="F12" s="26">
        <f t="shared" si="1"/>
        <v>104.11878612716762</v>
      </c>
      <c r="G12" s="28">
        <v>1856.7500000000002</v>
      </c>
      <c r="H12" s="26">
        <f t="shared" si="2"/>
        <v>194.02235088191728</v>
      </c>
      <c r="I12" s="28">
        <v>185.39</v>
      </c>
    </row>
    <row r="13" spans="1:9" ht="25.5">
      <c r="A13" s="57" t="s">
        <v>82</v>
      </c>
      <c r="B13" s="28">
        <v>4853.42</v>
      </c>
      <c r="C13" s="28">
        <v>4500</v>
      </c>
      <c r="D13" s="28">
        <v>2779.7400000000002</v>
      </c>
      <c r="E13" s="26">
        <f t="shared" si="0"/>
        <v>57.273839890221744</v>
      </c>
      <c r="F13" s="26">
        <f t="shared" si="1"/>
        <v>61.772000000000006</v>
      </c>
      <c r="G13" s="28">
        <v>4365.79</v>
      </c>
      <c r="H13" s="26">
        <f t="shared" si="2"/>
        <v>63.67095073285706</v>
      </c>
      <c r="I13" s="28">
        <v>393.21</v>
      </c>
    </row>
    <row r="14" spans="1:9" ht="63.75">
      <c r="A14" s="58" t="s">
        <v>84</v>
      </c>
      <c r="B14" s="28">
        <v>2903.86</v>
      </c>
      <c r="C14" s="28">
        <v>2150</v>
      </c>
      <c r="D14" s="28">
        <v>2679.4399999999996</v>
      </c>
      <c r="E14" s="26">
        <f t="shared" si="0"/>
        <v>92.27166598940718</v>
      </c>
      <c r="F14" s="26">
        <f t="shared" si="1"/>
        <v>124.62511627906976</v>
      </c>
      <c r="G14" s="28">
        <v>2429.13</v>
      </c>
      <c r="H14" s="26">
        <f t="shared" si="2"/>
        <v>110.30451231510867</v>
      </c>
      <c r="I14" s="28">
        <v>234.47</v>
      </c>
    </row>
    <row r="15" spans="1:9" ht="38.25">
      <c r="A15" s="59" t="s">
        <v>89</v>
      </c>
      <c r="B15" s="35">
        <f>B16+B17+B18+B19</f>
        <v>23712</v>
      </c>
      <c r="C15" s="35">
        <f>C16+C17+C18+C19</f>
        <v>17239.18</v>
      </c>
      <c r="D15" s="35">
        <f>D16+D17+D18+D19</f>
        <v>15646.15</v>
      </c>
      <c r="E15" s="26">
        <f t="shared" si="0"/>
        <v>65.98410087719299</v>
      </c>
      <c r="F15" s="26">
        <f t="shared" si="1"/>
        <v>90.75924724957916</v>
      </c>
      <c r="G15" s="35">
        <f>G16+G17+G18+G19</f>
        <v>17150.18</v>
      </c>
      <c r="H15" s="26">
        <f t="shared" si="2"/>
        <v>91.23023781674594</v>
      </c>
      <c r="I15" s="35">
        <f>I16+I17+I18+I19</f>
        <v>2057.75</v>
      </c>
    </row>
    <row r="16" spans="1:9" ht="38.25">
      <c r="A16" s="39" t="s">
        <v>90</v>
      </c>
      <c r="B16" s="28">
        <v>10865.8</v>
      </c>
      <c r="C16" s="28">
        <v>7763.549999999999</v>
      </c>
      <c r="D16" s="28">
        <v>7294.36</v>
      </c>
      <c r="E16" s="28">
        <f t="shared" si="0"/>
        <v>67.13136630528815</v>
      </c>
      <c r="F16" s="28">
        <f t="shared" si="1"/>
        <v>93.95650185804175</v>
      </c>
      <c r="G16" s="28">
        <v>7763.549999999999</v>
      </c>
      <c r="H16" s="28">
        <f t="shared" si="2"/>
        <v>93.95650185804175</v>
      </c>
      <c r="I16" s="28">
        <v>954.62</v>
      </c>
    </row>
    <row r="17" spans="1:9" ht="51">
      <c r="A17" s="39" t="s">
        <v>91</v>
      </c>
      <c r="B17" s="28">
        <v>56</v>
      </c>
      <c r="C17" s="28">
        <v>45</v>
      </c>
      <c r="D17" s="28">
        <v>50.36000000000001</v>
      </c>
      <c r="E17" s="28">
        <f t="shared" si="0"/>
        <v>89.92857142857143</v>
      </c>
      <c r="F17" s="28">
        <f t="shared" si="1"/>
        <v>111.91111111111111</v>
      </c>
      <c r="G17" s="28">
        <v>59.05</v>
      </c>
      <c r="H17" s="28">
        <f t="shared" si="2"/>
        <v>85.2836579170195</v>
      </c>
      <c r="I17" s="28">
        <v>7.13</v>
      </c>
    </row>
    <row r="18" spans="1:9" ht="51">
      <c r="A18" s="39" t="s">
        <v>92</v>
      </c>
      <c r="B18" s="28">
        <v>14192.6</v>
      </c>
      <c r="C18" s="28">
        <v>10640.63</v>
      </c>
      <c r="D18" s="28">
        <v>9726.210000000001</v>
      </c>
      <c r="E18" s="28">
        <f t="shared" si="0"/>
        <v>68.53014951453575</v>
      </c>
      <c r="F18" s="28">
        <f t="shared" si="1"/>
        <v>91.40633590304334</v>
      </c>
      <c r="G18" s="28">
        <v>10640.63</v>
      </c>
      <c r="H18" s="28">
        <f t="shared" si="2"/>
        <v>91.40633590304334</v>
      </c>
      <c r="I18" s="28">
        <v>1336.2</v>
      </c>
    </row>
    <row r="19" spans="1:9" ht="51">
      <c r="A19" s="39" t="s">
        <v>93</v>
      </c>
      <c r="B19" s="28">
        <v>-1402.4</v>
      </c>
      <c r="C19" s="28">
        <v>-1210</v>
      </c>
      <c r="D19" s="28">
        <v>-1424.7800000000002</v>
      </c>
      <c r="E19" s="28">
        <f t="shared" si="0"/>
        <v>101.59583571021106</v>
      </c>
      <c r="F19" s="28">
        <f t="shared" si="1"/>
        <v>117.7504132231405</v>
      </c>
      <c r="G19" s="28">
        <v>-1313.0500000000002</v>
      </c>
      <c r="H19" s="28">
        <f t="shared" si="2"/>
        <v>108.50919614637675</v>
      </c>
      <c r="I19" s="28">
        <v>-240.2</v>
      </c>
    </row>
    <row r="20" spans="1:9" ht="12.75">
      <c r="A20" s="60" t="s">
        <v>7</v>
      </c>
      <c r="B20" s="35">
        <f>B21+B22+B23</f>
        <v>34616.2</v>
      </c>
      <c r="C20" s="35">
        <f>C21+C22+C23</f>
        <v>24804.5</v>
      </c>
      <c r="D20" s="35">
        <f>D21+D22+D23</f>
        <v>20759.379999999997</v>
      </c>
      <c r="E20" s="26">
        <f t="shared" si="0"/>
        <v>59.97012959250293</v>
      </c>
      <c r="F20" s="26">
        <f t="shared" si="1"/>
        <v>83.69199137253321</v>
      </c>
      <c r="G20" s="35">
        <f>G21+G22+G23</f>
        <v>24652.42</v>
      </c>
      <c r="H20" s="26">
        <f t="shared" si="2"/>
        <v>84.20828462276725</v>
      </c>
      <c r="I20" s="35">
        <f>I21+I22+I23</f>
        <v>513</v>
      </c>
    </row>
    <row r="21" spans="1:9" ht="12.75">
      <c r="A21" s="57" t="s">
        <v>96</v>
      </c>
      <c r="B21" s="28">
        <v>32762</v>
      </c>
      <c r="C21" s="28">
        <v>23603.01</v>
      </c>
      <c r="D21" s="28">
        <v>19881.699999999997</v>
      </c>
      <c r="E21" s="26">
        <f t="shared" si="0"/>
        <v>60.68524510103167</v>
      </c>
      <c r="F21" s="26">
        <f t="shared" si="1"/>
        <v>84.23374815330756</v>
      </c>
      <c r="G21" s="28">
        <v>23604.269999999997</v>
      </c>
      <c r="H21" s="26">
        <f t="shared" si="2"/>
        <v>84.22925174131629</v>
      </c>
      <c r="I21" s="28">
        <v>499.17</v>
      </c>
    </row>
    <row r="22" spans="1:9" ht="12.75">
      <c r="A22" s="57" t="s">
        <v>94</v>
      </c>
      <c r="B22" s="28">
        <v>895.2</v>
      </c>
      <c r="C22" s="28">
        <v>895.2</v>
      </c>
      <c r="D22" s="28">
        <v>574.4399999999999</v>
      </c>
      <c r="E22" s="26">
        <f t="shared" si="0"/>
        <v>64.16890080428954</v>
      </c>
      <c r="F22" s="26">
        <f t="shared" si="1"/>
        <v>64.16890080428954</v>
      </c>
      <c r="G22" s="28">
        <v>741.8599999999998</v>
      </c>
      <c r="H22" s="26">
        <f t="shared" si="2"/>
        <v>77.43239964413772</v>
      </c>
      <c r="I22" s="28">
        <v>0.06</v>
      </c>
    </row>
    <row r="23" spans="1:9" ht="38.25">
      <c r="A23" s="57" t="s">
        <v>95</v>
      </c>
      <c r="B23" s="28">
        <v>959</v>
      </c>
      <c r="C23" s="28">
        <v>306.28999999999996</v>
      </c>
      <c r="D23" s="28">
        <v>303.24</v>
      </c>
      <c r="E23" s="26">
        <f t="shared" si="0"/>
        <v>31.620437956204377</v>
      </c>
      <c r="F23" s="26">
        <f t="shared" si="1"/>
        <v>99.00421169479905</v>
      </c>
      <c r="G23" s="28">
        <v>306.28999999999996</v>
      </c>
      <c r="H23" s="26">
        <f t="shared" si="2"/>
        <v>99.00421169479905</v>
      </c>
      <c r="I23" s="28">
        <v>13.77</v>
      </c>
    </row>
    <row r="24" spans="1:9" ht="12.75">
      <c r="A24" s="60" t="s">
        <v>8</v>
      </c>
      <c r="B24" s="35">
        <f>SUM(B25:B26)</f>
        <v>36295.600000000006</v>
      </c>
      <c r="C24" s="35">
        <f>SUM(C25:C26)</f>
        <v>13890.37</v>
      </c>
      <c r="D24" s="35">
        <f>SUM(D25:D26)</f>
        <v>10905.2</v>
      </c>
      <c r="E24" s="26">
        <f t="shared" si="0"/>
        <v>30.04551515886223</v>
      </c>
      <c r="F24" s="26">
        <f t="shared" si="1"/>
        <v>78.50906779301056</v>
      </c>
      <c r="G24" s="35">
        <f>SUM(G25:G26)</f>
        <v>13415.12</v>
      </c>
      <c r="H24" s="26">
        <f t="shared" si="2"/>
        <v>81.29036490169301</v>
      </c>
      <c r="I24" s="35">
        <f>SUM(I25:I26)</f>
        <v>759.9699999999999</v>
      </c>
    </row>
    <row r="25" spans="1:9" ht="12.75" customHeight="1">
      <c r="A25" s="57" t="s">
        <v>119</v>
      </c>
      <c r="B25" s="28">
        <v>18923.7</v>
      </c>
      <c r="C25" s="28">
        <v>5200</v>
      </c>
      <c r="D25" s="28">
        <v>3663.89</v>
      </c>
      <c r="E25" s="26">
        <f t="shared" si="0"/>
        <v>19.36138281625686</v>
      </c>
      <c r="F25" s="26">
        <f t="shared" si="1"/>
        <v>70.45942307692307</v>
      </c>
      <c r="G25" s="28">
        <v>4724.75</v>
      </c>
      <c r="H25" s="26">
        <f t="shared" si="2"/>
        <v>77.54674850521191</v>
      </c>
      <c r="I25" s="28">
        <v>680.81</v>
      </c>
    </row>
    <row r="26" spans="1:9" ht="12.75">
      <c r="A26" s="57" t="s">
        <v>120</v>
      </c>
      <c r="B26" s="28">
        <v>17371.9</v>
      </c>
      <c r="C26" s="28">
        <v>8690.37</v>
      </c>
      <c r="D26" s="28">
        <v>7241.31</v>
      </c>
      <c r="E26" s="26">
        <f t="shared" si="0"/>
        <v>41.68404146926933</v>
      </c>
      <c r="F26" s="26">
        <f t="shared" si="1"/>
        <v>83.32568118503585</v>
      </c>
      <c r="G26" s="28">
        <v>8690.37</v>
      </c>
      <c r="H26" s="26">
        <f t="shared" si="2"/>
        <v>83.32568118503585</v>
      </c>
      <c r="I26" s="28">
        <v>79.16</v>
      </c>
    </row>
    <row r="27" spans="1:9" ht="15" customHeight="1">
      <c r="A27" s="53" t="s">
        <v>9</v>
      </c>
      <c r="B27" s="35">
        <f>B28+B29+B30</f>
        <v>14814.9</v>
      </c>
      <c r="C27" s="35">
        <f>C28+C29+C30</f>
        <v>10407.8</v>
      </c>
      <c r="D27" s="35">
        <f>D28+D29+D30</f>
        <v>10501.020000000002</v>
      </c>
      <c r="E27" s="26">
        <f t="shared" si="0"/>
        <v>70.88147743150479</v>
      </c>
      <c r="F27" s="26">
        <f t="shared" si="1"/>
        <v>100.89567439804765</v>
      </c>
      <c r="G27" s="35">
        <f>G28+G30+G29</f>
        <v>11567.939999999999</v>
      </c>
      <c r="H27" s="26">
        <f t="shared" si="2"/>
        <v>90.77692311682117</v>
      </c>
      <c r="I27" s="35">
        <f>I28+I29+I30</f>
        <v>1395.8300000000002</v>
      </c>
    </row>
    <row r="28" spans="1:9" ht="25.5">
      <c r="A28" s="57" t="s">
        <v>10</v>
      </c>
      <c r="B28" s="28">
        <v>14680.1</v>
      </c>
      <c r="C28" s="28">
        <v>10300</v>
      </c>
      <c r="D28" s="28">
        <v>10377.420000000002</v>
      </c>
      <c r="E28" s="26">
        <f t="shared" si="0"/>
        <v>70.69039039243603</v>
      </c>
      <c r="F28" s="26">
        <f t="shared" si="1"/>
        <v>100.75165048543691</v>
      </c>
      <c r="G28" s="28">
        <v>11491.14</v>
      </c>
      <c r="H28" s="26">
        <f t="shared" si="2"/>
        <v>90.30801121559743</v>
      </c>
      <c r="I28" s="28">
        <v>1368.43</v>
      </c>
    </row>
    <row r="29" spans="1:9" ht="25.5">
      <c r="A29" s="57" t="s">
        <v>98</v>
      </c>
      <c r="B29" s="28">
        <v>84.8</v>
      </c>
      <c r="C29" s="28">
        <v>72.8</v>
      </c>
      <c r="D29" s="28">
        <v>73.6</v>
      </c>
      <c r="E29" s="26">
        <f t="shared" si="0"/>
        <v>86.79245283018867</v>
      </c>
      <c r="F29" s="26">
        <f t="shared" si="1"/>
        <v>101.0989010989011</v>
      </c>
      <c r="G29" s="28">
        <v>40</v>
      </c>
      <c r="H29" s="26">
        <f t="shared" si="2"/>
        <v>184</v>
      </c>
      <c r="I29" s="28">
        <v>22.4</v>
      </c>
    </row>
    <row r="30" spans="1:9" ht="25.5" customHeight="1">
      <c r="A30" s="57" t="s">
        <v>97</v>
      </c>
      <c r="B30" s="28">
        <v>50</v>
      </c>
      <c r="C30" s="28">
        <v>35</v>
      </c>
      <c r="D30" s="28">
        <v>50</v>
      </c>
      <c r="E30" s="26">
        <f t="shared" si="0"/>
        <v>100</v>
      </c>
      <c r="F30" s="26">
        <f t="shared" si="1"/>
        <v>142.85714285714286</v>
      </c>
      <c r="G30" s="28">
        <v>36.8</v>
      </c>
      <c r="H30" s="26">
        <f t="shared" si="2"/>
        <v>135.8695652173913</v>
      </c>
      <c r="I30" s="28">
        <v>5</v>
      </c>
    </row>
    <row r="31" spans="1:9" ht="27.75" customHeight="1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>
        <v>0</v>
      </c>
      <c r="F31" s="26">
        <v>0</v>
      </c>
      <c r="G31" s="35">
        <f>$32:$32+$33:$33</f>
        <v>0.17</v>
      </c>
      <c r="H31" s="26">
        <f t="shared" si="2"/>
        <v>41.1764705882353</v>
      </c>
      <c r="I31" s="35">
        <f>I32+I33</f>
        <v>0</v>
      </c>
    </row>
    <row r="32" spans="1:9" ht="27.75" customHeight="1">
      <c r="A32" s="57" t="s">
        <v>137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f t="shared" si="2"/>
        <v>0</v>
      </c>
      <c r="I32" s="28">
        <v>0</v>
      </c>
    </row>
    <row r="33" spans="1:9" ht="27.75" customHeight="1">
      <c r="A33" s="57" t="s">
        <v>99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f t="shared" si="2"/>
        <v>233.33333333333334</v>
      </c>
      <c r="I33" s="28">
        <v>0</v>
      </c>
    </row>
    <row r="34" spans="1:9" ht="39.75" customHeight="1">
      <c r="A34" s="60" t="s">
        <v>12</v>
      </c>
      <c r="B34" s="35">
        <f>B35+B37+B38+B39+B41+B42+B36</f>
        <v>50872.7</v>
      </c>
      <c r="C34" s="35">
        <f>SUM(C35:C42)</f>
        <v>36564.32</v>
      </c>
      <c r="D34" s="35">
        <f>SUM(D35:D42)</f>
        <v>29113.26</v>
      </c>
      <c r="E34" s="26">
        <f>$D:$D/$B:$B*100</f>
        <v>57.22766827787792</v>
      </c>
      <c r="F34" s="26">
        <f aca="true" t="shared" si="3" ref="F34:F39">$D:$D/$C:$C*100</f>
        <v>79.62204684785604</v>
      </c>
      <c r="G34" s="35">
        <f>SUM(G35:G42)</f>
        <v>31633.260000000002</v>
      </c>
      <c r="H34" s="26">
        <f t="shared" si="2"/>
        <v>92.03370123724206</v>
      </c>
      <c r="I34" s="35">
        <f>SUM(I35:I42)</f>
        <v>2753.67</v>
      </c>
    </row>
    <row r="35" spans="1:9" ht="15" customHeight="1" hidden="1">
      <c r="A35" s="57" t="s">
        <v>131</v>
      </c>
      <c r="B35" s="28"/>
      <c r="C35" s="28"/>
      <c r="D35" s="28"/>
      <c r="E35" s="26" t="s">
        <v>125</v>
      </c>
      <c r="F35" s="26" t="e">
        <f t="shared" si="3"/>
        <v>#DIV/0!</v>
      </c>
      <c r="G35" s="28"/>
      <c r="H35" s="26" t="e">
        <f t="shared" si="2"/>
        <v>#DIV/0!</v>
      </c>
      <c r="I35" s="28"/>
    </row>
    <row r="36" spans="1:9" ht="76.5">
      <c r="A36" s="57" t="s">
        <v>138</v>
      </c>
      <c r="B36" s="28">
        <v>26368</v>
      </c>
      <c r="C36" s="28">
        <v>18000</v>
      </c>
      <c r="D36" s="28">
        <v>15637.22</v>
      </c>
      <c r="E36" s="26">
        <f>$D:$D/$B:$B*100</f>
        <v>59.30377730582524</v>
      </c>
      <c r="F36" s="26">
        <f t="shared" si="3"/>
        <v>86.87344444444443</v>
      </c>
      <c r="G36" s="28">
        <v>16613.05</v>
      </c>
      <c r="H36" s="26">
        <f t="shared" si="2"/>
        <v>94.1261237400718</v>
      </c>
      <c r="I36" s="28">
        <v>1339.49</v>
      </c>
    </row>
    <row r="37" spans="1:9" ht="18.75" customHeight="1">
      <c r="A37" s="57" t="s">
        <v>152</v>
      </c>
      <c r="B37" s="28">
        <v>628</v>
      </c>
      <c r="C37" s="28">
        <v>470.70000000000005</v>
      </c>
      <c r="D37" s="28">
        <v>763.14</v>
      </c>
      <c r="E37" s="26">
        <f>$D:$D/$B:$B*100</f>
        <v>121.51910828025478</v>
      </c>
      <c r="F37" s="26">
        <f t="shared" si="3"/>
        <v>162.12874442319946</v>
      </c>
      <c r="G37" s="28">
        <v>109.56</v>
      </c>
      <c r="H37" s="26" t="s">
        <v>124</v>
      </c>
      <c r="I37" s="28">
        <v>124.66</v>
      </c>
    </row>
    <row r="38" spans="1:9" ht="76.5">
      <c r="A38" s="57" t="s">
        <v>139</v>
      </c>
      <c r="B38" s="28">
        <v>530.18</v>
      </c>
      <c r="C38" s="28">
        <v>397.62</v>
      </c>
      <c r="D38" s="28">
        <v>364.8299999999999</v>
      </c>
      <c r="E38" s="26">
        <f>$D:$D/$B:$B*100</f>
        <v>68.81247878079142</v>
      </c>
      <c r="F38" s="26">
        <f t="shared" si="3"/>
        <v>91.75343292590914</v>
      </c>
      <c r="G38" s="28">
        <v>368.87</v>
      </c>
      <c r="H38" s="26">
        <f>$D:$D/$G:$G*100</f>
        <v>98.90476319570578</v>
      </c>
      <c r="I38" s="28">
        <v>147.04</v>
      </c>
    </row>
    <row r="39" spans="1:9" ht="18.75" customHeight="1">
      <c r="A39" s="57" t="s">
        <v>140</v>
      </c>
      <c r="B39" s="28">
        <v>19213.07</v>
      </c>
      <c r="C39" s="28">
        <v>14400</v>
      </c>
      <c r="D39" s="28">
        <v>8849.079999999998</v>
      </c>
      <c r="E39" s="26">
        <f>$D:$D/$B:$B*100</f>
        <v>46.05760557786964</v>
      </c>
      <c r="F39" s="26">
        <f t="shared" si="3"/>
        <v>61.45194444444443</v>
      </c>
      <c r="G39" s="28">
        <v>11499.570000000002</v>
      </c>
      <c r="H39" s="26">
        <f>$D:$D/$G:$G*100</f>
        <v>76.95139905231237</v>
      </c>
      <c r="I39" s="28">
        <v>858.46</v>
      </c>
    </row>
    <row r="40" spans="1:9" ht="51">
      <c r="A40" s="57" t="s">
        <v>174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52.61</v>
      </c>
    </row>
    <row r="41" spans="1:9" ht="51">
      <c r="A41" s="57" t="s">
        <v>141</v>
      </c>
      <c r="B41" s="28">
        <v>691</v>
      </c>
      <c r="C41" s="28">
        <v>691</v>
      </c>
      <c r="D41" s="28">
        <v>470.23</v>
      </c>
      <c r="E41" s="26">
        <f>$D:$D/$B:$B*100</f>
        <v>68.0506512301013</v>
      </c>
      <c r="F41" s="26" t="s">
        <v>124</v>
      </c>
      <c r="G41" s="28">
        <v>750.92</v>
      </c>
      <c r="H41" s="26" t="s">
        <v>124</v>
      </c>
      <c r="I41" s="28">
        <v>0</v>
      </c>
    </row>
    <row r="42" spans="1:9" ht="76.5">
      <c r="A42" s="61" t="s">
        <v>142</v>
      </c>
      <c r="B42" s="28">
        <v>3442.45</v>
      </c>
      <c r="C42" s="28">
        <v>2605</v>
      </c>
      <c r="D42" s="28">
        <v>2969.14</v>
      </c>
      <c r="E42" s="26">
        <f>$D:$D/$B:$B*100</f>
        <v>86.25078069398249</v>
      </c>
      <c r="F42" s="26">
        <f>$D:$D/$C:$C*100</f>
        <v>113.97850287907869</v>
      </c>
      <c r="G42" s="28">
        <v>2291.29</v>
      </c>
      <c r="H42" s="26">
        <f>$D:$D/$G:$G*100</f>
        <v>129.58377158718451</v>
      </c>
      <c r="I42" s="28">
        <v>231.41</v>
      </c>
    </row>
    <row r="43" spans="1:9" ht="25.5">
      <c r="A43" s="54" t="s">
        <v>13</v>
      </c>
      <c r="B43" s="27">
        <v>515</v>
      </c>
      <c r="C43" s="27">
        <v>439.3</v>
      </c>
      <c r="D43" s="27">
        <v>1543.97</v>
      </c>
      <c r="E43" s="26">
        <f>$D:$D/$B:$B*100</f>
        <v>299.8</v>
      </c>
      <c r="F43" s="26">
        <f>$D:$D/$C:$C*100</f>
        <v>351.4614158889142</v>
      </c>
      <c r="G43" s="27">
        <v>389.34</v>
      </c>
      <c r="H43" s="26">
        <f>$D:$D/$G:$G*100</f>
        <v>396.5608465608466</v>
      </c>
      <c r="I43" s="27">
        <v>2.86</v>
      </c>
    </row>
    <row r="44" spans="1:9" ht="25.5">
      <c r="A44" s="54" t="s">
        <v>104</v>
      </c>
      <c r="B44" s="27">
        <v>1829.19</v>
      </c>
      <c r="C44" s="27">
        <v>1350.24</v>
      </c>
      <c r="D44" s="27">
        <v>1999.39</v>
      </c>
      <c r="E44" s="26">
        <f>$D:$D/$B:$B*100</f>
        <v>109.30466490632466</v>
      </c>
      <c r="F44" s="26">
        <f>$D:$D/$C:$C*100</f>
        <v>148.07663822727812</v>
      </c>
      <c r="G44" s="27">
        <v>1761.72</v>
      </c>
      <c r="H44" s="26">
        <f>$D:$D/$G:$G*100</f>
        <v>113.49079308857253</v>
      </c>
      <c r="I44" s="27">
        <v>191.41</v>
      </c>
    </row>
    <row r="45" spans="1:9" ht="25.5">
      <c r="A45" s="60" t="s">
        <v>14</v>
      </c>
      <c r="B45" s="35">
        <f>B46+B47+B48</f>
        <v>1497.5</v>
      </c>
      <c r="C45" s="35">
        <f>C46+C47+C48</f>
        <v>1137.5</v>
      </c>
      <c r="D45" s="35">
        <f>D46+D47+D48</f>
        <v>3374.8999999999996</v>
      </c>
      <c r="E45" s="26">
        <f>$D:$D/$B:$B*100</f>
        <v>225.36894824707844</v>
      </c>
      <c r="F45" s="26">
        <f>$D:$D/$C:$C*100</f>
        <v>296.69450549450545</v>
      </c>
      <c r="G45" s="35">
        <v>1979.96</v>
      </c>
      <c r="H45" s="26">
        <f>$D:$D/$G:$G*100</f>
        <v>170.45293844320085</v>
      </c>
      <c r="I45" s="35">
        <f>I46+I47+I48</f>
        <v>66.47</v>
      </c>
    </row>
    <row r="46" spans="1:9" ht="65.25" customHeight="1">
      <c r="A46" s="57" t="s">
        <v>101</v>
      </c>
      <c r="B46" s="28">
        <v>0</v>
      </c>
      <c r="C46" s="28">
        <v>0</v>
      </c>
      <c r="D46" s="28">
        <v>413.05</v>
      </c>
      <c r="E46" s="26" t="s">
        <v>124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57" t="s">
        <v>102</v>
      </c>
      <c r="B47" s="28">
        <v>97.5</v>
      </c>
      <c r="C47" s="28">
        <v>97.5</v>
      </c>
      <c r="D47" s="28">
        <v>134.67</v>
      </c>
      <c r="E47" s="26" t="s">
        <v>125</v>
      </c>
      <c r="F47" s="26">
        <f>$D:$D/$C:$C*100</f>
        <v>138.1230769230769</v>
      </c>
      <c r="G47" s="28">
        <v>100.15</v>
      </c>
      <c r="H47" s="26">
        <f>$D:$D/$G:$G*100</f>
        <v>134.46829755366946</v>
      </c>
      <c r="I47" s="28">
        <v>0</v>
      </c>
    </row>
    <row r="48" spans="1:9" ht="12.75">
      <c r="A48" s="61" t="s">
        <v>100</v>
      </c>
      <c r="B48" s="28">
        <v>1400</v>
      </c>
      <c r="C48" s="28">
        <v>1040</v>
      </c>
      <c r="D48" s="28">
        <v>2827.18</v>
      </c>
      <c r="E48" s="26">
        <f>$D:$D/$B:$B*100</f>
        <v>201.94142857142853</v>
      </c>
      <c r="F48" s="26">
        <f>$D:$D/$C:$C*100</f>
        <v>271.84423076923076</v>
      </c>
      <c r="G48" s="28">
        <v>1879.81</v>
      </c>
      <c r="H48" s="26">
        <f>$D:$D/$G:$G*100</f>
        <v>150.39711460200763</v>
      </c>
      <c r="I48" s="28">
        <v>66.47</v>
      </c>
    </row>
    <row r="49" spans="1:9" ht="12.75">
      <c r="A49" s="54" t="s">
        <v>15</v>
      </c>
      <c r="B49" s="35">
        <v>1972.8</v>
      </c>
      <c r="C49" s="35">
        <v>1688.45</v>
      </c>
      <c r="D49" s="35">
        <v>2140.87</v>
      </c>
      <c r="E49" s="26">
        <f>$D:$D/$B:$B*100</f>
        <v>108.51936334144364</v>
      </c>
      <c r="F49" s="26">
        <f>$D:$D/$C:$C*100</f>
        <v>126.79498948739966</v>
      </c>
      <c r="G49" s="35">
        <v>7616.189999999998</v>
      </c>
      <c r="H49" s="26">
        <f>$D:$D/$G:$G*100</f>
        <v>28.109461554924454</v>
      </c>
      <c r="I49" s="35">
        <v>64.93</v>
      </c>
    </row>
    <row r="50" spans="1:9" ht="63.75" hidden="1">
      <c r="A50" s="57" t="s">
        <v>153</v>
      </c>
      <c r="B50" s="28"/>
      <c r="C50" s="28"/>
      <c r="D50" s="28"/>
      <c r="E50" s="26">
        <v>0</v>
      </c>
      <c r="F50" s="26">
        <v>0</v>
      </c>
      <c r="G50" s="28"/>
      <c r="H50" s="26">
        <v>0</v>
      </c>
      <c r="I50" s="28"/>
    </row>
    <row r="51" spans="1:9" ht="54" customHeight="1" hidden="1">
      <c r="A51" s="57" t="s">
        <v>154</v>
      </c>
      <c r="B51" s="28"/>
      <c r="C51" s="28"/>
      <c r="D51" s="28"/>
      <c r="E51" s="26">
        <v>0</v>
      </c>
      <c r="F51" s="26">
        <v>0</v>
      </c>
      <c r="G51" s="28"/>
      <c r="H51" s="26">
        <v>0</v>
      </c>
      <c r="I51" s="28"/>
    </row>
    <row r="52" spans="1:9" ht="39" customHeight="1" hidden="1">
      <c r="A52" s="57" t="s">
        <v>155</v>
      </c>
      <c r="B52" s="28"/>
      <c r="C52" s="28"/>
      <c r="D52" s="28"/>
      <c r="E52" s="26" t="e">
        <f>$D:$D/$B:$B*100</f>
        <v>#DIV/0!</v>
      </c>
      <c r="F52" s="26" t="e">
        <f aca="true" t="shared" si="4" ref="F52:F66">$D:$D/$C:$C*100</f>
        <v>#DIV/0!</v>
      </c>
      <c r="G52" s="28"/>
      <c r="H52" s="26" t="e">
        <f aca="true" t="shared" si="5" ref="H52:H66">$D:$D/$G:$G*100</f>
        <v>#DIV/0!</v>
      </c>
      <c r="I52" s="28"/>
    </row>
    <row r="53" spans="1:9" ht="63.75" hidden="1">
      <c r="A53" s="57" t="s">
        <v>156</v>
      </c>
      <c r="B53" s="28"/>
      <c r="C53" s="28"/>
      <c r="D53" s="28"/>
      <c r="E53" s="26" t="e">
        <f>$D:$D/$B:$B*100</f>
        <v>#DIV/0!</v>
      </c>
      <c r="F53" s="26" t="e">
        <f t="shared" si="4"/>
        <v>#DIV/0!</v>
      </c>
      <c r="G53" s="28"/>
      <c r="H53" s="26" t="e">
        <f t="shared" si="5"/>
        <v>#DIV/0!</v>
      </c>
      <c r="I53" s="28"/>
    </row>
    <row r="54" spans="1:9" ht="63.75" hidden="1">
      <c r="A54" s="57" t="s">
        <v>157</v>
      </c>
      <c r="B54" s="28"/>
      <c r="C54" s="28"/>
      <c r="D54" s="28"/>
      <c r="E54" s="26" t="s">
        <v>125</v>
      </c>
      <c r="F54" s="26" t="e">
        <f t="shared" si="4"/>
        <v>#DIV/0!</v>
      </c>
      <c r="G54" s="28"/>
      <c r="H54" s="26" t="e">
        <f t="shared" si="5"/>
        <v>#DIV/0!</v>
      </c>
      <c r="I54" s="28"/>
    </row>
    <row r="55" spans="1:9" ht="63.75" hidden="1">
      <c r="A55" s="57" t="s">
        <v>158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 t="shared" si="5"/>
        <v>#DIV/0!</v>
      </c>
      <c r="I55" s="28"/>
    </row>
    <row r="56" spans="1:9" ht="76.5" hidden="1">
      <c r="A56" s="57" t="s">
        <v>159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 t="shared" si="5"/>
        <v>#DIV/0!</v>
      </c>
      <c r="I56" s="28"/>
    </row>
    <row r="57" spans="1:9" ht="51" hidden="1">
      <c r="A57" s="57" t="s">
        <v>160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 t="shared" si="5"/>
        <v>#DIV/0!</v>
      </c>
      <c r="I57" s="28"/>
    </row>
    <row r="58" spans="1:9" ht="76.5" hidden="1">
      <c r="A58" s="57" t="s">
        <v>161</v>
      </c>
      <c r="B58" s="28"/>
      <c r="C58" s="28"/>
      <c r="D58" s="28"/>
      <c r="E58" s="26" t="s">
        <v>124</v>
      </c>
      <c r="F58" s="26" t="e">
        <f t="shared" si="4"/>
        <v>#DIV/0!</v>
      </c>
      <c r="G58" s="28"/>
      <c r="H58" s="26" t="e">
        <f t="shared" si="5"/>
        <v>#DIV/0!</v>
      </c>
      <c r="I58" s="28"/>
    </row>
    <row r="59" spans="1:9" ht="37.5" customHeight="1" hidden="1">
      <c r="A59" s="57" t="s">
        <v>162</v>
      </c>
      <c r="B59" s="28"/>
      <c r="C59" s="28"/>
      <c r="D59" s="28"/>
      <c r="E59" s="26" t="e">
        <f aca="true" t="shared" si="6" ref="E59:E67">$D:$D/$B:$B*100</f>
        <v>#DIV/0!</v>
      </c>
      <c r="F59" s="26" t="e">
        <f t="shared" si="4"/>
        <v>#DIV/0!</v>
      </c>
      <c r="G59" s="28"/>
      <c r="H59" s="26" t="e">
        <f t="shared" si="5"/>
        <v>#DIV/0!</v>
      </c>
      <c r="I59" s="28"/>
    </row>
    <row r="60" spans="1:9" ht="14.25" customHeight="1">
      <c r="A60" s="53" t="s">
        <v>22</v>
      </c>
      <c r="B60" s="27">
        <v>160.35</v>
      </c>
      <c r="C60" s="27">
        <v>120</v>
      </c>
      <c r="D60" s="27">
        <v>60.64</v>
      </c>
      <c r="E60" s="26">
        <f t="shared" si="6"/>
        <v>37.817274711568444</v>
      </c>
      <c r="F60" s="26">
        <f t="shared" si="4"/>
        <v>50.53333333333333</v>
      </c>
      <c r="G60" s="27">
        <v>101.52</v>
      </c>
      <c r="H60" s="26">
        <f t="shared" si="5"/>
        <v>59.73207249802994</v>
      </c>
      <c r="I60" s="27">
        <v>34.07</v>
      </c>
    </row>
    <row r="61" spans="1:9" ht="12.75">
      <c r="A61" s="60" t="s">
        <v>23</v>
      </c>
      <c r="B61" s="35">
        <f>B8+B15+B20+B24+B27+B31+B34+B43+B44+B45+B60+B49</f>
        <v>443757.45</v>
      </c>
      <c r="C61" s="35">
        <f>C8+C15+C20+C24+C27+C31+C34+C43+C44+C45+C60+C49</f>
        <v>291890.66</v>
      </c>
      <c r="D61" s="35">
        <f>D8+D15+D20+D24+D27+D31+D34+D43+D44+D45+D60+D49</f>
        <v>300245.69</v>
      </c>
      <c r="E61" s="26">
        <f t="shared" si="6"/>
        <v>67.659864640019</v>
      </c>
      <c r="F61" s="26">
        <f t="shared" si="4"/>
        <v>102.86238346920729</v>
      </c>
      <c r="G61" s="35">
        <f>G8+G15+G20+G24+G27+G31+G34+G43+G44+G45+G60+G49</f>
        <v>286887.78</v>
      </c>
      <c r="H61" s="26">
        <f t="shared" si="5"/>
        <v>104.65614464303776</v>
      </c>
      <c r="I61" s="35">
        <f>I8+I15+I20+I24+I27+I31+I34+I43+I44+I45+I60+I49</f>
        <v>32916.65</v>
      </c>
    </row>
    <row r="62" spans="1:9" ht="12.75">
      <c r="A62" s="60" t="s">
        <v>24</v>
      </c>
      <c r="B62" s="35">
        <f>B63+B69+B68</f>
        <v>2203363.19</v>
      </c>
      <c r="C62" s="35">
        <f>C63+C69+C68</f>
        <v>1215853.3800000001</v>
      </c>
      <c r="D62" s="35">
        <f>D63+D69+D68</f>
        <v>1218614.37</v>
      </c>
      <c r="E62" s="26">
        <f t="shared" si="6"/>
        <v>55.30701318469426</v>
      </c>
      <c r="F62" s="26">
        <f t="shared" si="4"/>
        <v>100.22708247930355</v>
      </c>
      <c r="G62" s="35">
        <f>G63+G69+G68</f>
        <v>1147443.9399999997</v>
      </c>
      <c r="H62" s="26">
        <f t="shared" si="5"/>
        <v>106.20251914006364</v>
      </c>
      <c r="I62" s="35">
        <f>I63+I69+I68</f>
        <v>232624.74</v>
      </c>
    </row>
    <row r="63" spans="1:9" ht="51.75" customHeight="1">
      <c r="A63" s="60" t="s">
        <v>25</v>
      </c>
      <c r="B63" s="35">
        <f>B64+B65+B67+B66</f>
        <v>2205632.39</v>
      </c>
      <c r="C63" s="35">
        <f>C64+C65+C67+C66</f>
        <v>1218122.58</v>
      </c>
      <c r="D63" s="35">
        <f>D64+D65+D67+D66</f>
        <v>1221292.1800000002</v>
      </c>
      <c r="E63" s="26">
        <f t="shared" si="6"/>
        <v>55.37152000202536</v>
      </c>
      <c r="F63" s="26">
        <f t="shared" si="4"/>
        <v>100.26020369805477</v>
      </c>
      <c r="G63" s="35">
        <f>G64+G65+G67+G66</f>
        <v>1147534.17</v>
      </c>
      <c r="H63" s="26">
        <f t="shared" si="5"/>
        <v>106.4275218924418</v>
      </c>
      <c r="I63" s="35">
        <f>I64+I65+I67+I66</f>
        <v>232624.74</v>
      </c>
    </row>
    <row r="64" spans="1:9" ht="12.75">
      <c r="A64" s="57" t="s">
        <v>121</v>
      </c>
      <c r="B64" s="28">
        <v>473017.9</v>
      </c>
      <c r="C64" s="28">
        <v>349470</v>
      </c>
      <c r="D64" s="28">
        <v>349470</v>
      </c>
      <c r="E64" s="26">
        <f t="shared" si="6"/>
        <v>73.88092501361999</v>
      </c>
      <c r="F64" s="26">
        <f t="shared" si="4"/>
        <v>100</v>
      </c>
      <c r="G64" s="28">
        <v>278174.18</v>
      </c>
      <c r="H64" s="26">
        <f t="shared" si="5"/>
        <v>125.6299200738185</v>
      </c>
      <c r="I64" s="28">
        <v>55204.5</v>
      </c>
    </row>
    <row r="65" spans="1:9" ht="13.5" customHeight="1">
      <c r="A65" s="57" t="s">
        <v>122</v>
      </c>
      <c r="B65" s="28">
        <v>706460.5000000001</v>
      </c>
      <c r="C65" s="28">
        <v>186505.99</v>
      </c>
      <c r="D65" s="28">
        <v>189675.58000000002</v>
      </c>
      <c r="E65" s="26">
        <f t="shared" si="6"/>
        <v>26.848716948789065</v>
      </c>
      <c r="F65" s="26">
        <f t="shared" si="4"/>
        <v>101.69945748123159</v>
      </c>
      <c r="G65" s="28">
        <v>155932.08</v>
      </c>
      <c r="H65" s="26">
        <f t="shared" si="5"/>
        <v>121.63987038459312</v>
      </c>
      <c r="I65" s="28">
        <v>91468.97</v>
      </c>
    </row>
    <row r="66" spans="1:9" ht="14.25" customHeight="1">
      <c r="A66" s="57" t="s">
        <v>123</v>
      </c>
      <c r="B66" s="28">
        <v>1007579.39</v>
      </c>
      <c r="C66" s="28">
        <v>678911.28</v>
      </c>
      <c r="D66" s="28">
        <v>678911.3</v>
      </c>
      <c r="E66" s="26">
        <f t="shared" si="6"/>
        <v>67.38042746189956</v>
      </c>
      <c r="F66" s="26">
        <f t="shared" si="4"/>
        <v>100.00000294589302</v>
      </c>
      <c r="G66" s="28">
        <v>711843.33</v>
      </c>
      <c r="H66" s="26">
        <f t="shared" si="5"/>
        <v>95.37369690603128</v>
      </c>
      <c r="I66" s="28">
        <v>85951.27</v>
      </c>
    </row>
    <row r="67" spans="1:9" ht="12.75">
      <c r="A67" s="2" t="s">
        <v>144</v>
      </c>
      <c r="B67" s="28">
        <v>18574.600000000002</v>
      </c>
      <c r="C67" s="28">
        <v>3235.3099999999995</v>
      </c>
      <c r="D67" s="28">
        <v>3235.3</v>
      </c>
      <c r="E67" s="26">
        <f t="shared" si="6"/>
        <v>17.41787171729135</v>
      </c>
      <c r="F67" s="26" t="s">
        <v>124</v>
      </c>
      <c r="G67" s="28">
        <v>1584.58</v>
      </c>
      <c r="H67" s="26" t="s">
        <v>124</v>
      </c>
      <c r="I67" s="28"/>
    </row>
    <row r="68" spans="1:9" ht="12.75">
      <c r="A68" s="60" t="s">
        <v>129</v>
      </c>
      <c r="B68" s="28"/>
      <c r="C68" s="28"/>
      <c r="D68" s="28"/>
      <c r="E68" s="26" t="s">
        <v>125</v>
      </c>
      <c r="F68" s="26" t="s">
        <v>124</v>
      </c>
      <c r="G68" s="28">
        <v>827.14</v>
      </c>
      <c r="H68" s="26" t="s">
        <v>125</v>
      </c>
      <c r="I68" s="28"/>
    </row>
    <row r="69" spans="1:9" ht="25.5">
      <c r="A69" s="60" t="s">
        <v>27</v>
      </c>
      <c r="B69" s="27">
        <v>-2269.2</v>
      </c>
      <c r="C69" s="27">
        <v>-2269.2</v>
      </c>
      <c r="D69" s="27">
        <v>-2677.81</v>
      </c>
      <c r="E69" s="26" t="s">
        <v>125</v>
      </c>
      <c r="F69" s="26" t="s">
        <v>124</v>
      </c>
      <c r="G69" s="27">
        <v>-917.37</v>
      </c>
      <c r="H69" s="26">
        <f>$D:$D/$G:$G*100</f>
        <v>291.90075978067733</v>
      </c>
      <c r="I69" s="27"/>
    </row>
    <row r="70" spans="1:9" ht="12.75">
      <c r="A70" s="53" t="s">
        <v>26</v>
      </c>
      <c r="B70" s="35">
        <v>2647120.6</v>
      </c>
      <c r="C70" s="35">
        <v>1507744</v>
      </c>
      <c r="D70" s="35">
        <v>1518860.1</v>
      </c>
      <c r="E70" s="26">
        <f>$D:$D/$B:$B*100</f>
        <v>57.377820262514675</v>
      </c>
      <c r="F70" s="26">
        <f>$D:$D/$C:$C*100</f>
        <v>100.73726706921069</v>
      </c>
      <c r="G70" s="35">
        <f>G62+G61</f>
        <v>1434331.7199999997</v>
      </c>
      <c r="H70" s="26">
        <f>$D:$D/$G:$G*100</f>
        <v>105.89322391894117</v>
      </c>
      <c r="I70" s="35">
        <f>I62+I61</f>
        <v>265541.39</v>
      </c>
    </row>
    <row r="71" spans="1:9" ht="12.75">
      <c r="A71" s="92" t="s">
        <v>28</v>
      </c>
      <c r="B71" s="93"/>
      <c r="C71" s="93"/>
      <c r="D71" s="93"/>
      <c r="E71" s="93"/>
      <c r="F71" s="93"/>
      <c r="G71" s="93"/>
      <c r="H71" s="93"/>
      <c r="I71" s="94"/>
    </row>
    <row r="72" spans="1:9" ht="12.75">
      <c r="A72" s="7" t="s">
        <v>29</v>
      </c>
      <c r="B72" s="35">
        <f>B73+B74+B75+B76+B77+B78+B79+B80</f>
        <v>144762.2</v>
      </c>
      <c r="C72" s="35">
        <f>C73+C74+C75+C76+C77+C78+C79+C80</f>
        <v>96891</v>
      </c>
      <c r="D72" s="35">
        <f>D73+D74+D75+D76+D77+D78+D79+D80</f>
        <v>77798.4</v>
      </c>
      <c r="E72" s="26">
        <f>$D:$D/$B:$B*100</f>
        <v>53.74220618365844</v>
      </c>
      <c r="F72" s="26">
        <f>$D:$D/$C:$C*100</f>
        <v>80.29476421958695</v>
      </c>
      <c r="G72" s="35">
        <f>G73+G74+G75+G76+G77+G78+G79+G80</f>
        <v>71777.2</v>
      </c>
      <c r="H72" s="26">
        <f>$D:$D/$G:$G*100</f>
        <v>108.38873625608132</v>
      </c>
      <c r="I72" s="35">
        <f>I73+I74+I75+I76+I77+I78+I79+I80</f>
        <v>11695.000000000004</v>
      </c>
    </row>
    <row r="73" spans="1:9" ht="14.25" customHeight="1">
      <c r="A73" s="8" t="s">
        <v>30</v>
      </c>
      <c r="B73" s="36">
        <v>2230.1</v>
      </c>
      <c r="C73" s="36">
        <v>1409.5</v>
      </c>
      <c r="D73" s="36">
        <v>1392.5</v>
      </c>
      <c r="E73" s="29">
        <f>$D:$D/$B:$B*100</f>
        <v>62.44114613694454</v>
      </c>
      <c r="F73" s="29">
        <f>$D:$D/$C:$C*100</f>
        <v>98.79389854558353</v>
      </c>
      <c r="G73" s="36">
        <v>933.3</v>
      </c>
      <c r="H73" s="29">
        <f>$D:$D/$G:$G*100</f>
        <v>149.20175720561448</v>
      </c>
      <c r="I73" s="36">
        <f>D73-август!D73</f>
        <v>331.29999999999995</v>
      </c>
    </row>
    <row r="74" spans="1:9" ht="12.75">
      <c r="A74" s="8" t="s">
        <v>31</v>
      </c>
      <c r="B74" s="36">
        <v>5806.4</v>
      </c>
      <c r="C74" s="36">
        <v>3756.9</v>
      </c>
      <c r="D74" s="36">
        <v>3756.9</v>
      </c>
      <c r="E74" s="29">
        <f>$D:$D/$B:$B*100</f>
        <v>64.70274180214936</v>
      </c>
      <c r="F74" s="29">
        <f>$D:$D/$C:$C*100</f>
        <v>100</v>
      </c>
      <c r="G74" s="36">
        <v>3133.1</v>
      </c>
      <c r="H74" s="29">
        <f>$D:$D/$G:$G*100</f>
        <v>119.90999329737322</v>
      </c>
      <c r="I74" s="36">
        <f>D74-август!D74</f>
        <v>546.5</v>
      </c>
    </row>
    <row r="75" spans="1:9" ht="25.5">
      <c r="A75" s="8" t="s">
        <v>32</v>
      </c>
      <c r="B75" s="36">
        <v>50713.2</v>
      </c>
      <c r="C75" s="36">
        <v>33827</v>
      </c>
      <c r="D75" s="36">
        <v>33299.8</v>
      </c>
      <c r="E75" s="29">
        <f>$D:$D/$B:$B*100</f>
        <v>65.66298320752783</v>
      </c>
      <c r="F75" s="29">
        <f>$D:$D/$C:$C*100</f>
        <v>98.44148165666479</v>
      </c>
      <c r="G75" s="36">
        <v>29165.5</v>
      </c>
      <c r="H75" s="29">
        <f>$D:$D/$G:$G*100</f>
        <v>114.17530986953766</v>
      </c>
      <c r="I75" s="36">
        <f>D75-август!D75</f>
        <v>6314.700000000004</v>
      </c>
    </row>
    <row r="76" spans="1:9" ht="12.75">
      <c r="A76" s="8" t="s">
        <v>78</v>
      </c>
      <c r="B76" s="76">
        <v>30.1</v>
      </c>
      <c r="C76" s="76">
        <v>30.1</v>
      </c>
      <c r="D76" s="76">
        <v>0</v>
      </c>
      <c r="E76" s="29">
        <v>0</v>
      </c>
      <c r="F76" s="29">
        <v>0</v>
      </c>
      <c r="G76" s="76">
        <v>0</v>
      </c>
      <c r="H76" s="29">
        <v>0</v>
      </c>
      <c r="I76" s="36">
        <f>D76-август!D76</f>
        <v>0</v>
      </c>
    </row>
    <row r="77" spans="1:9" ht="25.5">
      <c r="A77" s="1" t="s">
        <v>33</v>
      </c>
      <c r="B77" s="28">
        <v>13022.4</v>
      </c>
      <c r="C77" s="28">
        <v>9496.8</v>
      </c>
      <c r="D77" s="28">
        <v>9433.3</v>
      </c>
      <c r="E77" s="29">
        <f>$D:$D/$B:$B*100</f>
        <v>72.43902813613465</v>
      </c>
      <c r="F77" s="29">
        <v>0</v>
      </c>
      <c r="G77" s="28">
        <v>8817.8</v>
      </c>
      <c r="H77" s="29">
        <f>$D:$D/$G:$G*100</f>
        <v>106.9801991426433</v>
      </c>
      <c r="I77" s="36">
        <f>D77-август!D77</f>
        <v>1262.7999999999993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1096.7</v>
      </c>
      <c r="H78" s="29">
        <v>0</v>
      </c>
      <c r="I78" s="36">
        <f>D78-август!D78</f>
        <v>0</v>
      </c>
    </row>
    <row r="79" spans="1:9" ht="12.75">
      <c r="A79" s="8" t="s">
        <v>35</v>
      </c>
      <c r="B79" s="36">
        <v>10793.3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D79-август!D79</f>
        <v>0</v>
      </c>
    </row>
    <row r="80" spans="1:9" ht="12.75">
      <c r="A80" s="1" t="s">
        <v>36</v>
      </c>
      <c r="B80" s="36">
        <v>62166.7</v>
      </c>
      <c r="C80" s="36">
        <v>48370.7</v>
      </c>
      <c r="D80" s="36">
        <v>29915.9</v>
      </c>
      <c r="E80" s="29">
        <f>$D:$D/$B:$B*100</f>
        <v>48.122065350099014</v>
      </c>
      <c r="F80" s="29">
        <f>$D:$D/$C:$C*100</f>
        <v>61.84715127132748</v>
      </c>
      <c r="G80" s="36">
        <v>28630.8</v>
      </c>
      <c r="H80" s="29">
        <f>$D:$D/$G:$G*100</f>
        <v>104.4885228495187</v>
      </c>
      <c r="I80" s="36">
        <f>D80-август!D80</f>
        <v>3239.7000000000007</v>
      </c>
    </row>
    <row r="81" spans="1:9" ht="12.75">
      <c r="A81" s="7" t="s">
        <v>37</v>
      </c>
      <c r="B81" s="27">
        <v>400.4</v>
      </c>
      <c r="C81" s="27">
        <v>368.7</v>
      </c>
      <c r="D81" s="35">
        <v>267.1</v>
      </c>
      <c r="E81" s="26">
        <f>$D:$D/$B:$B*100</f>
        <v>66.70829170829172</v>
      </c>
      <c r="F81" s="26">
        <f>$D:$D/$C:$C*100</f>
        <v>72.44372118253324</v>
      </c>
      <c r="G81" s="35">
        <v>238.6</v>
      </c>
      <c r="H81" s="26">
        <v>0</v>
      </c>
      <c r="I81" s="35">
        <f>D81-август!D81</f>
        <v>7.600000000000023</v>
      </c>
    </row>
    <row r="82" spans="1:9" ht="25.5">
      <c r="A82" s="9" t="s">
        <v>38</v>
      </c>
      <c r="B82" s="27">
        <v>4849.7</v>
      </c>
      <c r="C82" s="27">
        <v>2998.1</v>
      </c>
      <c r="D82" s="27">
        <v>2697.2</v>
      </c>
      <c r="E82" s="26">
        <f>$D:$D/$B:$B*100</f>
        <v>55.615811287296125</v>
      </c>
      <c r="F82" s="26">
        <f>$D:$D/$C:$C*100</f>
        <v>89.9636436409726</v>
      </c>
      <c r="G82" s="27">
        <v>2954.7</v>
      </c>
      <c r="H82" s="26">
        <f>$D:$D/$G:$G*100</f>
        <v>91.28507124242732</v>
      </c>
      <c r="I82" s="35">
        <f>D82-август!D82</f>
        <v>296.5999999999999</v>
      </c>
    </row>
    <row r="83" spans="1:9" ht="12.75">
      <c r="A83" s="7" t="s">
        <v>39</v>
      </c>
      <c r="B83" s="35">
        <f>B84+B85+B86+B87+B88</f>
        <v>316233.8</v>
      </c>
      <c r="C83" s="35">
        <f>C84+C85+C86+C87+C88</f>
        <v>116169.1</v>
      </c>
      <c r="D83" s="35">
        <f>D84+D85+D86+D87+D88</f>
        <v>67116.5</v>
      </c>
      <c r="E83" s="26">
        <f>$D:$D/$B:$B*100</f>
        <v>21.22369588576553</v>
      </c>
      <c r="F83" s="26">
        <f>$D:$D/$C:$C*100</f>
        <v>57.77482996769364</v>
      </c>
      <c r="G83" s="35">
        <f>G84+G85+G86+G87+G88</f>
        <v>58363.700000000004</v>
      </c>
      <c r="H83" s="26">
        <f>$D:$D/$G:$G*100</f>
        <v>114.99699299393286</v>
      </c>
      <c r="I83" s="35">
        <f>D83-август!D83</f>
        <v>9123.899999999994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D84-август!D84</f>
        <v>0</v>
      </c>
    </row>
    <row r="85" spans="1:9" ht="12.75">
      <c r="A85" s="10" t="s">
        <v>73</v>
      </c>
      <c r="B85" s="36">
        <v>48299.2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D85-август!D85</f>
        <v>0</v>
      </c>
    </row>
    <row r="86" spans="1:9" ht="12.75">
      <c r="A86" s="8" t="s">
        <v>40</v>
      </c>
      <c r="B86" s="36">
        <v>24097</v>
      </c>
      <c r="C86" s="36">
        <v>14527</v>
      </c>
      <c r="D86" s="36">
        <v>14527</v>
      </c>
      <c r="E86" s="29">
        <f>$D:$D/$B:$B*100</f>
        <v>60.28551271942566</v>
      </c>
      <c r="F86" s="29">
        <v>0</v>
      </c>
      <c r="G86" s="36">
        <v>12873.3</v>
      </c>
      <c r="H86" s="29">
        <v>0</v>
      </c>
      <c r="I86" s="36">
        <f>D86-август!D86</f>
        <v>1911.6000000000004</v>
      </c>
    </row>
    <row r="87" spans="1:9" ht="12.75">
      <c r="A87" s="10" t="s">
        <v>83</v>
      </c>
      <c r="B87" s="28">
        <v>218452.4</v>
      </c>
      <c r="C87" s="28">
        <v>74222.6</v>
      </c>
      <c r="D87" s="28">
        <v>39432.8</v>
      </c>
      <c r="E87" s="29">
        <f>$D:$D/$B:$B*100</f>
        <v>18.050980442421324</v>
      </c>
      <c r="F87" s="29">
        <f>$D:$D/$C:$C*100</f>
        <v>53.12775354137419</v>
      </c>
      <c r="G87" s="28">
        <v>38199.5</v>
      </c>
      <c r="H87" s="29">
        <v>0</v>
      </c>
      <c r="I87" s="36">
        <f>D87-август!D87</f>
        <v>6538.200000000004</v>
      </c>
    </row>
    <row r="88" spans="1:9" ht="12.75">
      <c r="A88" s="8" t="s">
        <v>41</v>
      </c>
      <c r="B88" s="36">
        <v>25385.2</v>
      </c>
      <c r="C88" s="36">
        <v>21143.7</v>
      </c>
      <c r="D88" s="36">
        <v>6880.9</v>
      </c>
      <c r="E88" s="29">
        <f>$D:$D/$B:$B*100</f>
        <v>27.105951499298804</v>
      </c>
      <c r="F88" s="29">
        <f>$D:$D/$C:$C*100</f>
        <v>32.54349995506936</v>
      </c>
      <c r="G88" s="36">
        <v>7290.9</v>
      </c>
      <c r="H88" s="29">
        <f>$D:$D/$G:$G*100</f>
        <v>94.37655159171021</v>
      </c>
      <c r="I88" s="36">
        <f>D88-август!D88</f>
        <v>674.0999999999995</v>
      </c>
    </row>
    <row r="89" spans="1:9" ht="12.75">
      <c r="A89" s="7" t="s">
        <v>42</v>
      </c>
      <c r="B89" s="35">
        <f>B91+B92+B93+B90</f>
        <v>187545.4</v>
      </c>
      <c r="C89" s="35">
        <f>C91+C92+C93+C90</f>
        <v>118376.2</v>
      </c>
      <c r="D89" s="35">
        <f>D91+D92+D93+D90</f>
        <v>45872.6</v>
      </c>
      <c r="E89" s="35">
        <f>E91+E92+E93+E90</f>
        <v>94.1132471725831</v>
      </c>
      <c r="F89" s="26">
        <f>$D:$D/$C:$C*100</f>
        <v>38.75153958312566</v>
      </c>
      <c r="G89" s="35">
        <f>G91+G92+G93+G90</f>
        <v>50524.8</v>
      </c>
      <c r="H89" s="35">
        <f>H91+H92+H93</f>
        <v>194.50580014711073</v>
      </c>
      <c r="I89" s="35">
        <f>D89-август!D89</f>
        <v>15112.099999999999</v>
      </c>
    </row>
    <row r="90" spans="1:9" ht="12.75">
      <c r="A90" s="8" t="s">
        <v>43</v>
      </c>
      <c r="B90" s="74">
        <v>75501.4</v>
      </c>
      <c r="C90" s="74">
        <v>59722.9</v>
      </c>
      <c r="D90" s="74">
        <v>4638.6</v>
      </c>
      <c r="E90" s="49">
        <f aca="true" t="shared" si="7" ref="E90:E95">$D:$D/$B:$B*100</f>
        <v>6.143727136185555</v>
      </c>
      <c r="F90" s="29">
        <v>0</v>
      </c>
      <c r="G90" s="74">
        <v>0</v>
      </c>
      <c r="H90" s="29">
        <v>0</v>
      </c>
      <c r="I90" s="36">
        <f>D90-август!D90</f>
        <v>2727.8</v>
      </c>
    </row>
    <row r="91" spans="1:9" ht="12.75">
      <c r="A91" s="8" t="s">
        <v>44</v>
      </c>
      <c r="B91" s="36">
        <v>14424.2</v>
      </c>
      <c r="C91" s="36">
        <v>1494.6</v>
      </c>
      <c r="D91" s="36">
        <v>94.6</v>
      </c>
      <c r="E91" s="29">
        <f t="shared" si="7"/>
        <v>0.6558422650822922</v>
      </c>
      <c r="F91" s="29">
        <v>0</v>
      </c>
      <c r="G91" s="36">
        <v>1558.3</v>
      </c>
      <c r="H91" s="29">
        <v>0</v>
      </c>
      <c r="I91" s="36">
        <f>D91-август!D91</f>
        <v>18.19999999999999</v>
      </c>
    </row>
    <row r="92" spans="1:9" ht="12.75">
      <c r="A92" s="8" t="s">
        <v>45</v>
      </c>
      <c r="B92" s="36">
        <v>72331.4</v>
      </c>
      <c r="C92" s="36">
        <v>45252.1</v>
      </c>
      <c r="D92" s="36">
        <v>29304.6</v>
      </c>
      <c r="E92" s="29">
        <f t="shared" si="7"/>
        <v>40.514354761555836</v>
      </c>
      <c r="F92" s="29">
        <f>$D:$D/$C:$C*100</f>
        <v>64.75854159254487</v>
      </c>
      <c r="G92" s="36">
        <v>39061.6</v>
      </c>
      <c r="H92" s="29">
        <f>$D:$D/$G:$G*100</f>
        <v>75.02150449546357</v>
      </c>
      <c r="I92" s="36">
        <f>D92-август!D92</f>
        <v>9639</v>
      </c>
    </row>
    <row r="93" spans="1:9" ht="12.75">
      <c r="A93" s="8" t="s">
        <v>46</v>
      </c>
      <c r="B93" s="36">
        <v>25288.4</v>
      </c>
      <c r="C93" s="36">
        <v>11906.6</v>
      </c>
      <c r="D93" s="36">
        <v>11834.8</v>
      </c>
      <c r="E93" s="29">
        <f t="shared" si="7"/>
        <v>46.799323009759405</v>
      </c>
      <c r="F93" s="29">
        <f>$D:$D/$C:$C*100</f>
        <v>99.39697310735221</v>
      </c>
      <c r="G93" s="36">
        <v>9904.9</v>
      </c>
      <c r="H93" s="29">
        <f>$D:$D/$G:$G*100</f>
        <v>119.48429565164716</v>
      </c>
      <c r="I93" s="36">
        <f>D93-август!D93</f>
        <v>2727.0999999999985</v>
      </c>
    </row>
    <row r="94" spans="1:9" ht="12.75">
      <c r="A94" s="11" t="s">
        <v>134</v>
      </c>
      <c r="B94" s="35">
        <f>B95</f>
        <v>1768.4</v>
      </c>
      <c r="C94" s="65">
        <f aca="true" t="shared" si="8" ref="C94:H94">C95</f>
        <v>1146.4</v>
      </c>
      <c r="D94" s="65">
        <f t="shared" si="8"/>
        <v>255</v>
      </c>
      <c r="E94" s="26">
        <f t="shared" si="7"/>
        <v>14.419814521601445</v>
      </c>
      <c r="F94" s="26">
        <f>$D:$D/$C:$C*100</f>
        <v>22.24354501046755</v>
      </c>
      <c r="G94" s="65">
        <f t="shared" si="8"/>
        <v>0</v>
      </c>
      <c r="H94" s="65">
        <f t="shared" si="8"/>
        <v>0</v>
      </c>
      <c r="I94" s="35">
        <f>D94-август!D94</f>
        <v>0</v>
      </c>
    </row>
    <row r="95" spans="1:9" ht="25.5">
      <c r="A95" s="8" t="s">
        <v>183</v>
      </c>
      <c r="B95" s="89">
        <v>1768.4</v>
      </c>
      <c r="C95" s="90">
        <v>1146.4</v>
      </c>
      <c r="D95" s="90">
        <v>255</v>
      </c>
      <c r="E95" s="29">
        <f t="shared" si="7"/>
        <v>14.419814521601445</v>
      </c>
      <c r="F95" s="29">
        <f>$D:$D/$C:$C*100</f>
        <v>22.24354501046755</v>
      </c>
      <c r="G95" s="36">
        <v>0</v>
      </c>
      <c r="H95" s="29">
        <v>0</v>
      </c>
      <c r="I95" s="36">
        <f>D95-август!D95</f>
        <v>0</v>
      </c>
    </row>
    <row r="96" spans="1:9" ht="12.75">
      <c r="A96" s="11" t="s">
        <v>47</v>
      </c>
      <c r="B96" s="35">
        <f>B97+B98+B99+B101+B102+B100</f>
        <v>1582709.7</v>
      </c>
      <c r="C96" s="35">
        <f>C97+C98+C99+C101+C102+C100</f>
        <v>1068773.1</v>
      </c>
      <c r="D96" s="35">
        <f>D97+D98+D99+D101+D102+D100</f>
        <v>1035871.0000000001</v>
      </c>
      <c r="E96" s="35">
        <f>E97+E98+E101+E102+E99</f>
        <v>300.30719843171045</v>
      </c>
      <c r="F96" s="35">
        <f>F97+F98+F101+F102+F99</f>
        <v>461.3166486310039</v>
      </c>
      <c r="G96" s="35">
        <f>G97+G98+G99+G101+G102</f>
        <v>932991.6</v>
      </c>
      <c r="H96" s="35">
        <f>H97+H98+H101+H102+H99</f>
        <v>396.1638019784389</v>
      </c>
      <c r="I96" s="35">
        <f>D96-август!D96</f>
        <v>155932.50000000012</v>
      </c>
    </row>
    <row r="97" spans="1:9" ht="12.75">
      <c r="A97" s="8" t="s">
        <v>48</v>
      </c>
      <c r="B97" s="36">
        <v>627333.5</v>
      </c>
      <c r="C97" s="36">
        <v>431164.3</v>
      </c>
      <c r="D97" s="36">
        <v>429013.2</v>
      </c>
      <c r="E97" s="29">
        <f aca="true" t="shared" si="9" ref="E97:E109">$D:$D/$B:$B*100</f>
        <v>68.38678310659323</v>
      </c>
      <c r="F97" s="29">
        <f aca="true" t="shared" si="10" ref="F97:F105">$D:$D/$C:$C*100</f>
        <v>99.50109505819475</v>
      </c>
      <c r="G97" s="36">
        <v>382267.3</v>
      </c>
      <c r="H97" s="29">
        <f>$D:$D/$G:$G*100</f>
        <v>112.2285897852105</v>
      </c>
      <c r="I97" s="36">
        <f>D97-август!D97</f>
        <v>93345.29999999999</v>
      </c>
    </row>
    <row r="98" spans="1:9" ht="12.75">
      <c r="A98" s="8" t="s">
        <v>49</v>
      </c>
      <c r="B98" s="36">
        <v>625229.9</v>
      </c>
      <c r="C98" s="36">
        <v>419908.5</v>
      </c>
      <c r="D98" s="36">
        <v>403988.8</v>
      </c>
      <c r="E98" s="29">
        <f t="shared" si="9"/>
        <v>64.61444022430788</v>
      </c>
      <c r="F98" s="29">
        <f t="shared" si="10"/>
        <v>96.20876929140515</v>
      </c>
      <c r="G98" s="36">
        <v>357335.2</v>
      </c>
      <c r="H98" s="29">
        <f>$D:$D/$G:$G*100</f>
        <v>113.0559765732567</v>
      </c>
      <c r="I98" s="36">
        <f>D98-август!D98</f>
        <v>40504.29999999999</v>
      </c>
    </row>
    <row r="99" spans="1:9" ht="12.75">
      <c r="A99" s="8" t="s">
        <v>117</v>
      </c>
      <c r="B99" s="36">
        <v>123970.6</v>
      </c>
      <c r="C99" s="36">
        <v>88535.3</v>
      </c>
      <c r="D99" s="36">
        <v>86938.9</v>
      </c>
      <c r="E99" s="29">
        <f t="shared" si="9"/>
        <v>70.12864340416195</v>
      </c>
      <c r="F99" s="29">
        <f t="shared" si="10"/>
        <v>98.19687740370225</v>
      </c>
      <c r="G99" s="36">
        <v>75603</v>
      </c>
      <c r="H99" s="29">
        <v>0</v>
      </c>
      <c r="I99" s="36">
        <f>D99-август!D99</f>
        <v>8402.599999999991</v>
      </c>
    </row>
    <row r="100" spans="1:9" ht="25.5">
      <c r="A100" s="8" t="s">
        <v>150</v>
      </c>
      <c r="B100" s="36">
        <v>1865.3</v>
      </c>
      <c r="C100" s="36">
        <v>1651</v>
      </c>
      <c r="D100" s="36">
        <v>1166.5</v>
      </c>
      <c r="E100" s="29">
        <f t="shared" si="9"/>
        <v>62.53685734198252</v>
      </c>
      <c r="F100" s="29">
        <f t="shared" si="10"/>
        <v>70.6541490006057</v>
      </c>
      <c r="G100" s="91">
        <v>0</v>
      </c>
      <c r="H100" s="29">
        <v>0</v>
      </c>
      <c r="I100" s="36">
        <f>D100-август!D100</f>
        <v>94.5</v>
      </c>
    </row>
    <row r="101" spans="1:9" ht="12.75">
      <c r="A101" s="8" t="s">
        <v>50</v>
      </c>
      <c r="B101" s="36">
        <v>51264</v>
      </c>
      <c r="C101" s="36">
        <v>23174.2</v>
      </c>
      <c r="D101" s="36">
        <v>17105.8</v>
      </c>
      <c r="E101" s="29">
        <f t="shared" si="9"/>
        <v>33.36805555555556</v>
      </c>
      <c r="F101" s="29">
        <f t="shared" si="10"/>
        <v>73.81398279120745</v>
      </c>
      <c r="G101" s="36">
        <v>27038.6</v>
      </c>
      <c r="H101" s="29">
        <f>$D:$D/$G:$G*100</f>
        <v>63.26437019668178</v>
      </c>
      <c r="I101" s="36">
        <f>D101-август!D101</f>
        <v>2041.0999999999985</v>
      </c>
    </row>
    <row r="102" spans="1:9" ht="12.75">
      <c r="A102" s="8" t="s">
        <v>51</v>
      </c>
      <c r="B102" s="36">
        <v>153046.4</v>
      </c>
      <c r="C102" s="36">
        <v>104339.8</v>
      </c>
      <c r="D102" s="28">
        <v>97657.8</v>
      </c>
      <c r="E102" s="29">
        <f t="shared" si="9"/>
        <v>63.80927614109185</v>
      </c>
      <c r="F102" s="29">
        <f t="shared" si="10"/>
        <v>93.59592408649432</v>
      </c>
      <c r="G102" s="28">
        <v>90747.5</v>
      </c>
      <c r="H102" s="29">
        <f>$D:$D/$G:$G*100</f>
        <v>107.61486542328991</v>
      </c>
      <c r="I102" s="36">
        <f>D102-август!D102</f>
        <v>11544.699999999997</v>
      </c>
    </row>
    <row r="103" spans="1:9" ht="25.5">
      <c r="A103" s="11" t="s">
        <v>52</v>
      </c>
      <c r="B103" s="35">
        <f>B104+B105</f>
        <v>230620.7</v>
      </c>
      <c r="C103" s="35">
        <f>C104+C105</f>
        <v>156879.4</v>
      </c>
      <c r="D103" s="35">
        <f>D104+D105</f>
        <v>79780.5</v>
      </c>
      <c r="E103" s="26">
        <f t="shared" si="9"/>
        <v>34.5938157329329</v>
      </c>
      <c r="F103" s="26">
        <f t="shared" si="10"/>
        <v>50.8546692554918</v>
      </c>
      <c r="G103" s="35">
        <f>G104+G105</f>
        <v>75595.5</v>
      </c>
      <c r="H103" s="26">
        <f>$D:$D/$G:$G*100</f>
        <v>105.53604381213167</v>
      </c>
      <c r="I103" s="35">
        <f>D103-август!D103</f>
        <v>7759</v>
      </c>
    </row>
    <row r="104" spans="1:9" ht="12.75">
      <c r="A104" s="8" t="s">
        <v>53</v>
      </c>
      <c r="B104" s="36">
        <v>219797.6</v>
      </c>
      <c r="C104" s="36">
        <v>147411.1</v>
      </c>
      <c r="D104" s="36">
        <v>76835.4</v>
      </c>
      <c r="E104" s="29">
        <f t="shared" si="9"/>
        <v>34.9573425733493</v>
      </c>
      <c r="F104" s="29">
        <f t="shared" si="10"/>
        <v>52.1232118883856</v>
      </c>
      <c r="G104" s="36">
        <v>73727.5</v>
      </c>
      <c r="H104" s="29">
        <f>$D:$D/$G:$G*100</f>
        <v>104.21538774541386</v>
      </c>
      <c r="I104" s="36">
        <f>D104-август!D104</f>
        <v>7562.5</v>
      </c>
    </row>
    <row r="105" spans="1:9" ht="25.5">
      <c r="A105" s="8" t="s">
        <v>54</v>
      </c>
      <c r="B105" s="36">
        <v>10823.1</v>
      </c>
      <c r="C105" s="36">
        <v>9468.3</v>
      </c>
      <c r="D105" s="36">
        <v>2945.1</v>
      </c>
      <c r="E105" s="29">
        <f t="shared" si="9"/>
        <v>27.21124261995177</v>
      </c>
      <c r="F105" s="29">
        <f t="shared" si="10"/>
        <v>31.10484458667343</v>
      </c>
      <c r="G105" s="36">
        <v>1868</v>
      </c>
      <c r="H105" s="29">
        <v>0</v>
      </c>
      <c r="I105" s="36">
        <f>D105-август!D105</f>
        <v>196.5</v>
      </c>
    </row>
    <row r="106" spans="1:9" ht="12.75">
      <c r="A106" s="11" t="s">
        <v>105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9"/>
        <v>100</v>
      </c>
      <c r="F106" s="26">
        <v>0</v>
      </c>
      <c r="G106" s="35">
        <f>G107</f>
        <v>42.5</v>
      </c>
      <c r="H106" s="26">
        <v>0</v>
      </c>
      <c r="I106" s="35">
        <f>D106-август!D106</f>
        <v>0</v>
      </c>
    </row>
    <row r="107" spans="1:9" ht="12.75">
      <c r="A107" s="8" t="s">
        <v>106</v>
      </c>
      <c r="B107" s="36">
        <v>42.5</v>
      </c>
      <c r="C107" s="36">
        <v>42.5</v>
      </c>
      <c r="D107" s="36">
        <v>42.5</v>
      </c>
      <c r="E107" s="29">
        <f t="shared" si="9"/>
        <v>100</v>
      </c>
      <c r="F107" s="29">
        <v>0</v>
      </c>
      <c r="G107" s="36">
        <v>42.5</v>
      </c>
      <c r="H107" s="29">
        <v>0</v>
      </c>
      <c r="I107" s="36">
        <f>D107-август!D107</f>
        <v>0</v>
      </c>
    </row>
    <row r="108" spans="1:9" ht="12.75">
      <c r="A108" s="11" t="s">
        <v>55</v>
      </c>
      <c r="B108" s="35">
        <f>B109+B110+B111+B112+B113</f>
        <v>153665.6</v>
      </c>
      <c r="C108" s="35">
        <f>C109+C110+C111+C112+C113</f>
        <v>114350.5</v>
      </c>
      <c r="D108" s="35">
        <f>D109+D110+D111+D112+D113</f>
        <v>78592.9</v>
      </c>
      <c r="E108" s="26">
        <f t="shared" si="9"/>
        <v>51.14540925229849</v>
      </c>
      <c r="F108" s="26">
        <f>$D:$D/$C:$C*100</f>
        <v>68.72982627972767</v>
      </c>
      <c r="G108" s="35">
        <f>G109+G110+G111+G112+G113</f>
        <v>119007.2</v>
      </c>
      <c r="H108" s="26">
        <v>0</v>
      </c>
      <c r="I108" s="35">
        <f>D108-август!D108</f>
        <v>25295.199999999997</v>
      </c>
    </row>
    <row r="109" spans="1:9" ht="12.75">
      <c r="A109" s="8" t="s">
        <v>56</v>
      </c>
      <c r="B109" s="36">
        <v>2554.5</v>
      </c>
      <c r="C109" s="36">
        <v>1497.4</v>
      </c>
      <c r="D109" s="36">
        <v>1497.4</v>
      </c>
      <c r="E109" s="29">
        <f t="shared" si="9"/>
        <v>58.618124877666865</v>
      </c>
      <c r="F109" s="29">
        <v>0</v>
      </c>
      <c r="G109" s="36">
        <v>1033.2</v>
      </c>
      <c r="H109" s="29">
        <v>0</v>
      </c>
      <c r="I109" s="36">
        <f>D109-август!D109</f>
        <v>235</v>
      </c>
    </row>
    <row r="110" spans="1:9" ht="12.75">
      <c r="A110" s="8" t="s">
        <v>57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45158.7</v>
      </c>
      <c r="H110" s="29">
        <f>$D:$D/$G:$G*100</f>
        <v>0</v>
      </c>
      <c r="I110" s="36">
        <f>D110-август!D110</f>
        <v>0</v>
      </c>
    </row>
    <row r="111" spans="1:9" ht="12.75">
      <c r="A111" s="8" t="s">
        <v>58</v>
      </c>
      <c r="B111" s="36">
        <v>64520.9</v>
      </c>
      <c r="C111" s="36">
        <v>28465.8</v>
      </c>
      <c r="D111" s="36">
        <v>20197.5</v>
      </c>
      <c r="E111" s="29">
        <f>$D:$D/$B:$B*100</f>
        <v>31.303810083244343</v>
      </c>
      <c r="F111" s="29">
        <f>$D:$D/$C:$C*100</f>
        <v>70.95356533102881</v>
      </c>
      <c r="G111" s="36">
        <v>24265.1</v>
      </c>
      <c r="H111" s="29">
        <v>0</v>
      </c>
      <c r="I111" s="36">
        <f>D111-август!D111</f>
        <v>0</v>
      </c>
    </row>
    <row r="112" spans="1:9" ht="12.75">
      <c r="A112" s="8" t="s">
        <v>59</v>
      </c>
      <c r="B112" s="28">
        <v>84247.5</v>
      </c>
      <c r="C112" s="28">
        <v>82513.7</v>
      </c>
      <c r="D112" s="28">
        <v>55296.5</v>
      </c>
      <c r="E112" s="29">
        <f>$D:$D/$B:$B*100</f>
        <v>65.63577554230096</v>
      </c>
      <c r="F112" s="29">
        <v>0</v>
      </c>
      <c r="G112" s="28">
        <v>24932.4</v>
      </c>
      <c r="H112" s="29">
        <v>0</v>
      </c>
      <c r="I112" s="36">
        <f>D112-август!D112</f>
        <v>24735.2</v>
      </c>
    </row>
    <row r="113" spans="1:9" ht="12.75">
      <c r="A113" s="8" t="s">
        <v>60</v>
      </c>
      <c r="B113" s="36">
        <v>2342.7</v>
      </c>
      <c r="C113" s="36">
        <v>1873.6</v>
      </c>
      <c r="D113" s="36">
        <v>1601.5</v>
      </c>
      <c r="E113" s="29">
        <f>$D:$D/$B:$B*100</f>
        <v>68.3612925257182</v>
      </c>
      <c r="F113" s="29">
        <f>$D:$D/$C:$C*100</f>
        <v>85.4771562766866</v>
      </c>
      <c r="G113" s="36">
        <v>23617.8</v>
      </c>
      <c r="H113" s="29">
        <f>$D:$D/$G:$G*100</f>
        <v>6.780902539609955</v>
      </c>
      <c r="I113" s="36">
        <f>D113-август!D113</f>
        <v>325</v>
      </c>
    </row>
    <row r="114" spans="1:9" ht="12.75">
      <c r="A114" s="11" t="s">
        <v>67</v>
      </c>
      <c r="B114" s="27">
        <f>B115+B116+B117</f>
        <v>75023</v>
      </c>
      <c r="C114" s="27">
        <f>C115+C116+C117</f>
        <v>47433.6</v>
      </c>
      <c r="D114" s="27">
        <f>D115+D116+D117</f>
        <v>47407.9</v>
      </c>
      <c r="E114" s="26">
        <f>$D:$D/$B:$B*100</f>
        <v>63.19115471255482</v>
      </c>
      <c r="F114" s="26">
        <f>$D:$D/$C:$C*100</f>
        <v>99.94581899750389</v>
      </c>
      <c r="G114" s="27">
        <f>G115+G116+G117</f>
        <v>54971.3</v>
      </c>
      <c r="H114" s="26">
        <f>$D:$D/$G:$G*100</f>
        <v>86.24118403603335</v>
      </c>
      <c r="I114" s="35">
        <f>D114-август!D114</f>
        <v>8749.700000000004</v>
      </c>
    </row>
    <row r="115" spans="1:9" ht="12.75">
      <c r="A115" s="42" t="s">
        <v>68</v>
      </c>
      <c r="B115" s="28">
        <v>62736.8</v>
      </c>
      <c r="C115" s="28">
        <v>39435</v>
      </c>
      <c r="D115" s="28">
        <v>39435</v>
      </c>
      <c r="E115" s="29">
        <f>$D:$D/$B:$B*100</f>
        <v>62.85784419989543</v>
      </c>
      <c r="F115" s="29">
        <f>$D:$D/$C:$C*100</f>
        <v>100</v>
      </c>
      <c r="G115" s="28">
        <v>40525.3</v>
      </c>
      <c r="H115" s="29">
        <v>0</v>
      </c>
      <c r="I115" s="36">
        <f>D115-август!D115</f>
        <v>5318</v>
      </c>
    </row>
    <row r="116" spans="1:9" ht="24.75" customHeight="1">
      <c r="A116" s="12" t="s">
        <v>69</v>
      </c>
      <c r="B116" s="28">
        <v>8723.2</v>
      </c>
      <c r="C116" s="28">
        <v>5380.6</v>
      </c>
      <c r="D116" s="28">
        <v>5377</v>
      </c>
      <c r="E116" s="29">
        <v>0</v>
      </c>
      <c r="F116" s="29">
        <v>0</v>
      </c>
      <c r="G116" s="28">
        <v>12104.4</v>
      </c>
      <c r="H116" s="29">
        <v>0</v>
      </c>
      <c r="I116" s="36">
        <f>D116-август!D116</f>
        <v>3114.9</v>
      </c>
    </row>
    <row r="117" spans="1:9" ht="25.5">
      <c r="A117" s="12" t="s">
        <v>79</v>
      </c>
      <c r="B117" s="28">
        <v>3563</v>
      </c>
      <c r="C117" s="28">
        <v>2618</v>
      </c>
      <c r="D117" s="28">
        <v>2595.9</v>
      </c>
      <c r="E117" s="29">
        <f>$D:$D/$B:$B*100</f>
        <v>72.85714285714286</v>
      </c>
      <c r="F117" s="29">
        <f>$D:$D/$C:$C*100</f>
        <v>99.15584415584416</v>
      </c>
      <c r="G117" s="28">
        <v>2341.6</v>
      </c>
      <c r="H117" s="29">
        <v>0</v>
      </c>
      <c r="I117" s="36">
        <f>D117-август!D117</f>
        <v>316.8000000000002</v>
      </c>
    </row>
    <row r="118" spans="1:9" ht="26.25" customHeight="1">
      <c r="A118" s="13" t="s">
        <v>87</v>
      </c>
      <c r="B118" s="27">
        <f>B119</f>
        <v>187.7</v>
      </c>
      <c r="C118" s="27">
        <f>C119</f>
        <v>82.8</v>
      </c>
      <c r="D118" s="27">
        <f>D119</f>
        <v>82.8</v>
      </c>
      <c r="E118" s="29">
        <f>$D:$D/$B:$B*100</f>
        <v>44.11294619072989</v>
      </c>
      <c r="F118" s="29">
        <v>0</v>
      </c>
      <c r="G118" s="27">
        <f>G119</f>
        <v>0</v>
      </c>
      <c r="H118" s="29">
        <v>0</v>
      </c>
      <c r="I118" s="36">
        <f>D118-август!D118</f>
        <v>82.69422</v>
      </c>
    </row>
    <row r="119" spans="1:9" ht="13.5" customHeight="1">
      <c r="A119" s="12" t="s">
        <v>88</v>
      </c>
      <c r="B119" s="28">
        <v>187.7</v>
      </c>
      <c r="C119" s="28">
        <v>82.8</v>
      </c>
      <c r="D119" s="28">
        <v>82.8</v>
      </c>
      <c r="E119" s="29">
        <f>$D:$D/$B:$B*100</f>
        <v>44.11294619072989</v>
      </c>
      <c r="F119" s="29">
        <v>0</v>
      </c>
      <c r="G119" s="28">
        <v>0</v>
      </c>
      <c r="H119" s="29">
        <v>0</v>
      </c>
      <c r="I119" s="36">
        <f>D119-август!D119</f>
        <v>82.69422</v>
      </c>
    </row>
    <row r="120" spans="1:9" ht="18" customHeight="1">
      <c r="A120" s="14" t="s">
        <v>61</v>
      </c>
      <c r="B120" s="35">
        <f>B72+B81+B82+B83+B89+B96+B103+B106+B108+B114+B118+B94</f>
        <v>2697809.1000000006</v>
      </c>
      <c r="C120" s="35">
        <f>C72+C81+C82+C83+C89+C96+C103+C106+C108+C114+C118+C94</f>
        <v>1723511.4000000001</v>
      </c>
      <c r="D120" s="35">
        <f>D72+D81+D82+D83+D89+D96+D103+D106+D108+D114+D118+D94</f>
        <v>1435784.4</v>
      </c>
      <c r="E120" s="26">
        <f>$D:$D/$B:$B*100</f>
        <v>53.22038538605269</v>
      </c>
      <c r="F120" s="26">
        <f>$D:$D/$C:$C*100</f>
        <v>83.30576751624618</v>
      </c>
      <c r="G120" s="35">
        <f>G72+G81+G82+G83+G89+G96+G103+G106+G108+G114+G118</f>
        <v>1366467.1</v>
      </c>
      <c r="H120" s="26">
        <f>$D:$D/$G:$G*100</f>
        <v>105.07273830449337</v>
      </c>
      <c r="I120" s="35">
        <f>D120-август!D120</f>
        <v>234054.2942199998</v>
      </c>
    </row>
    <row r="121" spans="1:9" ht="21.75" customHeight="1">
      <c r="A121" s="15" t="s">
        <v>62</v>
      </c>
      <c r="B121" s="30">
        <f>B70-B120</f>
        <v>-50688.500000000466</v>
      </c>
      <c r="C121" s="30">
        <f>C70-C120</f>
        <v>-215767.40000000014</v>
      </c>
      <c r="D121" s="30">
        <f>D70-D120</f>
        <v>83075.70000000019</v>
      </c>
      <c r="E121" s="30"/>
      <c r="F121" s="30"/>
      <c r="G121" s="30">
        <v>59186.870000000345</v>
      </c>
      <c r="H121" s="30"/>
      <c r="I121" s="35">
        <f>D121-август!D121</f>
        <v>31487.13578000036</v>
      </c>
    </row>
    <row r="122" spans="1:9" ht="24" customHeight="1">
      <c r="A122" s="1" t="s">
        <v>63</v>
      </c>
      <c r="B122" s="28" t="s">
        <v>151</v>
      </c>
      <c r="C122" s="28"/>
      <c r="D122" s="28" t="s">
        <v>196</v>
      </c>
      <c r="E122" s="28"/>
      <c r="F122" s="28"/>
      <c r="G122" s="28"/>
      <c r="H122" s="27"/>
      <c r="I122" s="36"/>
    </row>
    <row r="123" spans="1:9" ht="12.75">
      <c r="A123" s="3" t="s">
        <v>64</v>
      </c>
      <c r="B123" s="27">
        <f>B125+B126</f>
        <v>12692.099999999999</v>
      </c>
      <c r="C123" s="27">
        <f>C125+C126</f>
        <v>0</v>
      </c>
      <c r="D123" s="27">
        <f>D125+D126</f>
        <v>64867.8</v>
      </c>
      <c r="E123" s="27"/>
      <c r="F123" s="27"/>
      <c r="G123" s="27"/>
      <c r="H123" s="27"/>
      <c r="I123" s="35">
        <f>D123-август!D123</f>
        <v>1487.1000000000058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D124-август!D124</f>
        <v>0</v>
      </c>
    </row>
    <row r="125" spans="1:9" ht="12.75">
      <c r="A125" s="5" t="s">
        <v>65</v>
      </c>
      <c r="B125" s="28">
        <v>2269.2</v>
      </c>
      <c r="C125" s="28"/>
      <c r="D125" s="28">
        <v>28656</v>
      </c>
      <c r="E125" s="28"/>
      <c r="F125" s="28"/>
      <c r="G125" s="28"/>
      <c r="H125" s="37"/>
      <c r="I125" s="36">
        <f>D125-август!D125</f>
        <v>-20334.299999999996</v>
      </c>
    </row>
    <row r="126" spans="1:9" ht="12.75">
      <c r="A126" s="1" t="s">
        <v>66</v>
      </c>
      <c r="B126" s="28">
        <v>10422.9</v>
      </c>
      <c r="C126" s="28"/>
      <c r="D126" s="28">
        <v>36211.8</v>
      </c>
      <c r="E126" s="28"/>
      <c r="F126" s="28"/>
      <c r="G126" s="28"/>
      <c r="H126" s="37"/>
      <c r="I126" s="36">
        <f>D126-август!D126</f>
        <v>21821.4</v>
      </c>
    </row>
    <row r="127" spans="1:9" ht="12.75">
      <c r="A127" s="3" t="s">
        <v>108</v>
      </c>
      <c r="B127" s="44">
        <f>B128-B129</f>
        <v>38038.3</v>
      </c>
      <c r="C127" s="44"/>
      <c r="D127" s="44">
        <f>D128-D129</f>
        <v>-30900</v>
      </c>
      <c r="E127" s="27"/>
      <c r="F127" s="27"/>
      <c r="G127" s="27"/>
      <c r="H127" s="77"/>
      <c r="I127" s="35">
        <f>D127-август!D127</f>
        <v>-30000</v>
      </c>
    </row>
    <row r="128" spans="1:9" ht="12.75">
      <c r="A128" s="2" t="s">
        <v>109</v>
      </c>
      <c r="B128" s="45">
        <v>68938.3</v>
      </c>
      <c r="C128" s="45"/>
      <c r="D128" s="45">
        <v>0</v>
      </c>
      <c r="E128" s="28"/>
      <c r="F128" s="28"/>
      <c r="G128" s="28"/>
      <c r="H128" s="37"/>
      <c r="I128" s="36">
        <f>D128-август!D128</f>
        <v>0</v>
      </c>
    </row>
    <row r="129" spans="1:9" ht="12.75">
      <c r="A129" s="2" t="s">
        <v>110</v>
      </c>
      <c r="B129" s="45">
        <v>30900</v>
      </c>
      <c r="C129" s="45"/>
      <c r="D129" s="45">
        <v>30900</v>
      </c>
      <c r="E129" s="28"/>
      <c r="F129" s="28"/>
      <c r="G129" s="28"/>
      <c r="H129" s="37"/>
      <c r="I129" s="36">
        <f>D129-август!D129</f>
        <v>30000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130</v>
      </c>
    </row>
    <row r="132" ht="12" customHeight="1">
      <c r="A132" s="22" t="s">
        <v>85</v>
      </c>
    </row>
    <row r="133" ht="12.75" customHeight="1" hidden="1"/>
    <row r="135" spans="1:9" ht="31.5">
      <c r="A135" s="81" t="s">
        <v>179</v>
      </c>
      <c r="C135" s="24" t="s">
        <v>180</v>
      </c>
      <c r="D135" s="24"/>
      <c r="E135" s="24"/>
      <c r="F135" s="24"/>
      <c r="G135" s="24"/>
      <c r="H135" s="24"/>
      <c r="I135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="106" zoomScaleNormal="106" zoomScalePageLayoutView="0" workbookViewId="0" topLeftCell="A1">
      <pane xSplit="1" ySplit="6" topLeftCell="B96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73" sqref="A73:D122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198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200</v>
      </c>
      <c r="D4" s="18" t="s">
        <v>74</v>
      </c>
      <c r="E4" s="18" t="s">
        <v>72</v>
      </c>
      <c r="F4" s="18" t="s">
        <v>75</v>
      </c>
      <c r="G4" s="18" t="s">
        <v>201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v>443597.09</v>
      </c>
      <c r="C7" s="35">
        <v>337734.5399999999</v>
      </c>
      <c r="D7" s="35">
        <v>349108.16</v>
      </c>
      <c r="E7" s="26">
        <v>78.69938010639338</v>
      </c>
      <c r="F7" s="26">
        <v>103.36762120924917</v>
      </c>
      <c r="G7" s="35">
        <v>331169.38999999996</v>
      </c>
      <c r="H7" s="26">
        <v>105.41679591824595</v>
      </c>
      <c r="I7" s="35">
        <v>48862.47000000001</v>
      </c>
    </row>
    <row r="8" spans="1:9" ht="12.75">
      <c r="A8" s="53" t="s">
        <v>4</v>
      </c>
      <c r="B8" s="26">
        <v>277471.20999999996</v>
      </c>
      <c r="C8" s="26">
        <v>207849</v>
      </c>
      <c r="D8" s="26">
        <v>231391.66999999998</v>
      </c>
      <c r="E8" s="26">
        <v>83.39303742539632</v>
      </c>
      <c r="F8" s="26">
        <v>111.32681417760008</v>
      </c>
      <c r="G8" s="26">
        <v>199354.22</v>
      </c>
      <c r="H8" s="26">
        <v>116.07061541009767</v>
      </c>
      <c r="I8" s="26">
        <v>27190.84</v>
      </c>
    </row>
    <row r="9" spans="1:9" ht="25.5">
      <c r="A9" s="54" t="s">
        <v>5</v>
      </c>
      <c r="B9" s="27">
        <v>6017.6</v>
      </c>
      <c r="C9" s="27">
        <v>5139</v>
      </c>
      <c r="D9" s="27">
        <v>11540.52</v>
      </c>
      <c r="E9" s="26">
        <v>191.7794469555969</v>
      </c>
      <c r="F9" s="26">
        <v>224.5674255691769</v>
      </c>
      <c r="G9" s="27">
        <v>2411.45</v>
      </c>
      <c r="H9" s="26">
        <v>478.5718136390969</v>
      </c>
      <c r="I9" s="27">
        <v>1699.91</v>
      </c>
    </row>
    <row r="10" spans="1:9" ht="12.75" customHeight="1">
      <c r="A10" s="55" t="s">
        <v>199</v>
      </c>
      <c r="B10" s="47">
        <v>271453.61</v>
      </c>
      <c r="C10" s="47">
        <v>202710</v>
      </c>
      <c r="D10" s="47">
        <v>219851.15</v>
      </c>
      <c r="E10" s="48">
        <v>80.99032096128691</v>
      </c>
      <c r="F10" s="26">
        <v>108.45599625080165</v>
      </c>
      <c r="G10" s="47">
        <v>196942.77</v>
      </c>
      <c r="H10" s="48">
        <v>111.63199847346516</v>
      </c>
      <c r="I10" s="47">
        <v>25490.93</v>
      </c>
    </row>
    <row r="11" spans="1:9" ht="51">
      <c r="A11" s="57" t="s">
        <v>80</v>
      </c>
      <c r="B11" s="28">
        <v>259656.51</v>
      </c>
      <c r="C11" s="28">
        <v>192000</v>
      </c>
      <c r="D11" s="28">
        <v>209928.50999999998</v>
      </c>
      <c r="E11" s="26">
        <v>80.84854487183856</v>
      </c>
      <c r="F11" s="26">
        <v>109.33776562499999</v>
      </c>
      <c r="G11" s="28">
        <v>187754.83</v>
      </c>
      <c r="H11" s="26">
        <v>111.8099118941441</v>
      </c>
      <c r="I11" s="28">
        <v>24629.98</v>
      </c>
    </row>
    <row r="12" spans="1:9" ht="51" customHeight="1">
      <c r="A12" s="57" t="s">
        <v>81</v>
      </c>
      <c r="B12" s="28">
        <v>4039.82</v>
      </c>
      <c r="C12" s="28">
        <v>3760</v>
      </c>
      <c r="D12" s="28">
        <v>4073.0899999999997</v>
      </c>
      <c r="E12" s="26">
        <v>100.82355154437572</v>
      </c>
      <c r="F12" s="26">
        <v>108.32686170212764</v>
      </c>
      <c r="G12" s="28">
        <v>2091.4</v>
      </c>
      <c r="H12" s="26">
        <v>194.75423161518597</v>
      </c>
      <c r="I12" s="28">
        <v>470.58</v>
      </c>
    </row>
    <row r="13" spans="1:9" ht="25.5">
      <c r="A13" s="57" t="s">
        <v>82</v>
      </c>
      <c r="B13" s="28">
        <v>4853.42</v>
      </c>
      <c r="C13" s="28">
        <v>4550</v>
      </c>
      <c r="D13" s="28">
        <v>2944.1000000000004</v>
      </c>
      <c r="E13" s="26">
        <v>60.66031787893898</v>
      </c>
      <c r="F13" s="26">
        <v>64.70549450549451</v>
      </c>
      <c r="G13" s="28">
        <v>4418.07</v>
      </c>
      <c r="H13" s="26">
        <v>66.63769474001093</v>
      </c>
      <c r="I13" s="28">
        <v>164.36</v>
      </c>
    </row>
    <row r="14" spans="1:9" ht="63.75">
      <c r="A14" s="58" t="s">
        <v>84</v>
      </c>
      <c r="B14" s="28">
        <v>2903.86</v>
      </c>
      <c r="C14" s="28">
        <v>2400</v>
      </c>
      <c r="D14" s="28">
        <v>2905.45</v>
      </c>
      <c r="E14" s="26">
        <v>100.05475470580537</v>
      </c>
      <c r="F14" s="26">
        <v>121.06041666666665</v>
      </c>
      <c r="G14" s="28">
        <v>2678.4700000000003</v>
      </c>
      <c r="H14" s="26">
        <v>108.47424089125506</v>
      </c>
      <c r="I14" s="28">
        <v>226.01</v>
      </c>
    </row>
    <row r="15" spans="1:9" ht="37.5" customHeight="1">
      <c r="A15" s="59" t="s">
        <v>89</v>
      </c>
      <c r="B15" s="35">
        <v>23712</v>
      </c>
      <c r="C15" s="35">
        <v>19288.96</v>
      </c>
      <c r="D15" s="35">
        <v>17640.08</v>
      </c>
      <c r="E15" s="26">
        <v>74.39304993252362</v>
      </c>
      <c r="F15" s="26">
        <v>91.4516905006802</v>
      </c>
      <c r="G15" s="35">
        <v>19197.35</v>
      </c>
      <c r="H15" s="26">
        <v>91.88809913868322</v>
      </c>
      <c r="I15" s="35">
        <v>1993.93</v>
      </c>
    </row>
    <row r="16" spans="1:9" ht="39.75" customHeight="1">
      <c r="A16" s="39" t="s">
        <v>90</v>
      </c>
      <c r="B16" s="28">
        <v>10865.8</v>
      </c>
      <c r="C16" s="28">
        <v>8700.109999999999</v>
      </c>
      <c r="D16" s="28">
        <v>8117.37</v>
      </c>
      <c r="E16" s="26">
        <v>74.70568204826152</v>
      </c>
      <c r="F16" s="26">
        <v>93.30192376877994</v>
      </c>
      <c r="G16" s="28">
        <v>8700.109999999999</v>
      </c>
      <c r="H16" s="26">
        <v>93.30192376877994</v>
      </c>
      <c r="I16" s="28">
        <v>823.01</v>
      </c>
    </row>
    <row r="17" spans="1:9" ht="37.5" customHeight="1">
      <c r="A17" s="39" t="s">
        <v>91</v>
      </c>
      <c r="B17" s="28">
        <v>56</v>
      </c>
      <c r="C17" s="28">
        <v>50</v>
      </c>
      <c r="D17" s="28">
        <v>57.080000000000005</v>
      </c>
      <c r="E17" s="26">
        <v>101.92857142857143</v>
      </c>
      <c r="F17" s="26">
        <v>114.16000000000001</v>
      </c>
      <c r="G17" s="28">
        <v>65.07</v>
      </c>
      <c r="H17" s="26">
        <v>87.72091593668358</v>
      </c>
      <c r="I17" s="28">
        <v>6.72</v>
      </c>
    </row>
    <row r="18" spans="1:9" ht="56.25" customHeight="1">
      <c r="A18" s="39" t="s">
        <v>92</v>
      </c>
      <c r="B18" s="28">
        <v>14192.6</v>
      </c>
      <c r="C18" s="28">
        <v>11828.849999999999</v>
      </c>
      <c r="D18" s="28">
        <v>10923.130000000001</v>
      </c>
      <c r="E18" s="26">
        <v>76.9635584741344</v>
      </c>
      <c r="F18" s="26">
        <v>92.34312718480666</v>
      </c>
      <c r="G18" s="28">
        <v>11828.849999999999</v>
      </c>
      <c r="H18" s="26">
        <v>92.34312718480666</v>
      </c>
      <c r="I18" s="28">
        <v>1196.92</v>
      </c>
    </row>
    <row r="19" spans="1:9" ht="55.5" customHeight="1">
      <c r="A19" s="39" t="s">
        <v>93</v>
      </c>
      <c r="B19" s="28">
        <v>-1402.4</v>
      </c>
      <c r="C19" s="28">
        <v>-1290</v>
      </c>
      <c r="D19" s="28">
        <v>-1457.5000000000002</v>
      </c>
      <c r="E19" s="26">
        <v>103.92897889332573</v>
      </c>
      <c r="F19" s="26">
        <v>112.98449612403103</v>
      </c>
      <c r="G19" s="28">
        <v>-1396.6800000000003</v>
      </c>
      <c r="H19" s="26">
        <v>104.35461236646906</v>
      </c>
      <c r="I19" s="28">
        <v>-32.72</v>
      </c>
    </row>
    <row r="20" spans="1:9" ht="15.75" customHeight="1">
      <c r="A20" s="60" t="s">
        <v>7</v>
      </c>
      <c r="B20" s="35">
        <v>34616.2</v>
      </c>
      <c r="C20" s="35">
        <v>32017.48</v>
      </c>
      <c r="D20" s="35">
        <v>27958.049999999996</v>
      </c>
      <c r="E20" s="26">
        <v>80.7657975167696</v>
      </c>
      <c r="F20" s="26">
        <v>87.32120704065403</v>
      </c>
      <c r="G20" s="35">
        <v>31865.53</v>
      </c>
      <c r="H20" s="26">
        <v>87.73759607952542</v>
      </c>
      <c r="I20" s="35">
        <v>7198.65</v>
      </c>
    </row>
    <row r="21" spans="1:9" ht="12.75">
      <c r="A21" s="57" t="s">
        <v>96</v>
      </c>
      <c r="B21" s="28">
        <v>32762</v>
      </c>
      <c r="C21" s="28">
        <v>30809.059999999998</v>
      </c>
      <c r="D21" s="28">
        <v>27055.579999999998</v>
      </c>
      <c r="E21" s="26">
        <v>82.58219888895671</v>
      </c>
      <c r="F21" s="26">
        <v>87.81696033569347</v>
      </c>
      <c r="G21" s="28">
        <v>30810.449999999997</v>
      </c>
      <c r="H21" s="26">
        <v>87.81299851186854</v>
      </c>
      <c r="I21" s="28">
        <v>7173.86</v>
      </c>
    </row>
    <row r="22" spans="1:9" ht="15" customHeight="1">
      <c r="A22" s="57" t="s">
        <v>94</v>
      </c>
      <c r="B22" s="28">
        <v>895.2</v>
      </c>
      <c r="C22" s="28">
        <v>895.2</v>
      </c>
      <c r="D22" s="28">
        <v>577.4399999999999</v>
      </c>
      <c r="E22" s="26">
        <v>64.50402144772117</v>
      </c>
      <c r="F22" s="26">
        <v>64.50402144772117</v>
      </c>
      <c r="G22" s="28">
        <v>741.8599999999998</v>
      </c>
      <c r="H22" s="26">
        <v>77.83678861240666</v>
      </c>
      <c r="I22" s="28">
        <v>3</v>
      </c>
    </row>
    <row r="23" spans="1:9" ht="28.5" customHeight="1">
      <c r="A23" s="57" t="s">
        <v>95</v>
      </c>
      <c r="B23" s="28">
        <v>959</v>
      </c>
      <c r="C23" s="28">
        <v>313.21999999999997</v>
      </c>
      <c r="D23" s="28">
        <v>325.03000000000003</v>
      </c>
      <c r="E23" s="26">
        <v>33.892596454640255</v>
      </c>
      <c r="F23" s="26">
        <v>103.77051273865017</v>
      </c>
      <c r="G23" s="28">
        <v>313.21999999999997</v>
      </c>
      <c r="H23" s="26">
        <v>103.77051273865017</v>
      </c>
      <c r="I23" s="28">
        <v>21.79</v>
      </c>
    </row>
    <row r="24" spans="1:9" ht="16.5" customHeight="1">
      <c r="A24" s="60" t="s">
        <v>8</v>
      </c>
      <c r="B24" s="35">
        <v>36295.600000000006</v>
      </c>
      <c r="C24" s="35">
        <v>19731.73</v>
      </c>
      <c r="D24" s="35">
        <v>16875.77</v>
      </c>
      <c r="E24" s="26">
        <v>46.495360319157136</v>
      </c>
      <c r="F24" s="26">
        <v>85.52605372159461</v>
      </c>
      <c r="G24" s="35">
        <v>17923.7</v>
      </c>
      <c r="H24" s="26">
        <v>94.15338350898531</v>
      </c>
      <c r="I24" s="35">
        <v>5970.57</v>
      </c>
    </row>
    <row r="25" spans="1:9" ht="12.75">
      <c r="A25" s="57" t="s">
        <v>119</v>
      </c>
      <c r="B25" s="28">
        <v>18923.7</v>
      </c>
      <c r="C25" s="28">
        <v>8200</v>
      </c>
      <c r="D25" s="28">
        <v>7023.02</v>
      </c>
      <c r="E25" s="26">
        <v>37.11229833489222</v>
      </c>
      <c r="F25" s="26">
        <v>85.64658536585367</v>
      </c>
      <c r="G25" s="28">
        <v>6391.97</v>
      </c>
      <c r="H25" s="26">
        <v>109.87254320655448</v>
      </c>
      <c r="I25" s="28">
        <v>3359.13</v>
      </c>
    </row>
    <row r="26" spans="1:9" ht="12.75">
      <c r="A26" s="57" t="s">
        <v>120</v>
      </c>
      <c r="B26" s="28">
        <v>17371.9</v>
      </c>
      <c r="C26" s="28">
        <v>11531.73</v>
      </c>
      <c r="D26" s="28">
        <v>9852.75</v>
      </c>
      <c r="E26" s="26">
        <v>56.71659403979991</v>
      </c>
      <c r="F26" s="26">
        <v>85.44034589779677</v>
      </c>
      <c r="G26" s="28">
        <v>11531.73</v>
      </c>
      <c r="H26" s="26">
        <v>85.44034589779677</v>
      </c>
      <c r="I26" s="28">
        <v>2611.44</v>
      </c>
    </row>
    <row r="27" spans="1:9" ht="12.75">
      <c r="A27" s="53" t="s">
        <v>9</v>
      </c>
      <c r="B27" s="35">
        <v>14814.9</v>
      </c>
      <c r="C27" s="35">
        <v>11616.8</v>
      </c>
      <c r="D27" s="35">
        <v>11847.140000000001</v>
      </c>
      <c r="E27" s="26">
        <v>79.9677351855227</v>
      </c>
      <c r="F27" s="26">
        <v>101.98281798774191</v>
      </c>
      <c r="G27" s="35">
        <v>12846.61</v>
      </c>
      <c r="H27" s="26">
        <v>92.21997087169301</v>
      </c>
      <c r="I27" s="35">
        <v>1346.1200000000001</v>
      </c>
    </row>
    <row r="28" spans="1:9" ht="25.5">
      <c r="A28" s="57" t="s">
        <v>10</v>
      </c>
      <c r="B28" s="28">
        <v>14680.1</v>
      </c>
      <c r="C28" s="28">
        <v>11500</v>
      </c>
      <c r="D28" s="28">
        <v>11704.140000000001</v>
      </c>
      <c r="E28" s="26">
        <v>79.72793100864436</v>
      </c>
      <c r="F28" s="26">
        <v>101.77513043478261</v>
      </c>
      <c r="G28" s="28">
        <v>12727.41</v>
      </c>
      <c r="H28" s="26">
        <v>91.96010814454787</v>
      </c>
      <c r="I28" s="28">
        <v>1326.72</v>
      </c>
    </row>
    <row r="29" spans="1:9" ht="25.5">
      <c r="A29" s="57" t="s">
        <v>98</v>
      </c>
      <c r="B29" s="28">
        <v>84.8</v>
      </c>
      <c r="C29" s="28">
        <v>76.8</v>
      </c>
      <c r="D29" s="28">
        <v>88</v>
      </c>
      <c r="E29" s="26">
        <v>103.77358490566037</v>
      </c>
      <c r="F29" s="26">
        <v>114.58333333333334</v>
      </c>
      <c r="G29" s="28">
        <v>76</v>
      </c>
      <c r="H29" s="26">
        <v>115.78947368421053</v>
      </c>
      <c r="I29" s="28">
        <v>14.4</v>
      </c>
    </row>
    <row r="30" spans="1:9" ht="25.5">
      <c r="A30" s="57" t="s">
        <v>97</v>
      </c>
      <c r="B30" s="28">
        <v>50</v>
      </c>
      <c r="C30" s="28">
        <v>40</v>
      </c>
      <c r="D30" s="28">
        <v>55</v>
      </c>
      <c r="E30" s="26">
        <v>110</v>
      </c>
      <c r="F30" s="26">
        <v>137.5</v>
      </c>
      <c r="G30" s="28">
        <v>43.199999999999996</v>
      </c>
      <c r="H30" s="26">
        <v>127.31481481481484</v>
      </c>
      <c r="I30" s="28">
        <v>5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137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42035.8</v>
      </c>
      <c r="D34" s="35">
        <v>33573.99</v>
      </c>
      <c r="E34" s="26">
        <v>65.99608434386222</v>
      </c>
      <c r="F34" s="26">
        <v>79.86999176892077</v>
      </c>
      <c r="G34" s="35">
        <v>37164.049999999996</v>
      </c>
      <c r="H34" s="26">
        <v>90.33996563883646</v>
      </c>
      <c r="I34" s="35">
        <v>4460.74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138</v>
      </c>
      <c r="B36" s="28">
        <v>26368</v>
      </c>
      <c r="C36" s="28">
        <v>21500</v>
      </c>
      <c r="D36" s="28">
        <v>18605.35</v>
      </c>
      <c r="E36" s="26">
        <v>70.56033828883494</v>
      </c>
      <c r="F36" s="26">
        <v>86.53651162790696</v>
      </c>
      <c r="G36" s="28">
        <v>20420.07</v>
      </c>
      <c r="H36" s="26">
        <v>91.11305690920746</v>
      </c>
      <c r="I36" s="28">
        <v>2968.14</v>
      </c>
    </row>
    <row r="37" spans="1:9" ht="81.75" customHeight="1">
      <c r="A37" s="57" t="s">
        <v>152</v>
      </c>
      <c r="B37" s="28">
        <v>628</v>
      </c>
      <c r="C37" s="28">
        <v>523</v>
      </c>
      <c r="D37" s="28">
        <v>813.99</v>
      </c>
      <c r="E37" s="26">
        <v>129.61624203821657</v>
      </c>
      <c r="F37" s="26">
        <v>155.63862332695984</v>
      </c>
      <c r="G37" s="28">
        <v>185.73000000000002</v>
      </c>
      <c r="H37" s="26" t="s">
        <v>124</v>
      </c>
      <c r="I37" s="28">
        <v>50.85</v>
      </c>
    </row>
    <row r="38" spans="1:9" ht="76.5">
      <c r="A38" s="57" t="s">
        <v>139</v>
      </c>
      <c r="B38" s="28">
        <v>530.18</v>
      </c>
      <c r="C38" s="28">
        <v>441.8</v>
      </c>
      <c r="D38" s="28">
        <v>416.81999999999994</v>
      </c>
      <c r="E38" s="26">
        <v>78.61858236825229</v>
      </c>
      <c r="F38" s="26">
        <v>94.34585785423268</v>
      </c>
      <c r="G38" s="28">
        <v>413.67</v>
      </c>
      <c r="H38" s="26">
        <v>100.7614765392704</v>
      </c>
      <c r="I38" s="28">
        <v>51.99</v>
      </c>
    </row>
    <row r="39" spans="1:9" ht="38.25">
      <c r="A39" s="57" t="s">
        <v>140</v>
      </c>
      <c r="B39" s="28">
        <v>19213.07</v>
      </c>
      <c r="C39" s="28">
        <v>16000</v>
      </c>
      <c r="D39" s="28">
        <v>9988.259999999998</v>
      </c>
      <c r="E39" s="26">
        <v>51.986798569931814</v>
      </c>
      <c r="F39" s="26">
        <v>62.426624999999994</v>
      </c>
      <c r="G39" s="28">
        <v>12803.79</v>
      </c>
      <c r="H39" s="26">
        <v>78.0101829224003</v>
      </c>
      <c r="I39" s="28">
        <v>1139.18</v>
      </c>
    </row>
    <row r="40" spans="1:9" ht="51">
      <c r="A40" s="57" t="s">
        <v>174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0</v>
      </c>
    </row>
    <row r="41" spans="1:9" ht="51">
      <c r="A41" s="61" t="s">
        <v>141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124</v>
      </c>
      <c r="G41" s="28">
        <v>750.9200000000001</v>
      </c>
      <c r="H41" s="26" t="s">
        <v>124</v>
      </c>
      <c r="I41" s="28">
        <v>0</v>
      </c>
    </row>
    <row r="42" spans="1:9" ht="76.5">
      <c r="A42" s="54" t="s">
        <v>142</v>
      </c>
      <c r="B42" s="27">
        <v>3442.45</v>
      </c>
      <c r="C42" s="27">
        <v>2880</v>
      </c>
      <c r="D42" s="27">
        <v>3219.7199999999993</v>
      </c>
      <c r="E42" s="26">
        <v>93.5298987639617</v>
      </c>
      <c r="F42" s="26">
        <v>111.79583333333332</v>
      </c>
      <c r="G42" s="35">
        <v>2589.87</v>
      </c>
      <c r="H42" s="26">
        <v>124.31975350114098</v>
      </c>
      <c r="I42" s="27">
        <v>250.58</v>
      </c>
    </row>
    <row r="43" spans="1:9" ht="25.5">
      <c r="A43" s="54" t="s">
        <v>13</v>
      </c>
      <c r="B43" s="27">
        <v>515</v>
      </c>
      <c r="C43" s="27">
        <v>469.36</v>
      </c>
      <c r="D43" s="27">
        <v>1571.1299999999997</v>
      </c>
      <c r="E43" s="26">
        <v>305.07378640776693</v>
      </c>
      <c r="F43" s="26">
        <v>334.7387932503834</v>
      </c>
      <c r="G43" s="27">
        <v>419.48</v>
      </c>
      <c r="H43" s="26">
        <v>374.5422904548488</v>
      </c>
      <c r="I43" s="27">
        <v>27.16</v>
      </c>
    </row>
    <row r="44" spans="1:9" ht="25.5">
      <c r="A44" s="60" t="s">
        <v>104</v>
      </c>
      <c r="B44" s="35">
        <v>1829.19</v>
      </c>
      <c r="C44" s="35">
        <v>1509.06</v>
      </c>
      <c r="D44" s="35">
        <v>2168.97</v>
      </c>
      <c r="E44" s="26">
        <v>118.5754350286192</v>
      </c>
      <c r="F44" s="26">
        <v>143.72987157568286</v>
      </c>
      <c r="G44" s="35">
        <v>1949.3999999999999</v>
      </c>
      <c r="H44" s="26">
        <v>111.26346568174823</v>
      </c>
      <c r="I44" s="35">
        <v>169.58</v>
      </c>
    </row>
    <row r="45" spans="1:9" ht="14.25" customHeight="1">
      <c r="A45" s="57" t="s">
        <v>14</v>
      </c>
      <c r="B45" s="28">
        <v>1497.49</v>
      </c>
      <c r="C45" s="28">
        <v>1287.5</v>
      </c>
      <c r="D45" s="28">
        <v>3600.9700000000003</v>
      </c>
      <c r="E45" s="26">
        <v>240.46704819397794</v>
      </c>
      <c r="F45" s="26">
        <v>279.68699029126213</v>
      </c>
      <c r="G45" s="28">
        <v>2135.54</v>
      </c>
      <c r="H45" s="26">
        <v>168.62105135000985</v>
      </c>
      <c r="I45" s="28">
        <v>226.07</v>
      </c>
    </row>
    <row r="46" spans="1:9" ht="69" customHeight="1">
      <c r="A46" s="57" t="s">
        <v>101</v>
      </c>
      <c r="B46" s="28">
        <v>0</v>
      </c>
      <c r="C46" s="28">
        <v>0</v>
      </c>
      <c r="D46" s="28">
        <v>413.05</v>
      </c>
      <c r="E46" s="26" t="s">
        <v>124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102</v>
      </c>
      <c r="B47" s="28">
        <v>97.49</v>
      </c>
      <c r="C47" s="28">
        <v>97.5</v>
      </c>
      <c r="D47" s="28">
        <v>134.67</v>
      </c>
      <c r="E47" s="26" t="s">
        <v>125</v>
      </c>
      <c r="F47" s="26">
        <v>138.1230769230769</v>
      </c>
      <c r="G47" s="28">
        <v>100.15</v>
      </c>
      <c r="H47" s="26">
        <v>134.46829755366946</v>
      </c>
      <c r="I47" s="28">
        <v>0</v>
      </c>
    </row>
    <row r="48" spans="1:9" ht="12.75">
      <c r="A48" s="54" t="s">
        <v>100</v>
      </c>
      <c r="B48" s="35">
        <v>1400</v>
      </c>
      <c r="C48" s="35">
        <v>1190</v>
      </c>
      <c r="D48" s="35">
        <v>3053.25</v>
      </c>
      <c r="E48" s="26">
        <v>218.08928571428572</v>
      </c>
      <c r="F48" s="26">
        <v>256.57563025210084</v>
      </c>
      <c r="G48" s="35">
        <v>2035.3899999999999</v>
      </c>
      <c r="H48" s="26">
        <v>150.0081065545178</v>
      </c>
      <c r="I48" s="35">
        <v>226.07</v>
      </c>
    </row>
    <row r="49" spans="1:9" ht="12.75">
      <c r="A49" s="57" t="s">
        <v>15</v>
      </c>
      <c r="B49" s="28">
        <v>1972.8</v>
      </c>
      <c r="C49" s="28">
        <v>1788.8500000000001</v>
      </c>
      <c r="D49" s="28">
        <v>2369.129999999999</v>
      </c>
      <c r="E49" s="26">
        <v>120.08972019464717</v>
      </c>
      <c r="F49" s="26">
        <v>132.4387176118735</v>
      </c>
      <c r="G49" s="28">
        <v>8211.82</v>
      </c>
      <c r="H49" s="26">
        <v>28.85024269893884</v>
      </c>
      <c r="I49" s="28">
        <v>228.26</v>
      </c>
    </row>
    <row r="50" spans="1:9" ht="52.5" customHeight="1" hidden="1">
      <c r="A50" s="57" t="s">
        <v>153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3.25" customHeight="1" hidden="1">
      <c r="A51" s="57" t="s">
        <v>154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155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156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157</v>
      </c>
      <c r="B54" s="28"/>
      <c r="C54" s="28"/>
      <c r="D54" s="28"/>
      <c r="E54" s="26" t="s">
        <v>125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158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0.75" customHeight="1" hidden="1">
      <c r="A56" s="57" t="s">
        <v>159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160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161</v>
      </c>
      <c r="B58" s="28"/>
      <c r="C58" s="28"/>
      <c r="D58" s="28"/>
      <c r="E58" s="26" t="s">
        <v>124</v>
      </c>
      <c r="F58" s="26" t="e">
        <v>#DIV/0!</v>
      </c>
      <c r="G58" s="28"/>
      <c r="H58" s="26" t="e">
        <v>#DIV/0!</v>
      </c>
      <c r="I58" s="28"/>
    </row>
    <row r="59" spans="1:9" ht="42" customHeight="1" hidden="1">
      <c r="A59" s="57" t="s">
        <v>162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2.75">
      <c r="A60" s="57" t="s">
        <v>22</v>
      </c>
      <c r="B60" s="28">
        <v>160.35</v>
      </c>
      <c r="C60" s="28">
        <v>140</v>
      </c>
      <c r="D60" s="28">
        <v>111.19</v>
      </c>
      <c r="E60" s="26">
        <v>69.34206423448705</v>
      </c>
      <c r="F60" s="26">
        <v>79.42142857142856</v>
      </c>
      <c r="G60" s="28">
        <v>101.52</v>
      </c>
      <c r="H60" s="26">
        <v>109.52521670606777</v>
      </c>
      <c r="I60" s="28">
        <v>50.55</v>
      </c>
    </row>
    <row r="61" spans="1:9" ht="12.75">
      <c r="A61" s="57" t="s">
        <v>23</v>
      </c>
      <c r="B61" s="28">
        <v>443757.44</v>
      </c>
      <c r="C61" s="28">
        <v>337734.5399999999</v>
      </c>
      <c r="D61" s="28">
        <v>349108.16</v>
      </c>
      <c r="E61" s="26">
        <v>78.6709423959179</v>
      </c>
      <c r="F61" s="26">
        <v>103.36762120924917</v>
      </c>
      <c r="G61" s="28">
        <v>331169.38999999996</v>
      </c>
      <c r="H61" s="26">
        <v>105.41679591824595</v>
      </c>
      <c r="I61" s="28">
        <v>48862.47000000001</v>
      </c>
    </row>
    <row r="62" spans="1:9" ht="12.75">
      <c r="A62" s="57" t="s">
        <v>24</v>
      </c>
      <c r="B62" s="28">
        <v>2244121.4899999998</v>
      </c>
      <c r="C62" s="28">
        <v>1391604.43</v>
      </c>
      <c r="D62" s="28">
        <v>1391195.85</v>
      </c>
      <c r="E62" s="26">
        <v>61.99289370915477</v>
      </c>
      <c r="F62" s="26">
        <v>99.97063964506064</v>
      </c>
      <c r="G62" s="28">
        <v>1495966.6399999997</v>
      </c>
      <c r="H62" s="26">
        <v>92.9964487710769</v>
      </c>
      <c r="I62" s="28">
        <v>172581.47</v>
      </c>
    </row>
    <row r="63" spans="1:9" ht="25.5">
      <c r="A63" s="57" t="s">
        <v>25</v>
      </c>
      <c r="B63" s="28">
        <v>2246390.69</v>
      </c>
      <c r="C63" s="28">
        <v>1393873.63</v>
      </c>
      <c r="D63" s="28">
        <v>1393873.6600000001</v>
      </c>
      <c r="E63" s="26">
        <v>220.36047128652694</v>
      </c>
      <c r="F63" s="26">
        <f>D63/C63*100</f>
        <v>100.00000215227547</v>
      </c>
      <c r="G63" s="28">
        <v>1496056.8499999999</v>
      </c>
      <c r="H63" s="26">
        <v>93.2</v>
      </c>
      <c r="I63" s="28">
        <v>172581.47</v>
      </c>
    </row>
    <row r="64" spans="1:9" ht="12.75">
      <c r="A64" s="57" t="s">
        <v>121</v>
      </c>
      <c r="B64" s="28">
        <v>494427.8</v>
      </c>
      <c r="C64" s="28">
        <v>380873.8</v>
      </c>
      <c r="D64" s="28">
        <v>380873.8</v>
      </c>
      <c r="E64" s="26">
        <v>77.03324934398916</v>
      </c>
      <c r="F64" s="26">
        <v>100</v>
      </c>
      <c r="G64" s="28">
        <v>304148.48</v>
      </c>
      <c r="H64" s="26">
        <v>125.22627106339641</v>
      </c>
      <c r="I64" s="28">
        <v>31403.8</v>
      </c>
    </row>
    <row r="65" spans="1:9" ht="12.75">
      <c r="A65" s="53" t="s">
        <v>122</v>
      </c>
      <c r="B65" s="27">
        <v>727617.27</v>
      </c>
      <c r="C65" s="27">
        <v>238404.05000000002</v>
      </c>
      <c r="D65" s="27">
        <v>238404.06000000003</v>
      </c>
      <c r="E65" s="26">
        <v>32.76503593709369</v>
      </c>
      <c r="F65" s="26">
        <v>100.00000419455961</v>
      </c>
      <c r="G65" s="27">
        <v>387188.1</v>
      </c>
      <c r="H65" s="26">
        <v>61.573188845421654</v>
      </c>
      <c r="I65" s="27">
        <v>48728.48</v>
      </c>
    </row>
    <row r="66" spans="1:9" ht="12.75">
      <c r="A66" s="60" t="s">
        <v>123</v>
      </c>
      <c r="B66" s="35">
        <v>1003783.42</v>
      </c>
      <c r="C66" s="35">
        <v>767585.52</v>
      </c>
      <c r="D66" s="35">
        <v>767585.54</v>
      </c>
      <c r="E66" s="26">
        <v>76.4692387527182</v>
      </c>
      <c r="F66" s="26">
        <v>100.00000260557287</v>
      </c>
      <c r="G66" s="35">
        <v>794989.69</v>
      </c>
      <c r="H66" s="26">
        <v>96.5528924029191</v>
      </c>
      <c r="I66" s="35">
        <v>88674.24</v>
      </c>
    </row>
    <row r="67" spans="1:9" ht="12.75">
      <c r="A67" s="60" t="s">
        <v>144</v>
      </c>
      <c r="B67" s="35">
        <v>20562.2</v>
      </c>
      <c r="C67" s="35">
        <v>7010.259999999999</v>
      </c>
      <c r="D67" s="35">
        <v>7010.259999999999</v>
      </c>
      <c r="E67" s="26">
        <v>34.09294725272587</v>
      </c>
      <c r="F67" s="26" t="s">
        <v>124</v>
      </c>
      <c r="G67" s="35">
        <v>9730.58</v>
      </c>
      <c r="H67" s="26" t="s">
        <v>124</v>
      </c>
      <c r="I67" s="35">
        <v>3774.95</v>
      </c>
    </row>
    <row r="68" spans="1:9" ht="12.75">
      <c r="A68" s="60" t="s">
        <v>129</v>
      </c>
      <c r="B68" s="35"/>
      <c r="C68" s="35"/>
      <c r="D68" s="35"/>
      <c r="E68" s="26" t="s">
        <v>125</v>
      </c>
      <c r="F68" s="26" t="s">
        <v>124</v>
      </c>
      <c r="G68" s="35">
        <v>827.16</v>
      </c>
      <c r="H68" s="26" t="s">
        <v>125</v>
      </c>
      <c r="I68" s="35"/>
    </row>
    <row r="69" spans="1:9" ht="25.5">
      <c r="A69" s="57" t="s">
        <v>27</v>
      </c>
      <c r="B69" s="28">
        <v>-2269.2</v>
      </c>
      <c r="C69" s="28">
        <v>-2269.2</v>
      </c>
      <c r="D69" s="28">
        <v>-2677.8099999999995</v>
      </c>
      <c r="E69" s="26" t="s">
        <v>125</v>
      </c>
      <c r="F69" s="26" t="s">
        <v>124</v>
      </c>
      <c r="G69" s="28">
        <v>-917.3699999999999</v>
      </c>
      <c r="H69" s="26">
        <v>291.90075978067733</v>
      </c>
      <c r="I69" s="28"/>
    </row>
    <row r="70" spans="1:9" ht="12.75" hidden="1">
      <c r="A70" s="57" t="s">
        <v>26</v>
      </c>
      <c r="B70" s="28">
        <v>2687878.9299999997</v>
      </c>
      <c r="C70" s="28">
        <v>1729338.9699999997</v>
      </c>
      <c r="D70" s="28">
        <v>1740304.01</v>
      </c>
      <c r="E70" s="26">
        <v>64.7463689891717</v>
      </c>
      <c r="F70" s="26">
        <v>100.63405961411951</v>
      </c>
      <c r="G70" s="28">
        <v>1827136.0299999996</v>
      </c>
      <c r="H70" s="26">
        <v>95.24764338427502</v>
      </c>
      <c r="I70" s="28">
        <v>221443.94</v>
      </c>
    </row>
    <row r="71" spans="1:9" ht="12.75">
      <c r="A71" s="53" t="s">
        <v>26</v>
      </c>
      <c r="B71" s="35">
        <f>B70</f>
        <v>2687878.9299999997</v>
      </c>
      <c r="C71" s="35">
        <f aca="true" t="shared" si="0" ref="C71:I71">C70</f>
        <v>1729338.9699999997</v>
      </c>
      <c r="D71" s="35">
        <f t="shared" si="0"/>
        <v>1740304.01</v>
      </c>
      <c r="E71" s="35">
        <f t="shared" si="0"/>
        <v>64.7463689891717</v>
      </c>
      <c r="F71" s="35">
        <f t="shared" si="0"/>
        <v>100.63405961411951</v>
      </c>
      <c r="G71" s="35">
        <f t="shared" si="0"/>
        <v>1827136.0299999996</v>
      </c>
      <c r="H71" s="35">
        <f t="shared" si="0"/>
        <v>95.24764338427502</v>
      </c>
      <c r="I71" s="35">
        <f t="shared" si="0"/>
        <v>221443.94</v>
      </c>
    </row>
    <row r="72" spans="1:9" ht="12.75">
      <c r="A72" s="92" t="s">
        <v>28</v>
      </c>
      <c r="B72" s="93"/>
      <c r="C72" s="93"/>
      <c r="D72" s="93"/>
      <c r="E72" s="93"/>
      <c r="F72" s="93"/>
      <c r="G72" s="93"/>
      <c r="H72" s="93"/>
      <c r="I72" s="94"/>
    </row>
    <row r="73" spans="1:9" ht="12.75">
      <c r="A73" s="7" t="s">
        <v>29</v>
      </c>
      <c r="B73" s="35">
        <f>B74+B75+B76+B77+B78+B79+B80+B81</f>
        <v>135854.4</v>
      </c>
      <c r="C73" s="35">
        <f>C74+C75+C76+C77+C78+C79+C80+C81</f>
        <v>88039.3</v>
      </c>
      <c r="D73" s="35">
        <f>D74+D75+D76+D77+D78+D79+D80+D81</f>
        <v>87615</v>
      </c>
      <c r="E73" s="26">
        <f>$D:$D/$B:$B*100</f>
        <v>64.49183832102604</v>
      </c>
      <c r="F73" s="26">
        <f>$D:$D/$C:$C*100</f>
        <v>99.5180561408371</v>
      </c>
      <c r="G73" s="35">
        <f>G74+G75+G76+G77+G78+G79+G80+G81</f>
        <v>78257.7</v>
      </c>
      <c r="H73" s="26">
        <f>$D:$D/$G:$G*100</f>
        <v>111.95703425988752</v>
      </c>
      <c r="I73" s="35">
        <f>I74+I75+I76+I77+I78+I79+I80+I81</f>
        <v>9816.599999999991</v>
      </c>
    </row>
    <row r="74" spans="1:9" ht="14.25" customHeight="1">
      <c r="A74" s="8" t="s">
        <v>30</v>
      </c>
      <c r="B74" s="36">
        <v>2248.1</v>
      </c>
      <c r="C74" s="36">
        <v>1653.9</v>
      </c>
      <c r="D74" s="36">
        <v>1653.9</v>
      </c>
      <c r="E74" s="29">
        <f>$D:$D/$B:$B*100</f>
        <v>73.56879142386904</v>
      </c>
      <c r="F74" s="29">
        <f>$D:$D/$C:$C*100</f>
        <v>100</v>
      </c>
      <c r="G74" s="36">
        <v>989.3</v>
      </c>
      <c r="H74" s="29">
        <f>$D:$D/$G:$G*100</f>
        <v>167.178813302335</v>
      </c>
      <c r="I74" s="36">
        <f>D74-сентябрь!D73</f>
        <v>261.4000000000001</v>
      </c>
    </row>
    <row r="75" spans="1:9" ht="12.75">
      <c r="A75" s="8" t="s">
        <v>31</v>
      </c>
      <c r="B75" s="36">
        <v>5844.9</v>
      </c>
      <c r="C75" s="36">
        <v>4240.5</v>
      </c>
      <c r="D75" s="36">
        <v>4219.3</v>
      </c>
      <c r="E75" s="29">
        <f>$D:$D/$B:$B*100</f>
        <v>72.18771920819862</v>
      </c>
      <c r="F75" s="29">
        <f>$D:$D/$C:$C*100</f>
        <v>99.50005895531187</v>
      </c>
      <c r="G75" s="36">
        <v>3512.7</v>
      </c>
      <c r="H75" s="29">
        <f>$D:$D/$G:$G*100</f>
        <v>120.11558060750991</v>
      </c>
      <c r="I75" s="36">
        <f>D75-сентябрь!D74</f>
        <v>462.4000000000001</v>
      </c>
    </row>
    <row r="76" spans="1:9" ht="25.5">
      <c r="A76" s="8" t="s">
        <v>32</v>
      </c>
      <c r="B76" s="36">
        <v>50956.1</v>
      </c>
      <c r="C76" s="36">
        <v>38310</v>
      </c>
      <c r="D76" s="36">
        <v>38026.7</v>
      </c>
      <c r="E76" s="29">
        <f>$D:$D/$B:$B*100</f>
        <v>74.62639409216953</v>
      </c>
      <c r="F76" s="29">
        <f>$D:$D/$C:$C*100</f>
        <v>99.26050639519707</v>
      </c>
      <c r="G76" s="36">
        <v>31608.5</v>
      </c>
      <c r="H76" s="29">
        <f>$D:$D/$G:$G*100</f>
        <v>120.30529762563866</v>
      </c>
      <c r="I76" s="36">
        <f>D76-сентябрь!D75</f>
        <v>4726.899999999994</v>
      </c>
    </row>
    <row r="77" spans="1:9" ht="12.75">
      <c r="A77" s="8" t="s">
        <v>78</v>
      </c>
      <c r="B77" s="76">
        <v>30.1</v>
      </c>
      <c r="C77" s="76">
        <v>0</v>
      </c>
      <c r="D77" s="76">
        <v>0</v>
      </c>
      <c r="E77" s="29">
        <v>0</v>
      </c>
      <c r="F77" s="29">
        <v>0</v>
      </c>
      <c r="G77" s="76">
        <v>0</v>
      </c>
      <c r="H77" s="29">
        <v>0</v>
      </c>
      <c r="I77" s="36">
        <f>D77-сентябрь!D76</f>
        <v>0</v>
      </c>
    </row>
    <row r="78" spans="1:9" ht="25.5">
      <c r="A78" s="1" t="s">
        <v>33</v>
      </c>
      <c r="B78" s="28">
        <v>13119.3</v>
      </c>
      <c r="C78" s="28">
        <v>10179.5</v>
      </c>
      <c r="D78" s="28">
        <v>10172.9</v>
      </c>
      <c r="E78" s="29">
        <f>$D:$D/$B:$B*100</f>
        <v>77.5414846828718</v>
      </c>
      <c r="F78" s="29">
        <v>0</v>
      </c>
      <c r="G78" s="28">
        <v>9637.3</v>
      </c>
      <c r="H78" s="29">
        <f>$D:$D/$G:$G*100</f>
        <v>105.55757317920995</v>
      </c>
      <c r="I78" s="36">
        <f>D78-сентябрь!D77</f>
        <v>739.6000000000004</v>
      </c>
    </row>
    <row r="79" spans="1:9" ht="12.75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D79-сентябрь!D78</f>
        <v>0</v>
      </c>
    </row>
    <row r="80" spans="1:9" ht="12.75">
      <c r="A80" s="8" t="s">
        <v>35</v>
      </c>
      <c r="B80" s="36">
        <v>990.5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D80-сентябрь!D79</f>
        <v>0</v>
      </c>
    </row>
    <row r="81" spans="1:9" ht="12.75">
      <c r="A81" s="1" t="s">
        <v>36</v>
      </c>
      <c r="B81" s="36">
        <v>62665.4</v>
      </c>
      <c r="C81" s="36">
        <v>33655.4</v>
      </c>
      <c r="D81" s="36">
        <v>33542.2</v>
      </c>
      <c r="E81" s="29">
        <f>$D:$D/$B:$B*100</f>
        <v>53.525869139908146</v>
      </c>
      <c r="F81" s="29">
        <f>$D:$D/$C:$C*100</f>
        <v>99.66364981548278</v>
      </c>
      <c r="G81" s="36">
        <v>31413.2</v>
      </c>
      <c r="H81" s="29">
        <f>$D:$D/$G:$G*100</f>
        <v>106.77740567659455</v>
      </c>
      <c r="I81" s="36">
        <f>D81-сентябрь!D80</f>
        <v>3626.2999999999956</v>
      </c>
    </row>
    <row r="82" spans="1:9" ht="12.75">
      <c r="A82" s="7" t="s">
        <v>37</v>
      </c>
      <c r="B82" s="27">
        <v>400.4</v>
      </c>
      <c r="C82" s="27">
        <v>301.8</v>
      </c>
      <c r="D82" s="35">
        <v>301.8</v>
      </c>
      <c r="E82" s="26">
        <f>$D:$D/$B:$B*100</f>
        <v>75.37462537462538</v>
      </c>
      <c r="F82" s="26">
        <f>$D:$D/$C:$C*100</f>
        <v>100</v>
      </c>
      <c r="G82" s="35">
        <v>263.1</v>
      </c>
      <c r="H82" s="26">
        <v>0</v>
      </c>
      <c r="I82" s="35">
        <f>D82-сентябрь!D81</f>
        <v>34.69999999999999</v>
      </c>
    </row>
    <row r="83" spans="1:9" ht="25.5">
      <c r="A83" s="9" t="s">
        <v>38</v>
      </c>
      <c r="B83" s="27">
        <v>4952.3</v>
      </c>
      <c r="C83" s="27">
        <v>3130.8</v>
      </c>
      <c r="D83" s="27">
        <v>2977.1</v>
      </c>
      <c r="E83" s="26">
        <f>$D:$D/$B:$B*100</f>
        <v>60.11550188801162</v>
      </c>
      <c r="F83" s="26">
        <f>$D:$D/$C:$C*100</f>
        <v>95.09071163919765</v>
      </c>
      <c r="G83" s="27">
        <v>3177.2</v>
      </c>
      <c r="H83" s="26">
        <f>$D:$D/$G:$G*100</f>
        <v>93.70200176255823</v>
      </c>
      <c r="I83" s="35">
        <f>D83-сентябрь!D82</f>
        <v>279.9000000000001</v>
      </c>
    </row>
    <row r="84" spans="1:9" ht="12.75">
      <c r="A84" s="7" t="s">
        <v>39</v>
      </c>
      <c r="B84" s="35">
        <f>B85+B86+B87+B88+B89</f>
        <v>318363</v>
      </c>
      <c r="C84" s="35">
        <f>C85+C86+C87+C88+C89</f>
        <v>204927.9</v>
      </c>
      <c r="D84" s="35">
        <f>D85+D86+D87+D88+D89</f>
        <v>91797.29999999999</v>
      </c>
      <c r="E84" s="26">
        <f>$D:$D/$B:$B*100</f>
        <v>28.83416100489064</v>
      </c>
      <c r="F84" s="26">
        <f>$D:$D/$C:$C*100</f>
        <v>44.79492543475046</v>
      </c>
      <c r="G84" s="35">
        <f>G85+G86+G87+G88+G89</f>
        <v>115913.6</v>
      </c>
      <c r="H84" s="26">
        <f>$D:$D/$G:$G*100</f>
        <v>79.19458976340998</v>
      </c>
      <c r="I84" s="35">
        <f>D84-сентябрь!D83</f>
        <v>24680.79999999999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D85-сентябрь!D84</f>
        <v>0</v>
      </c>
    </row>
    <row r="86" spans="1:9" ht="12.75">
      <c r="A86" s="10" t="s">
        <v>73</v>
      </c>
      <c r="B86" s="36">
        <v>48299.2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D86-сентябрь!D85</f>
        <v>0</v>
      </c>
    </row>
    <row r="87" spans="1:9" ht="12.75">
      <c r="A87" s="8" t="s">
        <v>40</v>
      </c>
      <c r="B87" s="36">
        <v>26190.4</v>
      </c>
      <c r="C87" s="36">
        <v>16511.2</v>
      </c>
      <c r="D87" s="36">
        <v>16511.2</v>
      </c>
      <c r="E87" s="29">
        <f>$D:$D/$B:$B*100</f>
        <v>63.04294703402773</v>
      </c>
      <c r="F87" s="29">
        <v>0</v>
      </c>
      <c r="G87" s="36">
        <v>14463.3</v>
      </c>
      <c r="H87" s="29">
        <v>0</v>
      </c>
      <c r="I87" s="36">
        <f>D87-сентябрь!D86</f>
        <v>1984.2000000000007</v>
      </c>
    </row>
    <row r="88" spans="1:9" ht="12.75">
      <c r="A88" s="10" t="s">
        <v>83</v>
      </c>
      <c r="B88" s="28">
        <v>218452.4</v>
      </c>
      <c r="C88" s="28">
        <v>117520.6</v>
      </c>
      <c r="D88" s="28">
        <v>46096.9</v>
      </c>
      <c r="E88" s="29">
        <f>$D:$D/$B:$B*100</f>
        <v>21.101576361715413</v>
      </c>
      <c r="F88" s="29">
        <f>$D:$D/$C:$C*100</f>
        <v>39.22452744455015</v>
      </c>
      <c r="G88" s="28">
        <v>93384.1</v>
      </c>
      <c r="H88" s="29">
        <v>0</v>
      </c>
      <c r="I88" s="36">
        <f>D88-сентябрь!D87</f>
        <v>6664.0999999999985</v>
      </c>
    </row>
    <row r="89" spans="1:9" ht="12.75">
      <c r="A89" s="8" t="s">
        <v>41</v>
      </c>
      <c r="B89" s="36">
        <v>25421</v>
      </c>
      <c r="C89" s="36">
        <v>22918.4</v>
      </c>
      <c r="D89" s="36">
        <v>22913.4</v>
      </c>
      <c r="E89" s="29">
        <f>$D:$D/$B:$B*100</f>
        <v>90.13571456669683</v>
      </c>
      <c r="F89" s="29">
        <f>$D:$D/$C:$C*100</f>
        <v>99.97818346830493</v>
      </c>
      <c r="G89" s="36">
        <v>8066.2</v>
      </c>
      <c r="H89" s="29">
        <f>$D:$D/$G:$G*100</f>
        <v>284.06684684237933</v>
      </c>
      <c r="I89" s="36">
        <f>D89-сентябрь!D88</f>
        <v>16032.500000000002</v>
      </c>
    </row>
    <row r="90" spans="1:9" ht="12.75">
      <c r="A90" s="7" t="s">
        <v>42</v>
      </c>
      <c r="B90" s="35">
        <f>B92+B93+B94+B91</f>
        <v>220630.09999999998</v>
      </c>
      <c r="C90" s="35">
        <f>C92+C93+C94+C91</f>
        <v>101236.6</v>
      </c>
      <c r="D90" s="35">
        <f>D92+D93+D94+D91</f>
        <v>74616.3</v>
      </c>
      <c r="E90" s="35">
        <f>E92+E93+E94+E91</f>
        <v>150.3591617645654</v>
      </c>
      <c r="F90" s="26">
        <f>$D:$D/$C:$C*100</f>
        <v>73.70486563159963</v>
      </c>
      <c r="G90" s="35">
        <f>G92+G93+G94+G91</f>
        <v>216741.40000000002</v>
      </c>
      <c r="H90" s="35">
        <f>H92+H93+H94</f>
        <v>163.42245907959534</v>
      </c>
      <c r="I90" s="35">
        <f>D90-сентябрь!D89</f>
        <v>28743.700000000004</v>
      </c>
    </row>
    <row r="91" spans="1:9" ht="12.75">
      <c r="A91" s="8" t="s">
        <v>43</v>
      </c>
      <c r="B91" s="74">
        <v>100266.2</v>
      </c>
      <c r="C91" s="74">
        <v>23141.6</v>
      </c>
      <c r="D91" s="74">
        <v>21198.4</v>
      </c>
      <c r="E91" s="49">
        <f>$D:$D/$B:$B*100</f>
        <v>21.142119677418712</v>
      </c>
      <c r="F91" s="29">
        <v>0</v>
      </c>
      <c r="G91" s="74">
        <v>132228.6</v>
      </c>
      <c r="H91" s="29">
        <v>0</v>
      </c>
      <c r="I91" s="36">
        <f>D91-сентябрь!D90</f>
        <v>16559.800000000003</v>
      </c>
    </row>
    <row r="92" spans="1:9" ht="12.75">
      <c r="A92" s="8" t="s">
        <v>44</v>
      </c>
      <c r="B92" s="36">
        <v>22996.9</v>
      </c>
      <c r="C92" s="36">
        <v>7694.2</v>
      </c>
      <c r="D92" s="36">
        <v>7203.2</v>
      </c>
      <c r="E92" s="29">
        <f>$D:$D/$B:$B*100</f>
        <v>31.322482595480256</v>
      </c>
      <c r="F92" s="29">
        <v>0</v>
      </c>
      <c r="G92" s="36">
        <v>6925.6</v>
      </c>
      <c r="H92" s="29">
        <v>0</v>
      </c>
      <c r="I92" s="36">
        <f>D92-сентябрь!D91</f>
        <v>7108.599999999999</v>
      </c>
    </row>
    <row r="93" spans="1:9" ht="12.75">
      <c r="A93" s="8" t="s">
        <v>45</v>
      </c>
      <c r="B93" s="36">
        <v>71961.1</v>
      </c>
      <c r="C93" s="36">
        <v>49755.6</v>
      </c>
      <c r="D93" s="36">
        <v>32991.3</v>
      </c>
      <c r="E93" s="29">
        <f>$D:$D/$B:$B*100</f>
        <v>45.84601958558166</v>
      </c>
      <c r="F93" s="29">
        <f>$D:$D/$C:$C*100</f>
        <v>66.30670718471892</v>
      </c>
      <c r="G93" s="36">
        <v>65924.1</v>
      </c>
      <c r="H93" s="29">
        <f>$D:$D/$G:$G*100</f>
        <v>50.04436920640555</v>
      </c>
      <c r="I93" s="36">
        <f>D93-сентябрь!D92</f>
        <v>3686.7000000000044</v>
      </c>
    </row>
    <row r="94" spans="1:9" ht="12.75">
      <c r="A94" s="8" t="s">
        <v>46</v>
      </c>
      <c r="B94" s="36">
        <v>25405.9</v>
      </c>
      <c r="C94" s="36">
        <v>20645.2</v>
      </c>
      <c r="D94" s="36">
        <v>13223.4</v>
      </c>
      <c r="E94" s="29">
        <f>$D:$D/$B:$B*100</f>
        <v>52.0485399060848</v>
      </c>
      <c r="F94" s="29">
        <f>$D:$D/$C:$C*100</f>
        <v>64.05072365489313</v>
      </c>
      <c r="G94" s="36">
        <v>11663.1</v>
      </c>
      <c r="H94" s="29">
        <f>$D:$D/$G:$G*100</f>
        <v>113.37808987318981</v>
      </c>
      <c r="I94" s="36">
        <f>D94-сентябрь!D93</f>
        <v>1388.6000000000004</v>
      </c>
    </row>
    <row r="95" spans="1:9" ht="12.75">
      <c r="A95" s="11" t="s">
        <v>134</v>
      </c>
      <c r="B95" s="35">
        <f>B96</f>
        <v>1768.4</v>
      </c>
      <c r="C95" s="65">
        <f aca="true" t="shared" si="1" ref="C95:H95">C96</f>
        <v>509.2</v>
      </c>
      <c r="D95" s="65">
        <f t="shared" si="1"/>
        <v>509.2</v>
      </c>
      <c r="E95" s="26">
        <f>$D:$D/$B:$B*100</f>
        <v>28.79439040940963</v>
      </c>
      <c r="F95" s="26">
        <f>$D:$D/$C:$C*100</f>
        <v>100</v>
      </c>
      <c r="G95" s="65">
        <f t="shared" si="1"/>
        <v>0</v>
      </c>
      <c r="H95" s="65">
        <f t="shared" si="1"/>
        <v>0</v>
      </c>
      <c r="I95" s="35">
        <f>D95-сентябрь!D94</f>
        <v>254.2</v>
      </c>
    </row>
    <row r="96" spans="1:9" ht="25.5">
      <c r="A96" s="8" t="s">
        <v>183</v>
      </c>
      <c r="B96" s="89">
        <v>1768.4</v>
      </c>
      <c r="C96" s="90">
        <v>509.2</v>
      </c>
      <c r="D96" s="90">
        <v>509.2</v>
      </c>
      <c r="E96" s="29">
        <f>$D:$D/$B:$B*100</f>
        <v>28.79439040940963</v>
      </c>
      <c r="F96" s="29">
        <f>$D:$D/$C:$C*100</f>
        <v>100</v>
      </c>
      <c r="G96" s="36">
        <v>0</v>
      </c>
      <c r="H96" s="29">
        <v>0</v>
      </c>
      <c r="I96" s="36">
        <f>D96-сентябрь!D95</f>
        <v>254.2</v>
      </c>
    </row>
    <row r="97" spans="1:9" ht="12.75">
      <c r="A97" s="11" t="s">
        <v>47</v>
      </c>
      <c r="B97" s="35">
        <f>B98+B99+B100+B102+B103+B101</f>
        <v>1588881.9999999998</v>
      </c>
      <c r="C97" s="35">
        <f>C98+C99+C100+C102+C103+C101</f>
        <v>1190669.6999999997</v>
      </c>
      <c r="D97" s="35">
        <f>D98+D99+D100+D102+D103+D101</f>
        <v>1157946.2</v>
      </c>
      <c r="E97" s="35">
        <f>E98+E99+E102+E103+E100</f>
        <v>337.78451130241757</v>
      </c>
      <c r="F97" s="35">
        <f>F98+F99+F102+F103+F100</f>
        <v>486.86589566668823</v>
      </c>
      <c r="G97" s="35">
        <f>G98+G99+G100+G102+G103</f>
        <v>1026062.5</v>
      </c>
      <c r="H97" s="35">
        <f>H98+H99+H102+H103+H100</f>
        <v>406.07263638108157</v>
      </c>
      <c r="I97" s="35">
        <f>D97-сентябрь!D96</f>
        <v>122075.19999999984</v>
      </c>
    </row>
    <row r="98" spans="1:9" ht="12.75">
      <c r="A98" s="8" t="s">
        <v>48</v>
      </c>
      <c r="B98" s="36">
        <v>630761.1</v>
      </c>
      <c r="C98" s="36">
        <v>474671.6</v>
      </c>
      <c r="D98" s="36">
        <v>474166.5</v>
      </c>
      <c r="E98" s="29">
        <f>$D:$D/$B:$B*100</f>
        <v>75.17370681229391</v>
      </c>
      <c r="F98" s="29">
        <f>$D:$D/$C:$C*100</f>
        <v>99.89358958909698</v>
      </c>
      <c r="G98" s="36">
        <v>416930</v>
      </c>
      <c r="H98" s="29">
        <f>$D:$D/$G:$G*100</f>
        <v>113.72808385100616</v>
      </c>
      <c r="I98" s="36">
        <f>D98-сентябрь!D97</f>
        <v>45153.29999999999</v>
      </c>
    </row>
    <row r="99" spans="1:9" ht="12.75">
      <c r="A99" s="8" t="s">
        <v>49</v>
      </c>
      <c r="B99" s="36">
        <v>629355.7</v>
      </c>
      <c r="C99" s="36">
        <v>480545.3</v>
      </c>
      <c r="D99" s="36">
        <v>456372.4</v>
      </c>
      <c r="E99" s="29">
        <f>$D:$D/$B:$B*100</f>
        <v>72.51422367351246</v>
      </c>
      <c r="F99" s="29">
        <f>$D:$D/$C:$C*100</f>
        <v>94.96969380410131</v>
      </c>
      <c r="G99" s="36">
        <v>394827.7</v>
      </c>
      <c r="H99" s="29">
        <f>$D:$D/$G:$G*100</f>
        <v>115.58773611881841</v>
      </c>
      <c r="I99" s="36">
        <f>D99-сентябрь!D98</f>
        <v>52383.600000000035</v>
      </c>
    </row>
    <row r="100" spans="1:9" ht="12.75">
      <c r="A100" s="8" t="s">
        <v>117</v>
      </c>
      <c r="B100" s="36">
        <v>129038.5</v>
      </c>
      <c r="C100" s="36">
        <v>97953.7</v>
      </c>
      <c r="D100" s="36">
        <v>97146.1</v>
      </c>
      <c r="E100" s="29">
        <f>$D:$D/$B:$B*100</f>
        <v>75.28458560817121</v>
      </c>
      <c r="F100" s="29">
        <f>$D:$D/$C:$C*100</f>
        <v>99.17552884679192</v>
      </c>
      <c r="G100" s="36">
        <v>84822.8</v>
      </c>
      <c r="H100" s="29">
        <v>0</v>
      </c>
      <c r="I100" s="36">
        <f>D100-сентябрь!D99</f>
        <v>10207.200000000012</v>
      </c>
    </row>
    <row r="101" spans="1:9" ht="25.5">
      <c r="A101" s="8" t="s">
        <v>150</v>
      </c>
      <c r="B101" s="36">
        <v>1947.5</v>
      </c>
      <c r="C101" s="36">
        <v>1790.2</v>
      </c>
      <c r="D101" s="36">
        <v>1265</v>
      </c>
      <c r="E101" s="29">
        <f>$D:$D/$B:$B*100</f>
        <v>64.95507060333762</v>
      </c>
      <c r="F101" s="29">
        <f>$D:$D/$C:$C*100</f>
        <v>70.66249581052396</v>
      </c>
      <c r="G101" s="36">
        <v>0</v>
      </c>
      <c r="H101" s="29">
        <v>0</v>
      </c>
      <c r="I101" s="36">
        <f>D101-сентябрь!D100</f>
        <v>98.5</v>
      </c>
    </row>
    <row r="102" spans="1:9" ht="12.75">
      <c r="A102" s="8" t="s">
        <v>50</v>
      </c>
      <c r="B102" s="36">
        <v>46090.9</v>
      </c>
      <c r="C102" s="36">
        <v>20043.4</v>
      </c>
      <c r="D102" s="36">
        <v>19711.4</v>
      </c>
      <c r="E102" s="29">
        <f>$D:$D/$B:$B*100</f>
        <v>42.76635951999202</v>
      </c>
      <c r="F102" s="29">
        <f>$D:$D/$C:$C*100</f>
        <v>98.34359440015167</v>
      </c>
      <c r="G102" s="36">
        <v>28979.5</v>
      </c>
      <c r="H102" s="29">
        <f>$D:$D/$G:$G*100</f>
        <v>68.01842681895823</v>
      </c>
      <c r="I102" s="36">
        <f>D102-сентябрь!D101</f>
        <v>2605.600000000002</v>
      </c>
    </row>
    <row r="103" spans="1:9" ht="12.75">
      <c r="A103" s="8" t="s">
        <v>51</v>
      </c>
      <c r="B103" s="36">
        <v>151688.3</v>
      </c>
      <c r="C103" s="36">
        <v>115665.5</v>
      </c>
      <c r="D103" s="28">
        <v>109284.8</v>
      </c>
      <c r="E103" s="29">
        <f>$D:$D/$B:$B*100</f>
        <v>72.04563568844796</v>
      </c>
      <c r="F103" s="29">
        <f>$D:$D/$C:$C*100</f>
        <v>94.48348902654638</v>
      </c>
      <c r="G103" s="28">
        <v>100502.5</v>
      </c>
      <c r="H103" s="29">
        <f>$D:$D/$G:$G*100</f>
        <v>108.73838959229872</v>
      </c>
      <c r="I103" s="36">
        <f>D103-сентябрь!D102</f>
        <v>11627</v>
      </c>
    </row>
    <row r="104" spans="1:9" ht="25.5">
      <c r="A104" s="11" t="s">
        <v>52</v>
      </c>
      <c r="B104" s="35">
        <f>B105+B106</f>
        <v>231239.69999999998</v>
      </c>
      <c r="C104" s="35">
        <f>C105+C106</f>
        <v>166176.09999999998</v>
      </c>
      <c r="D104" s="35">
        <f>D105+D106</f>
        <v>89201.2</v>
      </c>
      <c r="E104" s="26">
        <f>$D:$D/$B:$B*100</f>
        <v>38.575210052599104</v>
      </c>
      <c r="F104" s="26">
        <f>$D:$D/$C:$C*100</f>
        <v>53.678717938379826</v>
      </c>
      <c r="G104" s="35">
        <f>G105+G106</f>
        <v>93609.5</v>
      </c>
      <c r="H104" s="26">
        <f>$D:$D/$G:$G*100</f>
        <v>95.2907557459446</v>
      </c>
      <c r="I104" s="35">
        <f>D104-сентябрь!D103</f>
        <v>9420.699999999997</v>
      </c>
    </row>
    <row r="105" spans="1:9" ht="12.75">
      <c r="A105" s="8" t="s">
        <v>53</v>
      </c>
      <c r="B105" s="36">
        <v>220391.9</v>
      </c>
      <c r="C105" s="36">
        <v>156192.8</v>
      </c>
      <c r="D105" s="36">
        <v>85762.7</v>
      </c>
      <c r="E105" s="29">
        <f>$D:$D/$B:$B*100</f>
        <v>38.91372595816816</v>
      </c>
      <c r="F105" s="29">
        <f>$D:$D/$C:$C*100</f>
        <v>54.908228804400714</v>
      </c>
      <c r="G105" s="36">
        <v>91440.5</v>
      </c>
      <c r="H105" s="29">
        <f>$D:$D/$G:$G*100</f>
        <v>93.79071636747392</v>
      </c>
      <c r="I105" s="36">
        <f>D105-сентябрь!D104</f>
        <v>8927.300000000003</v>
      </c>
    </row>
    <row r="106" spans="1:9" ht="25.5">
      <c r="A106" s="8" t="s">
        <v>54</v>
      </c>
      <c r="B106" s="36">
        <v>10847.8</v>
      </c>
      <c r="C106" s="36">
        <v>9983.3</v>
      </c>
      <c r="D106" s="36">
        <v>3438.5</v>
      </c>
      <c r="E106" s="29">
        <f>$D:$D/$B:$B*100</f>
        <v>31.697671417245893</v>
      </c>
      <c r="F106" s="29">
        <f>$D:$D/$C:$C*100</f>
        <v>34.442519006741264</v>
      </c>
      <c r="G106" s="36">
        <v>2169</v>
      </c>
      <c r="H106" s="29">
        <v>0</v>
      </c>
      <c r="I106" s="36">
        <f>D106-сентябрь!D105</f>
        <v>493.4000000000001</v>
      </c>
    </row>
    <row r="107" spans="1:9" ht="12.75">
      <c r="A107" s="11" t="s">
        <v>105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>$D:$D/$B:$B*100</f>
        <v>100</v>
      </c>
      <c r="F107" s="26">
        <v>0</v>
      </c>
      <c r="G107" s="35">
        <f>G108</f>
        <v>42.5</v>
      </c>
      <c r="H107" s="26">
        <v>0</v>
      </c>
      <c r="I107" s="35">
        <f>D107-сентябрь!D106</f>
        <v>0</v>
      </c>
    </row>
    <row r="108" spans="1:9" ht="12.75">
      <c r="A108" s="8" t="s">
        <v>106</v>
      </c>
      <c r="B108" s="36">
        <v>42.5</v>
      </c>
      <c r="C108" s="36">
        <v>42.5</v>
      </c>
      <c r="D108" s="36">
        <v>42.5</v>
      </c>
      <c r="E108" s="29">
        <f>$D:$D/$B:$B*100</f>
        <v>100</v>
      </c>
      <c r="F108" s="29">
        <v>0</v>
      </c>
      <c r="G108" s="36">
        <v>42.5</v>
      </c>
      <c r="H108" s="29">
        <v>0</v>
      </c>
      <c r="I108" s="36">
        <f>D108-сентябрь!D107</f>
        <v>0</v>
      </c>
    </row>
    <row r="109" spans="1:9" ht="12.75">
      <c r="A109" s="11" t="s">
        <v>55</v>
      </c>
      <c r="B109" s="35">
        <f>B110+B111+B112+B113+B114</f>
        <v>139492.1</v>
      </c>
      <c r="C109" s="35">
        <f>C110+C111+C112+C113+C114</f>
        <v>110668.50000000001</v>
      </c>
      <c r="D109" s="35">
        <f>D110+D111+D112+D113+D114</f>
        <v>104328.59999999999</v>
      </c>
      <c r="E109" s="26">
        <f>$D:$D/$B:$B*100</f>
        <v>74.79176240088148</v>
      </c>
      <c r="F109" s="26">
        <f>$D:$D/$C:$C*100</f>
        <v>94.27126960246139</v>
      </c>
      <c r="G109" s="35">
        <f>G110+G111+G112+G113+G114</f>
        <v>131828.7</v>
      </c>
      <c r="H109" s="26">
        <v>0</v>
      </c>
      <c r="I109" s="35">
        <f>D109-сентябрь!D108</f>
        <v>25735.699999999997</v>
      </c>
    </row>
    <row r="110" spans="1:9" ht="12.75">
      <c r="A110" s="8" t="s">
        <v>56</v>
      </c>
      <c r="B110" s="36">
        <v>2554.5</v>
      </c>
      <c r="C110" s="36">
        <v>1755.4</v>
      </c>
      <c r="D110" s="36">
        <v>1755.4</v>
      </c>
      <c r="E110" s="29">
        <f>$D:$D/$B:$B*100</f>
        <v>68.71794871794872</v>
      </c>
      <c r="F110" s="29">
        <v>0</v>
      </c>
      <c r="G110" s="36">
        <v>1163.8</v>
      </c>
      <c r="H110" s="29">
        <v>0</v>
      </c>
      <c r="I110" s="36">
        <f>D110-сентябрь!D109</f>
        <v>258</v>
      </c>
    </row>
    <row r="111" spans="1:9" ht="12.75">
      <c r="A111" s="8" t="s">
        <v>57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51301.7</v>
      </c>
      <c r="H111" s="29">
        <f>$D:$D/$G:$G*100</f>
        <v>0</v>
      </c>
      <c r="I111" s="36">
        <f>D111-сентябрь!D110</f>
        <v>0</v>
      </c>
    </row>
    <row r="112" spans="1:9" ht="12.75">
      <c r="A112" s="8" t="s">
        <v>58</v>
      </c>
      <c r="B112" s="36">
        <v>50347.4</v>
      </c>
      <c r="C112" s="36">
        <v>33930.8</v>
      </c>
      <c r="D112" s="36">
        <v>28529.1</v>
      </c>
      <c r="E112" s="29">
        <f>$D:$D/$B:$B*100</f>
        <v>56.66449508812769</v>
      </c>
      <c r="F112" s="29">
        <f>$D:$D/$C:$C*100</f>
        <v>84.0802456764945</v>
      </c>
      <c r="G112" s="36">
        <v>27605.8</v>
      </c>
      <c r="H112" s="29">
        <v>0</v>
      </c>
      <c r="I112" s="36">
        <f>D112-сентябрь!D111</f>
        <v>8331.599999999999</v>
      </c>
    </row>
    <row r="113" spans="1:9" ht="12.75">
      <c r="A113" s="8" t="s">
        <v>59</v>
      </c>
      <c r="B113" s="28">
        <v>84247.5</v>
      </c>
      <c r="C113" s="28">
        <v>73258.1</v>
      </c>
      <c r="D113" s="28">
        <v>72319.9</v>
      </c>
      <c r="E113" s="29">
        <f>$D:$D/$B:$B*100</f>
        <v>85.84219116294251</v>
      </c>
      <c r="F113" s="29">
        <v>0</v>
      </c>
      <c r="G113" s="28">
        <v>25195</v>
      </c>
      <c r="H113" s="29">
        <v>0</v>
      </c>
      <c r="I113" s="36">
        <f>D113-сентябрь!D112</f>
        <v>17023.399999999994</v>
      </c>
    </row>
    <row r="114" spans="1:9" ht="12.75">
      <c r="A114" s="8" t="s">
        <v>60</v>
      </c>
      <c r="B114" s="36">
        <v>2342.7</v>
      </c>
      <c r="C114" s="36">
        <v>1724.2</v>
      </c>
      <c r="D114" s="36">
        <v>1724.2</v>
      </c>
      <c r="E114" s="29">
        <f>$D:$D/$B:$B*100</f>
        <v>73.59883894651472</v>
      </c>
      <c r="F114" s="29">
        <f>$D:$D/$C:$C*100</f>
        <v>100</v>
      </c>
      <c r="G114" s="36">
        <v>26562.4</v>
      </c>
      <c r="H114" s="29">
        <f>$D:$D/$G:$G*100</f>
        <v>6.4911303195494385</v>
      </c>
      <c r="I114" s="36">
        <f>D114-сентябрь!D113</f>
        <v>122.70000000000005</v>
      </c>
    </row>
    <row r="115" spans="1:9" ht="12.75">
      <c r="A115" s="11" t="s">
        <v>67</v>
      </c>
      <c r="B115" s="27">
        <f>B116+B117+B118</f>
        <v>75344.90000000001</v>
      </c>
      <c r="C115" s="27">
        <f>C116+C117+C118</f>
        <v>55650.6</v>
      </c>
      <c r="D115" s="27">
        <f>D116+D117+D118</f>
        <v>53363.2</v>
      </c>
      <c r="E115" s="26">
        <f>$D:$D/$B:$B*100</f>
        <v>70.82523170115029</v>
      </c>
      <c r="F115" s="26">
        <f>$D:$D/$C:$C*100</f>
        <v>95.88971188091413</v>
      </c>
      <c r="G115" s="27">
        <f>G116+G117+G118</f>
        <v>61293</v>
      </c>
      <c r="H115" s="26">
        <f>$D:$D/$G:$G*100</f>
        <v>87.06247042892336</v>
      </c>
      <c r="I115" s="35">
        <f>D115-сентябрь!D114</f>
        <v>5955.299999999996</v>
      </c>
    </row>
    <row r="116" spans="1:9" ht="12.75">
      <c r="A116" s="42" t="s">
        <v>68</v>
      </c>
      <c r="B116" s="28">
        <v>62998.2</v>
      </c>
      <c r="C116" s="28">
        <v>44798.2</v>
      </c>
      <c r="D116" s="28">
        <v>44633.4</v>
      </c>
      <c r="E116" s="29">
        <f>$D:$D/$B:$B*100</f>
        <v>70.84869091497853</v>
      </c>
      <c r="F116" s="29">
        <f>$D:$D/$C:$C*100</f>
        <v>99.63212807657452</v>
      </c>
      <c r="G116" s="28">
        <v>45233.1</v>
      </c>
      <c r="H116" s="29">
        <v>0</v>
      </c>
      <c r="I116" s="36">
        <f>D116-сентябрь!D115</f>
        <v>5198.4000000000015</v>
      </c>
    </row>
    <row r="117" spans="1:9" ht="24.75" customHeight="1">
      <c r="A117" s="12" t="s">
        <v>69</v>
      </c>
      <c r="B117" s="28">
        <v>8759.1</v>
      </c>
      <c r="C117" s="28">
        <v>7978</v>
      </c>
      <c r="D117" s="28">
        <v>5859.1</v>
      </c>
      <c r="E117" s="29">
        <v>0</v>
      </c>
      <c r="F117" s="29">
        <v>0</v>
      </c>
      <c r="G117" s="28">
        <v>13486.2</v>
      </c>
      <c r="H117" s="29">
        <v>0</v>
      </c>
      <c r="I117" s="36">
        <f>D117-сентябрь!D116</f>
        <v>482.10000000000036</v>
      </c>
    </row>
    <row r="118" spans="1:9" ht="25.5">
      <c r="A118" s="12" t="s">
        <v>79</v>
      </c>
      <c r="B118" s="28">
        <v>3587.6</v>
      </c>
      <c r="C118" s="28">
        <v>2874.4</v>
      </c>
      <c r="D118" s="28">
        <v>2870.7</v>
      </c>
      <c r="E118" s="29">
        <f>$D:$D/$B:$B*100</f>
        <v>80.01728174824395</v>
      </c>
      <c r="F118" s="29">
        <f>$D:$D/$C:$C*100</f>
        <v>99.87127748399665</v>
      </c>
      <c r="G118" s="28">
        <v>2573.7</v>
      </c>
      <c r="H118" s="29">
        <v>0</v>
      </c>
      <c r="I118" s="36">
        <f>D118-сентябрь!D117</f>
        <v>274.7999999999997</v>
      </c>
    </row>
    <row r="119" spans="1:9" ht="26.25" customHeight="1">
      <c r="A119" s="13" t="s">
        <v>87</v>
      </c>
      <c r="B119" s="27">
        <f>B120</f>
        <v>187.7</v>
      </c>
      <c r="C119" s="27">
        <f>C120</f>
        <v>82.8</v>
      </c>
      <c r="D119" s="27">
        <f>D120</f>
        <v>82.8</v>
      </c>
      <c r="E119" s="29">
        <f>$D:$D/$B:$B*100</f>
        <v>44.11294619072989</v>
      </c>
      <c r="F119" s="29">
        <v>0</v>
      </c>
      <c r="G119" s="27">
        <f>G120</f>
        <v>0</v>
      </c>
      <c r="H119" s="29">
        <v>0</v>
      </c>
      <c r="I119" s="36">
        <f>D119-сентябрь!D118</f>
        <v>0</v>
      </c>
    </row>
    <row r="120" spans="1:9" ht="13.5" customHeight="1">
      <c r="A120" s="12" t="s">
        <v>88</v>
      </c>
      <c r="B120" s="28">
        <v>187.7</v>
      </c>
      <c r="C120" s="28">
        <v>82.8</v>
      </c>
      <c r="D120" s="28">
        <v>82.8</v>
      </c>
      <c r="E120" s="29">
        <f>$D:$D/$B:$B*100</f>
        <v>44.11294619072989</v>
      </c>
      <c r="F120" s="29">
        <v>0</v>
      </c>
      <c r="G120" s="28">
        <v>0</v>
      </c>
      <c r="H120" s="29">
        <v>0</v>
      </c>
      <c r="I120" s="36">
        <f>D120-сентябрь!D119</f>
        <v>0</v>
      </c>
    </row>
    <row r="121" spans="1:9" ht="18" customHeight="1">
      <c r="A121" s="14" t="s">
        <v>61</v>
      </c>
      <c r="B121" s="35">
        <f>B73+B82+B83+B84+B90+B97+B104+B107+B109+B115+B119+B95</f>
        <v>2717157.5</v>
      </c>
      <c r="C121" s="35">
        <f>C73+C82+C83+C84+C90+C97+C104+C107+C109+C115+C119+C95</f>
        <v>1921435.7999999998</v>
      </c>
      <c r="D121" s="35">
        <f>D73+D82+D83+D84+D90+D97+D104+D107+D109+D115+D119+D95</f>
        <v>1662781.2</v>
      </c>
      <c r="E121" s="26">
        <f>$D:$D/$B:$B*100</f>
        <v>61.19561343057956</v>
      </c>
      <c r="F121" s="26">
        <f>$D:$D/$C:$C*100</f>
        <v>86.53847294819843</v>
      </c>
      <c r="G121" s="35">
        <f>G73+G82+G83+G84+G90+G97+G104+G107+G109+G115+G119</f>
        <v>1727189.2</v>
      </c>
      <c r="H121" s="26">
        <f>$D:$D/$G:$G*100</f>
        <v>96.27093545976318</v>
      </c>
      <c r="I121" s="35">
        <f>D121-сентябрь!D120</f>
        <v>226996.80000000005</v>
      </c>
    </row>
    <row r="122" spans="1:9" ht="21.75" customHeight="1">
      <c r="A122" s="15" t="s">
        <v>62</v>
      </c>
      <c r="B122" s="30">
        <f>B71-B121</f>
        <v>-29278.570000000298</v>
      </c>
      <c r="C122" s="30">
        <f>C71-C121</f>
        <v>-192096.83000000007</v>
      </c>
      <c r="D122" s="30">
        <f>D71-D121</f>
        <v>77522.81000000006</v>
      </c>
      <c r="E122" s="79"/>
      <c r="F122" s="79"/>
      <c r="G122" s="30">
        <f>G71-G121</f>
        <v>99946.82999999961</v>
      </c>
      <c r="H122" s="79"/>
      <c r="I122" s="35">
        <f>D122-сентябрь!D121</f>
        <v>-5552.89000000013</v>
      </c>
    </row>
    <row r="123" spans="1:9" ht="24" customHeight="1">
      <c r="A123" s="1" t="s">
        <v>63</v>
      </c>
      <c r="B123" s="28" t="s">
        <v>151</v>
      </c>
      <c r="C123" s="45"/>
      <c r="D123" s="45" t="s">
        <v>197</v>
      </c>
      <c r="E123" s="45"/>
      <c r="F123" s="45"/>
      <c r="G123" s="45"/>
      <c r="H123" s="44"/>
      <c r="I123" s="78"/>
    </row>
    <row r="124" spans="1:9" ht="12.75">
      <c r="A124" s="3" t="s">
        <v>64</v>
      </c>
      <c r="B124" s="44">
        <v>12692.099999999999</v>
      </c>
      <c r="C124" s="44">
        <v>0</v>
      </c>
      <c r="D124" s="44">
        <f>D126+D127</f>
        <v>59314.9</v>
      </c>
      <c r="E124" s="44"/>
      <c r="F124" s="44"/>
      <c r="G124" s="27"/>
      <c r="H124" s="27"/>
      <c r="I124" s="35">
        <v>1487.1000000000058</v>
      </c>
    </row>
    <row r="125" spans="1:9" ht="12" customHeight="1">
      <c r="A125" s="1" t="s">
        <v>6</v>
      </c>
      <c r="B125" s="45"/>
      <c r="C125" s="45"/>
      <c r="D125" s="45"/>
      <c r="E125" s="45"/>
      <c r="F125" s="45"/>
      <c r="G125" s="28"/>
      <c r="H125" s="37"/>
      <c r="I125" s="36">
        <v>0</v>
      </c>
    </row>
    <row r="126" spans="1:9" ht="12.75">
      <c r="A126" s="5" t="s">
        <v>65</v>
      </c>
      <c r="B126" s="45">
        <v>2269.2</v>
      </c>
      <c r="C126" s="45"/>
      <c r="D126" s="45">
        <v>26920.5</v>
      </c>
      <c r="E126" s="45"/>
      <c r="F126" s="45"/>
      <c r="G126" s="28"/>
      <c r="H126" s="37"/>
      <c r="I126" s="36">
        <v>-20334.299999999996</v>
      </c>
    </row>
    <row r="127" spans="1:9" ht="12.75">
      <c r="A127" s="1" t="s">
        <v>66</v>
      </c>
      <c r="B127" s="45">
        <v>10422.9</v>
      </c>
      <c r="C127" s="45"/>
      <c r="D127" s="45">
        <v>32394.4</v>
      </c>
      <c r="E127" s="45"/>
      <c r="F127" s="45"/>
      <c r="G127" s="28"/>
      <c r="H127" s="37"/>
      <c r="I127" s="36">
        <v>21821.4</v>
      </c>
    </row>
    <row r="128" spans="1:9" ht="12.75">
      <c r="A128" s="3" t="s">
        <v>108</v>
      </c>
      <c r="B128" s="44">
        <f>B129-B130</f>
        <v>16628.4</v>
      </c>
      <c r="C128" s="44"/>
      <c r="D128" s="44">
        <v>-30900</v>
      </c>
      <c r="E128" s="44"/>
      <c r="F128" s="44"/>
      <c r="G128" s="27"/>
      <c r="H128" s="77"/>
      <c r="I128" s="35">
        <v>-30000</v>
      </c>
    </row>
    <row r="129" spans="1:9" ht="12.75">
      <c r="A129" s="2" t="s">
        <v>109</v>
      </c>
      <c r="B129" s="45">
        <v>47528.4</v>
      </c>
      <c r="C129" s="45"/>
      <c r="D129" s="45">
        <v>0</v>
      </c>
      <c r="E129" s="45"/>
      <c r="F129" s="45"/>
      <c r="G129" s="28"/>
      <c r="H129" s="37"/>
      <c r="I129" s="36">
        <v>0</v>
      </c>
    </row>
    <row r="130" spans="1:9" ht="12.75">
      <c r="A130" s="2" t="s">
        <v>110</v>
      </c>
      <c r="B130" s="45">
        <v>30900</v>
      </c>
      <c r="C130" s="45"/>
      <c r="D130" s="45">
        <v>30900</v>
      </c>
      <c r="E130" s="45"/>
      <c r="F130" s="45"/>
      <c r="G130" s="28"/>
      <c r="H130" s="37"/>
      <c r="I130" s="36">
        <v>30000</v>
      </c>
    </row>
    <row r="131" spans="1:9" ht="12.75">
      <c r="A131" s="16"/>
      <c r="B131" s="104"/>
      <c r="C131" s="104"/>
      <c r="D131" s="104"/>
      <c r="E131" s="25"/>
      <c r="F131" s="25"/>
      <c r="G131" s="25"/>
      <c r="H131" s="25"/>
      <c r="I131" s="25"/>
    </row>
    <row r="132" ht="12.75">
      <c r="D132" s="23" t="s">
        <v>130</v>
      </c>
    </row>
    <row r="133" ht="12" customHeight="1">
      <c r="A133" s="22" t="s">
        <v>85</v>
      </c>
    </row>
    <row r="134" ht="12.75" customHeight="1" hidden="1"/>
    <row r="136" spans="1:9" ht="31.5">
      <c r="A136" s="81" t="s">
        <v>179</v>
      </c>
      <c r="C136" s="24" t="s">
        <v>180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2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3" sqref="D13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148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147</v>
      </c>
      <c r="D4" s="18" t="s">
        <v>74</v>
      </c>
      <c r="E4" s="18" t="s">
        <v>72</v>
      </c>
      <c r="F4" s="18" t="s">
        <v>75</v>
      </c>
      <c r="G4" s="18" t="s">
        <v>118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f>B8+B15+B20+B24+B27+B31+B34+B42+B43+B44+B48</f>
        <v>434955.9299999998</v>
      </c>
      <c r="C7" s="35">
        <f>C8+C15+C20+C24+C27+C31+C34+C42+C43+C44+C48+C65</f>
        <v>368927.87000000005</v>
      </c>
      <c r="D7" s="35">
        <f>D8+D15+D20+D24+D27+D31+D34+D42+D43+D44+D48+D65</f>
        <v>370826.69999999995</v>
      </c>
      <c r="E7" s="26">
        <f aca="true" t="shared" si="0" ref="E7:E30">$D:$D/$B:$B*100</f>
        <v>85.25615457179768</v>
      </c>
      <c r="F7" s="26">
        <f aca="true" t="shared" si="1" ref="F7:F30">$D:$D/$C:$C*100</f>
        <v>100.51468868426771</v>
      </c>
      <c r="G7" s="35">
        <f>G8+G15+G20+G24+G27+G31+G34+G42+G43+G44+G48+G65</f>
        <v>353723.27999999997</v>
      </c>
      <c r="H7" s="26">
        <f aca="true" t="shared" si="2" ref="H7:H27">$D:$D/$G:$G*100</f>
        <v>104.83525426994795</v>
      </c>
      <c r="I7" s="35">
        <f>I8+I15+I20+I24+I27+I31+I34+I42+I43+I44+I48+I65</f>
        <v>39657.32</v>
      </c>
    </row>
    <row r="8" spans="1:9" ht="12.75">
      <c r="A8" s="53" t="s">
        <v>4</v>
      </c>
      <c r="B8" s="26">
        <f>B9+B10</f>
        <v>267895.1</v>
      </c>
      <c r="C8" s="26">
        <f>C9+C10</f>
        <v>221817.81</v>
      </c>
      <c r="D8" s="26">
        <f>D9+D10</f>
        <v>222597.74</v>
      </c>
      <c r="E8" s="26">
        <f t="shared" si="0"/>
        <v>83.09138166394234</v>
      </c>
      <c r="F8" s="26">
        <f t="shared" si="1"/>
        <v>100.35160837626158</v>
      </c>
      <c r="G8" s="26">
        <f>G9+G10</f>
        <v>206106.31000000003</v>
      </c>
      <c r="H8" s="26">
        <f t="shared" si="2"/>
        <v>108.00141926756146</v>
      </c>
      <c r="I8" s="26">
        <f>I9+I10</f>
        <v>23243.52</v>
      </c>
    </row>
    <row r="9" spans="1:9" ht="25.5">
      <c r="A9" s="54" t="s">
        <v>5</v>
      </c>
      <c r="B9" s="27">
        <v>3588.4</v>
      </c>
      <c r="C9" s="27">
        <v>3254.7</v>
      </c>
      <c r="D9" s="27">
        <v>2528.12</v>
      </c>
      <c r="E9" s="26">
        <f t="shared" si="0"/>
        <v>70.4525693902575</v>
      </c>
      <c r="F9" s="26">
        <f t="shared" si="1"/>
        <v>77.67597628045596</v>
      </c>
      <c r="G9" s="27">
        <v>2775.42</v>
      </c>
      <c r="H9" s="26">
        <f t="shared" si="2"/>
        <v>91.08963688378695</v>
      </c>
      <c r="I9" s="27">
        <v>116.67</v>
      </c>
    </row>
    <row r="10" spans="1:9" ht="12.75" customHeight="1">
      <c r="A10" s="55" t="s">
        <v>76</v>
      </c>
      <c r="B10" s="47">
        <f>B11+B12+B13+B14</f>
        <v>264306.69999999995</v>
      </c>
      <c r="C10" s="47">
        <f>C11+C12+C13+C14</f>
        <v>218563.11</v>
      </c>
      <c r="D10" s="47">
        <f>D11+D12+D13+D14</f>
        <v>220069.62</v>
      </c>
      <c r="E10" s="48">
        <f t="shared" si="0"/>
        <v>83.26297441570722</v>
      </c>
      <c r="F10" s="26">
        <f t="shared" si="1"/>
        <v>100.68927917433092</v>
      </c>
      <c r="G10" s="47">
        <f>G11+G12+G13+G14</f>
        <v>203330.89</v>
      </c>
      <c r="H10" s="48">
        <f t="shared" si="2"/>
        <v>108.23226121717167</v>
      </c>
      <c r="I10" s="47">
        <f>I11+I12+I13+I14</f>
        <v>23126.850000000002</v>
      </c>
    </row>
    <row r="11" spans="1:9" ht="51">
      <c r="A11" s="57" t="s">
        <v>80</v>
      </c>
      <c r="B11" s="28">
        <v>251403.83</v>
      </c>
      <c r="C11" s="28">
        <v>206746.68</v>
      </c>
      <c r="D11" s="28">
        <v>210549.00999999998</v>
      </c>
      <c r="E11" s="26">
        <f t="shared" si="0"/>
        <v>83.74932474179091</v>
      </c>
      <c r="F11" s="26">
        <f t="shared" si="1"/>
        <v>101.83912505874338</v>
      </c>
      <c r="G11" s="28">
        <v>195032.54</v>
      </c>
      <c r="H11" s="26">
        <f t="shared" si="2"/>
        <v>107.955836497848</v>
      </c>
      <c r="I11" s="28">
        <v>22794.18</v>
      </c>
    </row>
    <row r="12" spans="1:9" ht="51" customHeight="1">
      <c r="A12" s="57" t="s">
        <v>81</v>
      </c>
      <c r="B12" s="28">
        <v>5757.46</v>
      </c>
      <c r="C12" s="28">
        <v>5607.46</v>
      </c>
      <c r="D12" s="28">
        <v>2100.92</v>
      </c>
      <c r="E12" s="26">
        <f t="shared" si="0"/>
        <v>36.49039680692528</v>
      </c>
      <c r="F12" s="26">
        <f t="shared" si="1"/>
        <v>37.46651781733619</v>
      </c>
      <c r="G12" s="28">
        <v>3301.49</v>
      </c>
      <c r="H12" s="26">
        <f t="shared" si="2"/>
        <v>63.63551002729071</v>
      </c>
      <c r="I12" s="28">
        <v>9.52</v>
      </c>
    </row>
    <row r="13" spans="1:9" ht="25.5">
      <c r="A13" s="57" t="s">
        <v>82</v>
      </c>
      <c r="B13" s="28">
        <v>4626.52</v>
      </c>
      <c r="C13" s="28">
        <v>3808.97</v>
      </c>
      <c r="D13" s="28">
        <v>4525.2699999999995</v>
      </c>
      <c r="E13" s="26">
        <f t="shared" si="0"/>
        <v>97.81153004850296</v>
      </c>
      <c r="F13" s="26">
        <f t="shared" si="1"/>
        <v>118.8056088653888</v>
      </c>
      <c r="G13" s="28">
        <v>2343.79</v>
      </c>
      <c r="H13" s="26">
        <f t="shared" si="2"/>
        <v>193.07489152185133</v>
      </c>
      <c r="I13" s="28">
        <v>107.2</v>
      </c>
    </row>
    <row r="14" spans="1:9" ht="63.75">
      <c r="A14" s="58" t="s">
        <v>84</v>
      </c>
      <c r="B14" s="28">
        <v>2518.89</v>
      </c>
      <c r="C14" s="28">
        <v>2400</v>
      </c>
      <c r="D14" s="28">
        <v>2894.42</v>
      </c>
      <c r="E14" s="26">
        <f t="shared" si="0"/>
        <v>114.90855098872916</v>
      </c>
      <c r="F14" s="26">
        <f t="shared" si="1"/>
        <v>120.60083333333334</v>
      </c>
      <c r="G14" s="28">
        <v>2653.07</v>
      </c>
      <c r="H14" s="26">
        <f t="shared" si="2"/>
        <v>109.09700837143383</v>
      </c>
      <c r="I14" s="28">
        <v>215.95</v>
      </c>
    </row>
    <row r="15" spans="1:9" ht="44.25" customHeight="1">
      <c r="A15" s="59" t="s">
        <v>89</v>
      </c>
      <c r="B15" s="35">
        <f>B16+B17+B18+B19</f>
        <v>20755</v>
      </c>
      <c r="C15" s="35">
        <f>C16+C17+C18+C19</f>
        <v>19668.38</v>
      </c>
      <c r="D15" s="35">
        <f>D16+D17+D18+D19</f>
        <v>21241.71</v>
      </c>
      <c r="E15" s="26">
        <f t="shared" si="0"/>
        <v>102.34502529510961</v>
      </c>
      <c r="F15" s="26">
        <f t="shared" si="1"/>
        <v>107.99928616388334</v>
      </c>
      <c r="G15" s="35">
        <f>G16+G17+G18+G19</f>
        <v>18261.43</v>
      </c>
      <c r="H15" s="26">
        <f t="shared" si="2"/>
        <v>116.32008008135178</v>
      </c>
      <c r="I15" s="35">
        <f>I16+I17+I18+I19</f>
        <v>2044.3600000000001</v>
      </c>
    </row>
    <row r="16" spans="1:9" ht="39.75" customHeight="1">
      <c r="A16" s="39" t="s">
        <v>90</v>
      </c>
      <c r="B16" s="28">
        <v>7517.8</v>
      </c>
      <c r="C16" s="28">
        <v>6924.18</v>
      </c>
      <c r="D16" s="28">
        <v>9654.689999999999</v>
      </c>
      <c r="E16" s="26">
        <f t="shared" si="0"/>
        <v>128.4244060762457</v>
      </c>
      <c r="F16" s="26">
        <f t="shared" si="1"/>
        <v>139.4344167829259</v>
      </c>
      <c r="G16" s="28">
        <v>8118.06</v>
      </c>
      <c r="H16" s="26">
        <f t="shared" si="2"/>
        <v>118.92853711354681</v>
      </c>
      <c r="I16" s="28">
        <v>954.58</v>
      </c>
    </row>
    <row r="17" spans="1:9" ht="37.5" customHeight="1">
      <c r="A17" s="39" t="s">
        <v>91</v>
      </c>
      <c r="B17" s="28">
        <v>52.9</v>
      </c>
      <c r="C17" s="28">
        <v>48.14</v>
      </c>
      <c r="D17" s="28">
        <v>71.11999999999999</v>
      </c>
      <c r="E17" s="26">
        <f t="shared" si="0"/>
        <v>134.4423440453686</v>
      </c>
      <c r="F17" s="26">
        <f t="shared" si="1"/>
        <v>147.7357706688824</v>
      </c>
      <c r="G17" s="28">
        <v>77.06</v>
      </c>
      <c r="H17" s="26">
        <f t="shared" si="2"/>
        <v>92.29172073708797</v>
      </c>
      <c r="I17" s="28">
        <v>6.05</v>
      </c>
    </row>
    <row r="18" spans="1:9" ht="56.25" customHeight="1">
      <c r="A18" s="39" t="s">
        <v>92</v>
      </c>
      <c r="B18" s="28">
        <v>14571.5</v>
      </c>
      <c r="C18" s="28">
        <v>14036.880000000001</v>
      </c>
      <c r="D18" s="28">
        <v>12969.929999999998</v>
      </c>
      <c r="E18" s="26">
        <f t="shared" si="0"/>
        <v>89.00888721133718</v>
      </c>
      <c r="F18" s="26">
        <f t="shared" si="1"/>
        <v>92.39895190384186</v>
      </c>
      <c r="G18" s="28">
        <v>11877.45</v>
      </c>
      <c r="H18" s="26">
        <f t="shared" si="2"/>
        <v>109.19793389995324</v>
      </c>
      <c r="I18" s="28">
        <v>1141.08</v>
      </c>
    </row>
    <row r="19" spans="1:9" ht="55.5" customHeight="1">
      <c r="A19" s="39" t="s">
        <v>93</v>
      </c>
      <c r="B19" s="28">
        <v>-1387.2</v>
      </c>
      <c r="C19" s="28">
        <v>-1340.82</v>
      </c>
      <c r="D19" s="28">
        <v>-1454.0300000000002</v>
      </c>
      <c r="E19" s="26">
        <f t="shared" si="0"/>
        <v>104.8176182237601</v>
      </c>
      <c r="F19" s="26">
        <f t="shared" si="1"/>
        <v>108.44334064229355</v>
      </c>
      <c r="G19" s="28">
        <v>-1811.14</v>
      </c>
      <c r="H19" s="26">
        <f t="shared" si="2"/>
        <v>80.2825844495732</v>
      </c>
      <c r="I19" s="28">
        <v>-57.35</v>
      </c>
    </row>
    <row r="20" spans="1:9" ht="15.75" customHeight="1">
      <c r="A20" s="60" t="s">
        <v>7</v>
      </c>
      <c r="B20" s="35">
        <f>B21+B22+B23</f>
        <v>31690.18</v>
      </c>
      <c r="C20" s="35">
        <f>C21+C22+C23</f>
        <v>28829.56</v>
      </c>
      <c r="D20" s="35">
        <f>D21+D22+D23</f>
        <v>32591.800000000003</v>
      </c>
      <c r="E20" s="26">
        <f t="shared" si="0"/>
        <v>102.84510848471042</v>
      </c>
      <c r="F20" s="26">
        <f t="shared" si="1"/>
        <v>113.0499390209216</v>
      </c>
      <c r="G20" s="35">
        <f>G21+G22+G23</f>
        <v>28303.739999999998</v>
      </c>
      <c r="H20" s="26">
        <f t="shared" si="2"/>
        <v>115.15015330129519</v>
      </c>
      <c r="I20" s="35">
        <f>I21+I22+I23</f>
        <v>726.27</v>
      </c>
    </row>
    <row r="21" spans="1:9" ht="12.75">
      <c r="A21" s="57" t="s">
        <v>96</v>
      </c>
      <c r="B21" s="28">
        <v>29691.08</v>
      </c>
      <c r="C21" s="28">
        <v>27600.84</v>
      </c>
      <c r="D21" s="28">
        <v>31536.33</v>
      </c>
      <c r="E21" s="26">
        <f t="shared" si="0"/>
        <v>106.21482950434947</v>
      </c>
      <c r="F21" s="26">
        <f t="shared" si="1"/>
        <v>114.25858778211098</v>
      </c>
      <c r="G21" s="28">
        <v>27147.53</v>
      </c>
      <c r="H21" s="26">
        <f t="shared" si="2"/>
        <v>116.16647997073768</v>
      </c>
      <c r="I21" s="28">
        <v>725.88</v>
      </c>
    </row>
    <row r="22" spans="1:9" ht="18.75" customHeight="1">
      <c r="A22" s="57" t="s">
        <v>94</v>
      </c>
      <c r="B22" s="28">
        <v>622</v>
      </c>
      <c r="C22" s="28">
        <v>607.52</v>
      </c>
      <c r="D22" s="28">
        <v>718.15</v>
      </c>
      <c r="E22" s="26">
        <f t="shared" si="0"/>
        <v>115.45819935691317</v>
      </c>
      <c r="F22" s="26">
        <f t="shared" si="1"/>
        <v>118.21010007900973</v>
      </c>
      <c r="G22" s="28">
        <v>560.64</v>
      </c>
      <c r="H22" s="26">
        <f t="shared" si="2"/>
        <v>128.0946775114155</v>
      </c>
      <c r="I22" s="28">
        <v>-23.71</v>
      </c>
    </row>
    <row r="23" spans="1:9" ht="31.5" customHeight="1">
      <c r="A23" s="57" t="s">
        <v>95</v>
      </c>
      <c r="B23" s="28">
        <v>1377.1</v>
      </c>
      <c r="C23" s="28">
        <v>621.2</v>
      </c>
      <c r="D23" s="28">
        <v>337.32</v>
      </c>
      <c r="E23" s="26">
        <f t="shared" si="0"/>
        <v>24.494953162442815</v>
      </c>
      <c r="F23" s="26">
        <f t="shared" si="1"/>
        <v>54.30135222150676</v>
      </c>
      <c r="G23" s="28">
        <v>595.57</v>
      </c>
      <c r="H23" s="26">
        <f t="shared" si="2"/>
        <v>56.6381785516396</v>
      </c>
      <c r="I23" s="28">
        <v>24.1</v>
      </c>
    </row>
    <row r="24" spans="1:9" ht="13.5" customHeight="1">
      <c r="A24" s="60" t="s">
        <v>8</v>
      </c>
      <c r="B24" s="35">
        <f>SUM(B25:B26)</f>
        <v>31321.03</v>
      </c>
      <c r="C24" s="35">
        <f>SUM(C25:C26)</f>
        <v>25554.530000000002</v>
      </c>
      <c r="D24" s="35">
        <f>SUM(D25:D26)</f>
        <v>24928</v>
      </c>
      <c r="E24" s="26">
        <f t="shared" si="0"/>
        <v>79.5886980728284</v>
      </c>
      <c r="F24" s="26">
        <f t="shared" si="1"/>
        <v>97.54826248027257</v>
      </c>
      <c r="G24" s="35">
        <f>SUM(G25:G26)</f>
        <v>23235.47</v>
      </c>
      <c r="H24" s="26">
        <f t="shared" si="2"/>
        <v>107.28425119009859</v>
      </c>
      <c r="I24" s="35">
        <f>SUM(I25:I26)</f>
        <v>7004.3</v>
      </c>
    </row>
    <row r="25" spans="1:9" ht="12.75">
      <c r="A25" s="57" t="s">
        <v>119</v>
      </c>
      <c r="B25" s="28">
        <v>14091.86</v>
      </c>
      <c r="C25" s="28">
        <v>11276.880000000001</v>
      </c>
      <c r="D25" s="28">
        <v>10378.37</v>
      </c>
      <c r="E25" s="26">
        <f t="shared" si="0"/>
        <v>73.64797833642969</v>
      </c>
      <c r="F25" s="26">
        <f t="shared" si="1"/>
        <v>92.03228197870332</v>
      </c>
      <c r="G25" s="28">
        <v>9495.1</v>
      </c>
      <c r="H25" s="26">
        <f t="shared" si="2"/>
        <v>109.30237701551326</v>
      </c>
      <c r="I25" s="28">
        <v>3986.4</v>
      </c>
    </row>
    <row r="26" spans="1:9" ht="12.75">
      <c r="A26" s="57" t="s">
        <v>120</v>
      </c>
      <c r="B26" s="28">
        <v>17229.17</v>
      </c>
      <c r="C26" s="28">
        <v>14277.650000000001</v>
      </c>
      <c r="D26" s="28">
        <v>14549.630000000001</v>
      </c>
      <c r="E26" s="26">
        <f t="shared" si="0"/>
        <v>84.44765476224335</v>
      </c>
      <c r="F26" s="26">
        <f t="shared" si="1"/>
        <v>101.90493533599717</v>
      </c>
      <c r="G26" s="28">
        <v>13740.37</v>
      </c>
      <c r="H26" s="26">
        <f t="shared" si="2"/>
        <v>105.88965217093862</v>
      </c>
      <c r="I26" s="28">
        <v>3017.9</v>
      </c>
    </row>
    <row r="27" spans="1:9" ht="12.75">
      <c r="A27" s="53" t="s">
        <v>9</v>
      </c>
      <c r="B27" s="35">
        <f>B28+B30+B29</f>
        <v>16801.6</v>
      </c>
      <c r="C27" s="35">
        <f>C28+C30+C29</f>
        <v>16059.9</v>
      </c>
      <c r="D27" s="35">
        <f>D28+D30+D29</f>
        <v>14722.92</v>
      </c>
      <c r="E27" s="26">
        <f t="shared" si="0"/>
        <v>87.62808303971052</v>
      </c>
      <c r="F27" s="26">
        <f t="shared" si="1"/>
        <v>91.67504156314796</v>
      </c>
      <c r="G27" s="35">
        <f>G28+G29+G30</f>
        <v>15427.33</v>
      </c>
      <c r="H27" s="26">
        <f t="shared" si="2"/>
        <v>95.43401223672534</v>
      </c>
      <c r="I27" s="35">
        <f>I28+I30+I29</f>
        <v>1876.31</v>
      </c>
    </row>
    <row r="28" spans="1:9" ht="25.5">
      <c r="A28" s="57" t="s">
        <v>10</v>
      </c>
      <c r="B28" s="28">
        <v>16670</v>
      </c>
      <c r="C28" s="28">
        <v>15942.1</v>
      </c>
      <c r="D28" s="28">
        <v>14602.12</v>
      </c>
      <c r="E28" s="26">
        <f t="shared" si="0"/>
        <v>87.59520095980804</v>
      </c>
      <c r="F28" s="26">
        <f t="shared" si="1"/>
        <v>91.59470835084463</v>
      </c>
      <c r="G28" s="28">
        <v>15238.13</v>
      </c>
      <c r="H28" s="26" t="s">
        <v>124</v>
      </c>
      <c r="I28" s="28">
        <v>1874.71</v>
      </c>
    </row>
    <row r="29" spans="1:9" ht="25.5">
      <c r="A29" s="57" t="s">
        <v>97</v>
      </c>
      <c r="B29" s="28">
        <v>50</v>
      </c>
      <c r="C29" s="28">
        <v>40</v>
      </c>
      <c r="D29" s="28">
        <v>76</v>
      </c>
      <c r="E29" s="26">
        <f t="shared" si="0"/>
        <v>152</v>
      </c>
      <c r="F29" s="26">
        <f t="shared" si="1"/>
        <v>190</v>
      </c>
      <c r="G29" s="28">
        <v>59.2</v>
      </c>
      <c r="H29" s="26" t="s">
        <v>124</v>
      </c>
      <c r="I29" s="28">
        <v>0</v>
      </c>
    </row>
    <row r="30" spans="1:9" ht="25.5">
      <c r="A30" s="57" t="s">
        <v>98</v>
      </c>
      <c r="B30" s="28">
        <v>81.6</v>
      </c>
      <c r="C30" s="28">
        <v>77.8</v>
      </c>
      <c r="D30" s="28">
        <v>44.8</v>
      </c>
      <c r="E30" s="26">
        <f t="shared" si="0"/>
        <v>54.90196078431373</v>
      </c>
      <c r="F30" s="26">
        <f t="shared" si="1"/>
        <v>57.58354755784062</v>
      </c>
      <c r="G30" s="28">
        <v>130</v>
      </c>
      <c r="H30" s="26" t="s">
        <v>124</v>
      </c>
      <c r="I30" s="28">
        <v>1.6</v>
      </c>
    </row>
    <row r="31" spans="1:9" ht="25.5">
      <c r="A31" s="60" t="s">
        <v>11</v>
      </c>
      <c r="B31" s="35">
        <f>$32:$32+$33:$33</f>
        <v>0</v>
      </c>
      <c r="C31" s="35">
        <f>C32+C33</f>
        <v>0</v>
      </c>
      <c r="D31" s="35">
        <f>D32+D33</f>
        <v>0.17</v>
      </c>
      <c r="E31" s="26" t="s">
        <v>124</v>
      </c>
      <c r="F31" s="26">
        <v>0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7" t="s">
        <v>137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0.04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B35+B37+B38+B39+B40+B41+B36</f>
        <v>42195.22</v>
      </c>
      <c r="C34" s="35">
        <f>C35+C37+C38+C39+C40+C41+C36</f>
        <v>37686.58</v>
      </c>
      <c r="D34" s="35">
        <f>D35+D37+D38+D39+D40+D41+D36</f>
        <v>40178.68</v>
      </c>
      <c r="E34" s="26">
        <f>$D:$D/$B:$B*100</f>
        <v>95.22092786813293</v>
      </c>
      <c r="F34" s="26">
        <f>$D:$D/$C:$C*100</f>
        <v>106.61269873785311</v>
      </c>
      <c r="G34" s="35">
        <f>G35+G37+G38+G39+G40+G41+G36</f>
        <v>38531.67999999999</v>
      </c>
      <c r="H34" s="26">
        <f aca="true" t="shared" si="3" ref="H34:H51">$D:$D/$G:$G*100</f>
        <v>104.27440485335704</v>
      </c>
      <c r="I34" s="35">
        <f>I35+I37+I38+I39+I40+I41+I36</f>
        <v>3014.63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f>$D:$D/$C:$C*100</f>
        <v>#DIV/0!</v>
      </c>
      <c r="G35" s="28"/>
      <c r="H35" s="26" t="e">
        <f t="shared" si="3"/>
        <v>#DIV/0!</v>
      </c>
      <c r="I35" s="28"/>
    </row>
    <row r="36" spans="1:9" ht="84" customHeight="1">
      <c r="A36" s="57" t="s">
        <v>138</v>
      </c>
      <c r="B36" s="28">
        <v>24292.37</v>
      </c>
      <c r="C36" s="28">
        <v>21564.17</v>
      </c>
      <c r="D36" s="28">
        <v>21980.53</v>
      </c>
      <c r="E36" s="26">
        <f>$D:$D/$B:$B*100</f>
        <v>90.48326696818795</v>
      </c>
      <c r="F36" s="26">
        <f>$D:$D/$C:$C*100</f>
        <v>101.9307953888325</v>
      </c>
      <c r="G36" s="28">
        <v>21069.1</v>
      </c>
      <c r="H36" s="26">
        <f t="shared" si="3"/>
        <v>104.32590855803048</v>
      </c>
      <c r="I36" s="28">
        <v>1560.46</v>
      </c>
    </row>
    <row r="37" spans="1:9" ht="81.75" customHeight="1">
      <c r="A37" s="57" t="s">
        <v>145</v>
      </c>
      <c r="B37" s="28">
        <v>0</v>
      </c>
      <c r="C37" s="28"/>
      <c r="D37" s="28">
        <v>185.73000000000002</v>
      </c>
      <c r="E37" s="26">
        <v>0</v>
      </c>
      <c r="F37" s="26">
        <v>0</v>
      </c>
      <c r="G37" s="28">
        <v>2.91</v>
      </c>
      <c r="H37" s="26">
        <f t="shared" si="3"/>
        <v>6382.474226804125</v>
      </c>
      <c r="I37" s="28"/>
    </row>
    <row r="38" spans="1:9" ht="76.5">
      <c r="A38" s="57" t="s">
        <v>139</v>
      </c>
      <c r="B38" s="28">
        <v>365.14</v>
      </c>
      <c r="C38" s="28">
        <v>334.60999999999996</v>
      </c>
      <c r="D38" s="28">
        <v>493.3</v>
      </c>
      <c r="E38" s="26" t="s">
        <v>125</v>
      </c>
      <c r="F38" s="26">
        <f aca="true" t="shared" si="4" ref="F38:F44">$D:$D/$C:$C*100</f>
        <v>147.42536086787607</v>
      </c>
      <c r="G38" s="28">
        <v>30.64</v>
      </c>
      <c r="H38" s="26">
        <f t="shared" si="3"/>
        <v>1609.9869451697127</v>
      </c>
      <c r="I38" s="28">
        <v>79.63</v>
      </c>
    </row>
    <row r="39" spans="1:9" ht="38.25">
      <c r="A39" s="57" t="s">
        <v>140</v>
      </c>
      <c r="B39" s="28">
        <v>13810.14</v>
      </c>
      <c r="C39" s="28">
        <v>12376.2</v>
      </c>
      <c r="D39" s="28">
        <v>13678.54</v>
      </c>
      <c r="E39" s="26">
        <f aca="true" t="shared" si="5" ref="E39:E44">$D:$D/$B:$B*100</f>
        <v>99.04707700283996</v>
      </c>
      <c r="F39" s="26">
        <f t="shared" si="4"/>
        <v>110.52293918973515</v>
      </c>
      <c r="G39" s="28">
        <v>13750.85</v>
      </c>
      <c r="H39" s="26">
        <f t="shared" si="3"/>
        <v>99.47414159851937</v>
      </c>
      <c r="I39" s="28">
        <v>874.75</v>
      </c>
    </row>
    <row r="40" spans="1:9" ht="51">
      <c r="A40" s="57" t="s">
        <v>141</v>
      </c>
      <c r="B40" s="28">
        <v>1025</v>
      </c>
      <c r="C40" s="28">
        <v>1025</v>
      </c>
      <c r="D40" s="28">
        <v>890.9200000000001</v>
      </c>
      <c r="E40" s="26">
        <f t="shared" si="5"/>
        <v>86.9190243902439</v>
      </c>
      <c r="F40" s="26">
        <f t="shared" si="4"/>
        <v>86.9190243902439</v>
      </c>
      <c r="G40" s="28">
        <v>978.75</v>
      </c>
      <c r="H40" s="26">
        <f t="shared" si="3"/>
        <v>91.02630906768839</v>
      </c>
      <c r="I40" s="28">
        <v>140</v>
      </c>
    </row>
    <row r="41" spans="1:9" ht="76.5">
      <c r="A41" s="61" t="s">
        <v>142</v>
      </c>
      <c r="B41" s="28">
        <v>2702.57</v>
      </c>
      <c r="C41" s="28">
        <v>2386.5999999999995</v>
      </c>
      <c r="D41" s="28">
        <v>2949.66</v>
      </c>
      <c r="E41" s="26">
        <f t="shared" si="5"/>
        <v>109.14277891044448</v>
      </c>
      <c r="F41" s="26">
        <f t="shared" si="4"/>
        <v>123.59255845135341</v>
      </c>
      <c r="G41" s="28">
        <v>2699.43</v>
      </c>
      <c r="H41" s="26">
        <f t="shared" si="3"/>
        <v>109.2697347217746</v>
      </c>
      <c r="I41" s="28">
        <v>359.79</v>
      </c>
    </row>
    <row r="42" spans="1:9" ht="25.5">
      <c r="A42" s="54" t="s">
        <v>13</v>
      </c>
      <c r="B42" s="27">
        <v>643.1</v>
      </c>
      <c r="C42" s="27">
        <v>514.97</v>
      </c>
      <c r="D42" s="27">
        <v>436.41999999999996</v>
      </c>
      <c r="E42" s="26">
        <f t="shared" si="5"/>
        <v>67.86191883066395</v>
      </c>
      <c r="F42" s="26">
        <f t="shared" si="4"/>
        <v>84.74668427287025</v>
      </c>
      <c r="G42" s="27">
        <v>460.36</v>
      </c>
      <c r="H42" s="26">
        <f t="shared" si="3"/>
        <v>94.7997219567295</v>
      </c>
      <c r="I42" s="27">
        <v>16.939999999999998</v>
      </c>
    </row>
    <row r="43" spans="1:9" ht="25.5">
      <c r="A43" s="54" t="s">
        <v>104</v>
      </c>
      <c r="B43" s="27">
        <v>5241.47</v>
      </c>
      <c r="C43" s="27">
        <v>1600.2300000000002</v>
      </c>
      <c r="D43" s="27">
        <v>2150.32</v>
      </c>
      <c r="E43" s="26">
        <f t="shared" si="5"/>
        <v>41.02513226251414</v>
      </c>
      <c r="F43" s="26">
        <f t="shared" si="4"/>
        <v>134.3756834954975</v>
      </c>
      <c r="G43" s="27">
        <v>5986.54</v>
      </c>
      <c r="H43" s="26">
        <f t="shared" si="3"/>
        <v>35.91924550742166</v>
      </c>
      <c r="I43" s="27">
        <v>200.92000000000002</v>
      </c>
    </row>
    <row r="44" spans="1:9" ht="25.5">
      <c r="A44" s="60" t="s">
        <v>14</v>
      </c>
      <c r="B44" s="35">
        <f>B45+B46+B47</f>
        <v>8060.18</v>
      </c>
      <c r="C44" s="35">
        <f>C45+C46+C47</f>
        <v>7366.65</v>
      </c>
      <c r="D44" s="35">
        <f>D45+D46+D47</f>
        <v>2566.92</v>
      </c>
      <c r="E44" s="26">
        <f t="shared" si="5"/>
        <v>31.846931458106393</v>
      </c>
      <c r="F44" s="26">
        <f t="shared" si="4"/>
        <v>34.84514670847672</v>
      </c>
      <c r="G44" s="35">
        <f>G45+G46+G47</f>
        <v>6839.35</v>
      </c>
      <c r="H44" s="26">
        <f t="shared" si="3"/>
        <v>37.53163677834882</v>
      </c>
      <c r="I44" s="35">
        <f>I45+I46+I47</f>
        <v>431.38</v>
      </c>
    </row>
    <row r="45" spans="1:9" ht="14.25" customHeight="1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 t="shared" si="3"/>
        <v>0</v>
      </c>
      <c r="I45" s="28"/>
    </row>
    <row r="46" spans="1:9" ht="76.5">
      <c r="A46" s="57" t="s">
        <v>102</v>
      </c>
      <c r="B46" s="28">
        <v>5000</v>
      </c>
      <c r="C46" s="28">
        <v>5000</v>
      </c>
      <c r="D46" s="28">
        <v>140.85</v>
      </c>
      <c r="E46" s="26" t="s">
        <v>125</v>
      </c>
      <c r="F46" s="26">
        <f aca="true" t="shared" si="6" ref="F46:F58">$D:$D/$C:$C*100</f>
        <v>2.817</v>
      </c>
      <c r="G46" s="28">
        <v>1178.65</v>
      </c>
      <c r="H46" s="26">
        <f t="shared" si="3"/>
        <v>11.950112416747972</v>
      </c>
      <c r="I46" s="28">
        <v>40.7</v>
      </c>
    </row>
    <row r="47" spans="1:9" ht="12.75">
      <c r="A47" s="61" t="s">
        <v>100</v>
      </c>
      <c r="B47" s="28">
        <v>3060.18</v>
      </c>
      <c r="C47" s="28">
        <v>2366.65</v>
      </c>
      <c r="D47" s="28">
        <v>2426.07</v>
      </c>
      <c r="E47" s="26">
        <f aca="true" t="shared" si="7" ref="E47:E52">$D:$D/$B:$B*100</f>
        <v>79.2786698821638</v>
      </c>
      <c r="F47" s="26">
        <f t="shared" si="6"/>
        <v>102.51072190649231</v>
      </c>
      <c r="G47" s="28">
        <v>5641.18</v>
      </c>
      <c r="H47" s="26">
        <f t="shared" si="3"/>
        <v>43.00642773320475</v>
      </c>
      <c r="I47" s="28">
        <v>390.68</v>
      </c>
    </row>
    <row r="48" spans="1:9" ht="12.75">
      <c r="A48" s="54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9829.26</v>
      </c>
      <c r="D48" s="35">
        <f>D49+D50+D51+D54+D55+D56+D58+D60+D61+D63+D64+D52+D53+D62+D57</f>
        <v>9304.489999999998</v>
      </c>
      <c r="E48" s="26">
        <f t="shared" si="7"/>
        <v>89.87197009576884</v>
      </c>
      <c r="F48" s="26">
        <f t="shared" si="6"/>
        <v>94.66114437912923</v>
      </c>
      <c r="G48" s="35">
        <f>G49+G50+G51+G54+G55+G56+G58+G60+G61+G63+G64+G52+G53+G62+G57</f>
        <v>10534.25</v>
      </c>
      <c r="H48" s="26">
        <f t="shared" si="3"/>
        <v>88.32607921778958</v>
      </c>
      <c r="I48" s="35">
        <f>I49+I50+I51+I54+I55+I56+I58+I60+I61+I63+I64+I52+I53+I62+I57</f>
        <v>1092.6799999999998</v>
      </c>
    </row>
    <row r="49" spans="1:9" ht="25.5">
      <c r="A49" s="57" t="s">
        <v>16</v>
      </c>
      <c r="B49" s="28">
        <v>214</v>
      </c>
      <c r="C49" s="28">
        <v>173</v>
      </c>
      <c r="D49" s="28">
        <v>266.42</v>
      </c>
      <c r="E49" s="26">
        <f t="shared" si="7"/>
        <v>124.49532710280376</v>
      </c>
      <c r="F49" s="26">
        <f t="shared" si="6"/>
        <v>154</v>
      </c>
      <c r="G49" s="28">
        <v>175.3</v>
      </c>
      <c r="H49" s="26">
        <f t="shared" si="3"/>
        <v>151.97946377638334</v>
      </c>
      <c r="I49" s="28">
        <v>24.61</v>
      </c>
    </row>
    <row r="50" spans="1:9" ht="52.5" customHeight="1">
      <c r="A50" s="57" t="s">
        <v>114</v>
      </c>
      <c r="B50" s="28">
        <v>240</v>
      </c>
      <c r="C50" s="28">
        <v>200</v>
      </c>
      <c r="D50" s="28">
        <v>530.73</v>
      </c>
      <c r="E50" s="26">
        <f t="shared" si="7"/>
        <v>221.1375</v>
      </c>
      <c r="F50" s="26">
        <f t="shared" si="6"/>
        <v>265.365</v>
      </c>
      <c r="G50" s="28">
        <v>164</v>
      </c>
      <c r="H50" s="26">
        <f t="shared" si="3"/>
        <v>323.6158536585366</v>
      </c>
      <c r="I50" s="28">
        <v>32.6</v>
      </c>
    </row>
    <row r="51" spans="1:9" ht="63.75">
      <c r="A51" s="57" t="s">
        <v>112</v>
      </c>
      <c r="B51" s="28">
        <v>600</v>
      </c>
      <c r="C51" s="28">
        <v>593.0000000000001</v>
      </c>
      <c r="D51" s="28">
        <v>266.72999999999996</v>
      </c>
      <c r="E51" s="26">
        <f t="shared" si="7"/>
        <v>44.45499999999999</v>
      </c>
      <c r="F51" s="26">
        <f t="shared" si="6"/>
        <v>44.979763912310275</v>
      </c>
      <c r="G51" s="28">
        <v>527.36</v>
      </c>
      <c r="H51" s="26">
        <f t="shared" si="3"/>
        <v>50.578352548543684</v>
      </c>
      <c r="I51" s="28">
        <v>8.34</v>
      </c>
    </row>
    <row r="52" spans="1:9" ht="38.25">
      <c r="A52" s="57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46.5</v>
      </c>
      <c r="H53" s="26">
        <f>$D:$D/$G:$G*100</f>
        <v>20.21505376344086</v>
      </c>
      <c r="I53" s="28"/>
    </row>
    <row r="54" spans="1:9" ht="38.25">
      <c r="A54" s="57" t="s">
        <v>17</v>
      </c>
      <c r="B54" s="28">
        <v>1800</v>
      </c>
      <c r="C54" s="28">
        <v>1738.1</v>
      </c>
      <c r="D54" s="28">
        <v>1247.6100000000001</v>
      </c>
      <c r="E54" s="26">
        <f>$D:$D/$B:$B*100</f>
        <v>69.31166666666667</v>
      </c>
      <c r="F54" s="26">
        <f t="shared" si="6"/>
        <v>71.78010471204189</v>
      </c>
      <c r="G54" s="28">
        <v>1732.65</v>
      </c>
      <c r="H54" s="26">
        <f>$D:$D/$G:$G*100</f>
        <v>72.005886936196</v>
      </c>
      <c r="I54" s="28">
        <v>61.58</v>
      </c>
    </row>
    <row r="55" spans="1:9" ht="29.25" customHeight="1">
      <c r="A55" s="57" t="s">
        <v>18</v>
      </c>
      <c r="B55" s="28">
        <v>3620</v>
      </c>
      <c r="C55" s="28">
        <v>3446.4000000000005</v>
      </c>
      <c r="D55" s="28">
        <v>3561.4</v>
      </c>
      <c r="E55" s="26">
        <f>$D:$D/$B:$B*100</f>
        <v>98.38121546961325</v>
      </c>
      <c r="F55" s="26">
        <f t="shared" si="6"/>
        <v>103.33681522748375</v>
      </c>
      <c r="G55" s="28">
        <v>3855.43</v>
      </c>
      <c r="H55" s="26">
        <f>$D:$D/$G:$G*100</f>
        <v>92.37361331939628</v>
      </c>
      <c r="I55" s="28">
        <v>197.54</v>
      </c>
    </row>
    <row r="56" spans="1:9" ht="38.25" customHeight="1">
      <c r="A56" s="57" t="s">
        <v>19</v>
      </c>
      <c r="B56" s="28">
        <v>30</v>
      </c>
      <c r="C56" s="28">
        <v>29</v>
      </c>
      <c r="D56" s="28">
        <v>0.69</v>
      </c>
      <c r="E56" s="26">
        <f>$D:$D/$B:$B*100</f>
        <v>2.3</v>
      </c>
      <c r="F56" s="26">
        <f t="shared" si="6"/>
        <v>2.379310344827586</v>
      </c>
      <c r="G56" s="28">
        <v>30.73</v>
      </c>
      <c r="H56" s="26">
        <f>$D:$D/$G:$G*100</f>
        <v>2.2453628376179626</v>
      </c>
      <c r="I56" s="28"/>
    </row>
    <row r="57" spans="1:9" ht="43.5" customHeight="1">
      <c r="A57" s="57" t="s">
        <v>132</v>
      </c>
      <c r="B57" s="28">
        <v>1.2</v>
      </c>
      <c r="C57" s="28">
        <v>1.2</v>
      </c>
      <c r="D57" s="28"/>
      <c r="E57" s="26" t="s">
        <v>124</v>
      </c>
      <c r="F57" s="26">
        <f t="shared" si="6"/>
        <v>0</v>
      </c>
      <c r="G57" s="28">
        <v>1.18</v>
      </c>
      <c r="H57" s="26" t="s">
        <v>124</v>
      </c>
      <c r="I57" s="28"/>
    </row>
    <row r="58" spans="1:9" ht="40.5" customHeight="1">
      <c r="A58" s="57" t="s">
        <v>20</v>
      </c>
      <c r="B58" s="28">
        <v>100</v>
      </c>
      <c r="C58" s="28">
        <v>80</v>
      </c>
      <c r="D58" s="28"/>
      <c r="E58" s="26">
        <f>$D:$D/$B:$B*100</f>
        <v>0</v>
      </c>
      <c r="F58" s="26">
        <f t="shared" si="6"/>
        <v>0</v>
      </c>
      <c r="G58" s="28">
        <v>70</v>
      </c>
      <c r="H58" s="26" t="s">
        <v>125</v>
      </c>
      <c r="I58" s="28"/>
    </row>
    <row r="59" spans="1:9" ht="51" hidden="1">
      <c r="A59" s="57" t="s">
        <v>113</v>
      </c>
      <c r="B59" s="28">
        <v>0</v>
      </c>
      <c r="C59" s="28"/>
      <c r="D59" s="28"/>
      <c r="E59" s="26" t="s">
        <v>125</v>
      </c>
      <c r="F59" s="26">
        <v>0</v>
      </c>
      <c r="G59" s="28">
        <v>0</v>
      </c>
      <c r="H59" s="26" t="s">
        <v>125</v>
      </c>
      <c r="I59" s="28"/>
    </row>
    <row r="60" spans="1:9" ht="63.75">
      <c r="A60" s="57" t="s">
        <v>103</v>
      </c>
      <c r="B60" s="28">
        <v>14.38</v>
      </c>
      <c r="C60" s="28">
        <v>14.379999999999999</v>
      </c>
      <c r="D60" s="28">
        <v>9.74</v>
      </c>
      <c r="E60" s="26">
        <f>$D:$D/$B:$B*100</f>
        <v>67.73296244784423</v>
      </c>
      <c r="F60" s="26">
        <f>$D:$D/$C:$C*100</f>
        <v>67.73296244784423</v>
      </c>
      <c r="G60" s="28">
        <v>2.06</v>
      </c>
      <c r="H60" s="26">
        <f>$D:$D/$G:$G*100</f>
        <v>472.81553398058253</v>
      </c>
      <c r="I60" s="28">
        <v>0.51</v>
      </c>
    </row>
    <row r="61" spans="1:9" ht="76.5">
      <c r="A61" s="57" t="s">
        <v>143</v>
      </c>
      <c r="B61" s="28">
        <v>1501.78</v>
      </c>
      <c r="C61" s="28">
        <v>1440</v>
      </c>
      <c r="D61" s="28">
        <v>437.7</v>
      </c>
      <c r="E61" s="26">
        <f>$D:$D/$B:$B*100</f>
        <v>29.14541410859114</v>
      </c>
      <c r="F61" s="26">
        <f>$D:$D/$C:$C*100</f>
        <v>30.395833333333332</v>
      </c>
      <c r="G61" s="28">
        <v>1353.45</v>
      </c>
      <c r="H61" s="26">
        <f>$D:$D/$G:$G*100</f>
        <v>32.33957663748199</v>
      </c>
      <c r="I61" s="28">
        <v>38.48</v>
      </c>
    </row>
    <row r="62" spans="1:9" ht="76.5">
      <c r="A62" s="57" t="s">
        <v>128</v>
      </c>
      <c r="B62" s="28">
        <v>0</v>
      </c>
      <c r="C62" s="28"/>
      <c r="D62" s="28">
        <v>1130.76</v>
      </c>
      <c r="E62" s="26" t="s">
        <v>125</v>
      </c>
      <c r="F62" s="26">
        <v>0</v>
      </c>
      <c r="G62" s="28">
        <v>414.55</v>
      </c>
      <c r="H62" s="26" t="s">
        <v>125</v>
      </c>
      <c r="I62" s="28">
        <v>609.15</v>
      </c>
    </row>
    <row r="63" spans="1:9" ht="63.75">
      <c r="A63" s="57" t="s">
        <v>86</v>
      </c>
      <c r="B63" s="28">
        <v>50</v>
      </c>
      <c r="C63" s="28">
        <v>48.5</v>
      </c>
      <c r="D63" s="28">
        <v>51.360000000000014</v>
      </c>
      <c r="E63" s="26">
        <f>$D:$D/$B:$B*100</f>
        <v>102.72000000000003</v>
      </c>
      <c r="F63" s="26">
        <f>$D:$D/$C:$C*100</f>
        <v>105.89690721649487</v>
      </c>
      <c r="G63" s="28">
        <v>52.66</v>
      </c>
      <c r="H63" s="26">
        <f aca="true" t="shared" si="8" ref="H63:H71">$D:$D/$G:$G*100</f>
        <v>97.53133308013676</v>
      </c>
      <c r="I63" s="28">
        <v>3.66</v>
      </c>
    </row>
    <row r="64" spans="1:9" ht="38.25">
      <c r="A64" s="57" t="s">
        <v>21</v>
      </c>
      <c r="B64" s="28">
        <v>2157</v>
      </c>
      <c r="C64" s="28">
        <v>2040.9999999999998</v>
      </c>
      <c r="D64" s="28">
        <v>1776.6699999999998</v>
      </c>
      <c r="E64" s="26">
        <f>$D:$D/$B:$B*100</f>
        <v>82.36764024107556</v>
      </c>
      <c r="F64" s="26">
        <f>$D:$D/$C:$C*100</f>
        <v>87.04899559039687</v>
      </c>
      <c r="G64" s="28">
        <v>2108.38</v>
      </c>
      <c r="H64" s="26">
        <f t="shared" si="8"/>
        <v>84.2670676064087</v>
      </c>
      <c r="I64" s="28">
        <v>116.21</v>
      </c>
    </row>
    <row r="65" spans="1:9" ht="12.75">
      <c r="A65" s="53" t="s">
        <v>22</v>
      </c>
      <c r="B65" s="27">
        <v>0</v>
      </c>
      <c r="C65" s="27">
        <v>0</v>
      </c>
      <c r="D65" s="27">
        <v>107.53</v>
      </c>
      <c r="E65" s="26" t="s">
        <v>125</v>
      </c>
      <c r="F65" s="26">
        <v>0</v>
      </c>
      <c r="G65" s="27">
        <v>36.68</v>
      </c>
      <c r="H65" s="26">
        <f t="shared" si="8"/>
        <v>293.1570338058888</v>
      </c>
      <c r="I65" s="27">
        <v>6.01</v>
      </c>
    </row>
    <row r="66" spans="1:9" ht="12.75">
      <c r="A66" s="60" t="s">
        <v>23</v>
      </c>
      <c r="B66" s="35">
        <f>B8+B15+B20+B24+B27+B31+B34+B42+B43+B44+B65+B48</f>
        <v>434955.9299999998</v>
      </c>
      <c r="C66" s="35">
        <f>C8+C15+C20+C24+C27+C31+C34+C42+C43+C44+C65+C48</f>
        <v>368927.87000000005</v>
      </c>
      <c r="D66" s="35">
        <f>D8+D15+D20+D24+D27+D31+D34+D42+D43+D44+D65+D48</f>
        <v>370826.69999999995</v>
      </c>
      <c r="E66" s="26">
        <f aca="true" t="shared" si="9" ref="E66:E72">$D:$D/$B:$B*100</f>
        <v>85.25615457179768</v>
      </c>
      <c r="F66" s="26">
        <f aca="true" t="shared" si="10" ref="F66:F75">$D:$D/$C:$C*100</f>
        <v>100.51468868426771</v>
      </c>
      <c r="G66" s="35">
        <f>G8+G15+G20+G24+G27+G31+G34+G42+G43+G44+G65+G48</f>
        <v>353723.27999999997</v>
      </c>
      <c r="H66" s="26">
        <f t="shared" si="8"/>
        <v>104.83525426994795</v>
      </c>
      <c r="I66" s="35">
        <f>I8+I15+I20+I24+I27+I31+I34+I42+I43+I44+I65+I48</f>
        <v>39657.32</v>
      </c>
    </row>
    <row r="67" spans="1:9" ht="12.75">
      <c r="A67" s="60" t="s">
        <v>24</v>
      </c>
      <c r="B67" s="35">
        <f>B68+B74+B73</f>
        <v>2150181.34</v>
      </c>
      <c r="C67" s="35">
        <f>C68+C74+C73</f>
        <v>1672277.3399999999</v>
      </c>
      <c r="D67" s="35">
        <f>D68+D74+D73</f>
        <v>1672584.2699999998</v>
      </c>
      <c r="E67" s="26">
        <f t="shared" si="9"/>
        <v>77.78805623901471</v>
      </c>
      <c r="F67" s="26">
        <f t="shared" si="10"/>
        <v>100.0183540129773</v>
      </c>
      <c r="G67" s="35">
        <f>G68+G74+G73</f>
        <v>1374621.49</v>
      </c>
      <c r="H67" s="26">
        <f t="shared" si="8"/>
        <v>121.6759873294284</v>
      </c>
      <c r="I67" s="35">
        <f>I68+I74+I73</f>
        <v>176617.62999999998</v>
      </c>
    </row>
    <row r="68" spans="1:9" ht="25.5">
      <c r="A68" s="60" t="s">
        <v>25</v>
      </c>
      <c r="B68" s="35">
        <f>B69+B70+B72+B71</f>
        <v>2150187.26</v>
      </c>
      <c r="C68" s="35">
        <f>C69+C70+C72+C71</f>
        <v>1672283.2599999998</v>
      </c>
      <c r="D68" s="35">
        <f>D69+D70+D72+D71</f>
        <v>1672686.3299999998</v>
      </c>
      <c r="E68" s="26">
        <f t="shared" si="9"/>
        <v>77.79258863248963</v>
      </c>
      <c r="F68" s="26">
        <f t="shared" si="10"/>
        <v>100.02410297403803</v>
      </c>
      <c r="G68" s="35">
        <f>G69+G70+G72+G71</f>
        <v>1377749.51</v>
      </c>
      <c r="H68" s="26">
        <f t="shared" si="8"/>
        <v>121.40714388640936</v>
      </c>
      <c r="I68" s="35">
        <f>I69+I70+I72+I71</f>
        <v>176629.47999999998</v>
      </c>
    </row>
    <row r="69" spans="1:9" ht="12.75">
      <c r="A69" s="57" t="s">
        <v>121</v>
      </c>
      <c r="B69" s="28">
        <v>366513.69999999995</v>
      </c>
      <c r="C69" s="28">
        <v>336574.6</v>
      </c>
      <c r="D69" s="28">
        <v>336574.57999999996</v>
      </c>
      <c r="E69" s="26">
        <f t="shared" si="9"/>
        <v>91.83137765382303</v>
      </c>
      <c r="F69" s="26">
        <f t="shared" si="10"/>
        <v>99.99999405778094</v>
      </c>
      <c r="G69" s="28">
        <v>298254.2</v>
      </c>
      <c r="H69" s="26">
        <f t="shared" si="8"/>
        <v>112.84822812218569</v>
      </c>
      <c r="I69" s="28">
        <v>32426.1</v>
      </c>
    </row>
    <row r="70" spans="1:9" ht="12.75">
      <c r="A70" s="57" t="s">
        <v>122</v>
      </c>
      <c r="B70" s="28">
        <v>692602.0299999999</v>
      </c>
      <c r="C70" s="28">
        <v>445718.87</v>
      </c>
      <c r="D70" s="28">
        <v>446150.87</v>
      </c>
      <c r="E70" s="26">
        <f t="shared" si="9"/>
        <v>64.41662754006079</v>
      </c>
      <c r="F70" s="26">
        <f t="shared" si="10"/>
        <v>100.09692208005463</v>
      </c>
      <c r="G70" s="28">
        <v>240895.16</v>
      </c>
      <c r="H70" s="26">
        <f t="shared" si="8"/>
        <v>185.2054105196634</v>
      </c>
      <c r="I70" s="28">
        <v>58962.77</v>
      </c>
    </row>
    <row r="71" spans="1:9" ht="12.75">
      <c r="A71" s="57" t="s">
        <v>123</v>
      </c>
      <c r="B71" s="28">
        <v>1051320.14</v>
      </c>
      <c r="C71" s="28">
        <v>880259.22</v>
      </c>
      <c r="D71" s="28">
        <v>880230.2999999999</v>
      </c>
      <c r="E71" s="26">
        <f t="shared" si="9"/>
        <v>83.72619019740267</v>
      </c>
      <c r="F71" s="26">
        <f t="shared" si="10"/>
        <v>99.99671460413671</v>
      </c>
      <c r="G71" s="28">
        <v>838600.15</v>
      </c>
      <c r="H71" s="26">
        <f t="shared" si="8"/>
        <v>104.96424309010676</v>
      </c>
      <c r="I71" s="28">
        <v>85240.61</v>
      </c>
    </row>
    <row r="72" spans="1:9" ht="12.75">
      <c r="A72" s="2" t="s">
        <v>144</v>
      </c>
      <c r="B72" s="28">
        <v>39751.39</v>
      </c>
      <c r="C72" s="28">
        <v>9730.57</v>
      </c>
      <c r="D72" s="28">
        <v>9730.58</v>
      </c>
      <c r="E72" s="26">
        <f t="shared" si="9"/>
        <v>24.478590559977903</v>
      </c>
      <c r="F72" s="26">
        <f t="shared" si="10"/>
        <v>100.00010276890254</v>
      </c>
      <c r="G72" s="28">
        <v>0</v>
      </c>
      <c r="H72" s="26">
        <v>0</v>
      </c>
      <c r="I72" s="28"/>
    </row>
    <row r="73" spans="1:9" ht="12.75">
      <c r="A73" s="60" t="s">
        <v>129</v>
      </c>
      <c r="B73" s="28">
        <v>849.11</v>
      </c>
      <c r="C73" s="28">
        <v>849.11</v>
      </c>
      <c r="D73" s="28">
        <v>827.16</v>
      </c>
      <c r="E73" s="26" t="s">
        <v>125</v>
      </c>
      <c r="F73" s="26">
        <f t="shared" si="10"/>
        <v>97.41494034930692</v>
      </c>
      <c r="G73" s="27">
        <v>-3128.02</v>
      </c>
      <c r="H73" s="26" t="s">
        <v>125</v>
      </c>
      <c r="I73" s="28"/>
    </row>
    <row r="74" spans="1:9" ht="25.5">
      <c r="A74" s="60" t="s">
        <v>27</v>
      </c>
      <c r="B74" s="27">
        <v>-855.03</v>
      </c>
      <c r="C74" s="27">
        <v>-855.03</v>
      </c>
      <c r="D74" s="27">
        <v>-929.22</v>
      </c>
      <c r="E74" s="26" t="s">
        <v>125</v>
      </c>
      <c r="F74" s="26">
        <f t="shared" si="10"/>
        <v>108.67688853022702</v>
      </c>
      <c r="G74" s="27">
        <v>0</v>
      </c>
      <c r="H74" s="26">
        <v>0</v>
      </c>
      <c r="I74" s="27">
        <v>-11.85</v>
      </c>
    </row>
    <row r="75" spans="1:9" ht="12.75">
      <c r="A75" s="53" t="s">
        <v>26</v>
      </c>
      <c r="B75" s="35">
        <v>2585137.3</v>
      </c>
      <c r="C75" s="35">
        <v>2041205.2</v>
      </c>
      <c r="D75" s="35">
        <v>2043411</v>
      </c>
      <c r="E75" s="26">
        <f>$D:$D/$B:$B*100</f>
        <v>79.04458304787138</v>
      </c>
      <c r="F75" s="26">
        <f t="shared" si="10"/>
        <v>100.10806360869549</v>
      </c>
      <c r="G75" s="35">
        <f>G67+G66</f>
        <v>1728344.77</v>
      </c>
      <c r="H75" s="26">
        <f>$D:$D/$G:$G*100</f>
        <v>118.2293623048369</v>
      </c>
      <c r="I75" s="35">
        <f>I67+I66</f>
        <v>216274.94999999998</v>
      </c>
    </row>
    <row r="76" spans="1:9" ht="12.75">
      <c r="A76" s="92" t="s">
        <v>28</v>
      </c>
      <c r="B76" s="93"/>
      <c r="C76" s="93"/>
      <c r="D76" s="93"/>
      <c r="E76" s="93"/>
      <c r="F76" s="93"/>
      <c r="G76" s="93"/>
      <c r="H76" s="93"/>
      <c r="I76" s="94"/>
    </row>
    <row r="77" spans="1:9" ht="12.75">
      <c r="A77" s="7" t="s">
        <v>29</v>
      </c>
      <c r="B77" s="35">
        <f>B78+B79+B80+B81+B82+B83+B84+B85</f>
        <v>111666.5</v>
      </c>
      <c r="C77" s="35">
        <f>C78+C79+C80+C81+C82+C83+C84+C85</f>
        <v>95819.09999999999</v>
      </c>
      <c r="D77" s="35">
        <f>D78+D79+D80+D81+D82+D83+D84+D85</f>
        <v>89848.6</v>
      </c>
      <c r="E77" s="26">
        <f>$D:$D/$B:$B*100</f>
        <v>80.46155292769093</v>
      </c>
      <c r="F77" s="26">
        <f>$D:$D/$C:$C*100</f>
        <v>93.76898760268048</v>
      </c>
      <c r="G77" s="35">
        <f>G78+G79+G80+G81+G82+G83+G84+G85</f>
        <v>78016.5</v>
      </c>
      <c r="H77" s="26">
        <f>$D:$D/$G:$G*100</f>
        <v>115.16615075016183</v>
      </c>
      <c r="I77" s="35">
        <f>I78+I79+I80+I81+I82+I83+I84+I85</f>
        <v>2233.600000000008</v>
      </c>
    </row>
    <row r="78" spans="1:9" ht="14.25" customHeight="1">
      <c r="A78" s="8" t="s">
        <v>30</v>
      </c>
      <c r="B78" s="36">
        <v>1935.4</v>
      </c>
      <c r="C78" s="36">
        <v>1629.3</v>
      </c>
      <c r="D78" s="36">
        <v>1269.8</v>
      </c>
      <c r="E78" s="29">
        <f>$D:$D/$B:$B*100</f>
        <v>65.60917639764389</v>
      </c>
      <c r="F78" s="29">
        <f>$D:$D/$C:$C*100</f>
        <v>77.93530964217761</v>
      </c>
      <c r="G78" s="36">
        <v>924.5</v>
      </c>
      <c r="H78" s="29">
        <f>$D:$D/$G:$G*100</f>
        <v>137.3499188750676</v>
      </c>
      <c r="I78" s="36">
        <f>D78-октябрь!D74</f>
        <v>-384.10000000000014</v>
      </c>
    </row>
    <row r="79" spans="1:9" ht="12.75">
      <c r="A79" s="8" t="s">
        <v>31</v>
      </c>
      <c r="B79" s="36">
        <v>5155.9</v>
      </c>
      <c r="C79" s="36">
        <v>3901.9</v>
      </c>
      <c r="D79" s="36">
        <v>3902</v>
      </c>
      <c r="E79" s="29">
        <f>$D:$D/$B:$B*100</f>
        <v>75.6802886014081</v>
      </c>
      <c r="F79" s="29">
        <f>$D:$D/$C:$C*100</f>
        <v>100.0025628539942</v>
      </c>
      <c r="G79" s="36">
        <v>4081.5</v>
      </c>
      <c r="H79" s="29">
        <f>$D:$D/$G:$G*100</f>
        <v>95.60210706847973</v>
      </c>
      <c r="I79" s="36">
        <f>D79-октябрь!D75</f>
        <v>-317.3000000000002</v>
      </c>
    </row>
    <row r="80" spans="1:9" ht="25.5">
      <c r="A80" s="8" t="s">
        <v>32</v>
      </c>
      <c r="B80" s="36">
        <v>43590.6</v>
      </c>
      <c r="C80" s="36">
        <v>39629.5</v>
      </c>
      <c r="D80" s="36">
        <v>37232.4</v>
      </c>
      <c r="E80" s="29">
        <f>$D:$D/$B:$B*100</f>
        <v>85.41382775185477</v>
      </c>
      <c r="F80" s="29">
        <f>$D:$D/$C:$C*100</f>
        <v>93.95122320493572</v>
      </c>
      <c r="G80" s="36">
        <v>27764</v>
      </c>
      <c r="H80" s="29">
        <f>$D:$D/$G:$G*100</f>
        <v>134.10315516496183</v>
      </c>
      <c r="I80" s="36">
        <f>D80-октябрь!D76</f>
        <v>-794.2999999999956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D81-октябрь!D77</f>
        <v>0</v>
      </c>
    </row>
    <row r="82" spans="1:9" ht="25.5">
      <c r="A82" s="1" t="s">
        <v>33</v>
      </c>
      <c r="B82" s="28">
        <v>11925.9</v>
      </c>
      <c r="C82" s="28">
        <v>10857.7</v>
      </c>
      <c r="D82" s="28">
        <v>10561.2</v>
      </c>
      <c r="E82" s="29">
        <f>$D:$D/$B:$B*100</f>
        <v>88.55683847759919</v>
      </c>
      <c r="F82" s="29">
        <v>0</v>
      </c>
      <c r="G82" s="28">
        <v>9345.2</v>
      </c>
      <c r="H82" s="29">
        <f>$D:$D/$G:$G*100</f>
        <v>113.01202756495312</v>
      </c>
      <c r="I82" s="36">
        <f>D82-октябрь!D78</f>
        <v>388.3000000000011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D83-октябрь!D79</f>
        <v>1096.7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D84-октябрь!D80</f>
        <v>0</v>
      </c>
    </row>
    <row r="85" spans="1:9" ht="12.75">
      <c r="A85" s="1" t="s">
        <v>36</v>
      </c>
      <c r="B85" s="36">
        <v>47831.7</v>
      </c>
      <c r="C85" s="36">
        <v>38675.3</v>
      </c>
      <c r="D85" s="36">
        <v>35786.5</v>
      </c>
      <c r="E85" s="29">
        <f>$D:$D/$B:$B*100</f>
        <v>74.81753732357413</v>
      </c>
      <c r="F85" s="29">
        <f>$D:$D/$C:$C*100</f>
        <v>92.53063324654237</v>
      </c>
      <c r="G85" s="36">
        <v>35764.2</v>
      </c>
      <c r="H85" s="29">
        <f>$D:$D/$G:$G*100</f>
        <v>100.06235285564895</v>
      </c>
      <c r="I85" s="36">
        <f>D85-октябрь!D81</f>
        <v>2244.300000000003</v>
      </c>
    </row>
    <row r="86" spans="1:9" ht="12.75">
      <c r="A86" s="7" t="s">
        <v>37</v>
      </c>
      <c r="B86" s="27">
        <v>346.8</v>
      </c>
      <c r="C86" s="27">
        <v>310.6</v>
      </c>
      <c r="D86" s="35">
        <v>290.6</v>
      </c>
      <c r="E86" s="26">
        <f>$D:$D/$B:$B*100</f>
        <v>83.79469434832757</v>
      </c>
      <c r="F86" s="26">
        <f>$D:$D/$C:$C*100</f>
        <v>93.56084996780424</v>
      </c>
      <c r="G86" s="35">
        <v>191</v>
      </c>
      <c r="H86" s="26">
        <v>0</v>
      </c>
      <c r="I86" s="35">
        <f>D86-октябрь!D82</f>
        <v>-11.199999999999989</v>
      </c>
    </row>
    <row r="87" spans="1:9" ht="25.5">
      <c r="A87" s="9" t="s">
        <v>38</v>
      </c>
      <c r="B87" s="27">
        <v>4141.4</v>
      </c>
      <c r="C87" s="27">
        <v>3631.4</v>
      </c>
      <c r="D87" s="27">
        <v>3468.7</v>
      </c>
      <c r="E87" s="26">
        <f>$D:$D/$B:$B*100</f>
        <v>83.75670063263631</v>
      </c>
      <c r="F87" s="26">
        <f>$D:$D/$C:$C*100</f>
        <v>95.51963430082061</v>
      </c>
      <c r="G87" s="27">
        <v>2760.4</v>
      </c>
      <c r="H87" s="26">
        <f>$D:$D/$G:$G*100</f>
        <v>125.65932473554555</v>
      </c>
      <c r="I87" s="35">
        <f>D87-октябрь!D83</f>
        <v>491.5999999999999</v>
      </c>
    </row>
    <row r="88" spans="1:9" ht="12.75">
      <c r="A88" s="7" t="s">
        <v>39</v>
      </c>
      <c r="B88" s="35">
        <f>B89+B90+B91+B92+B93</f>
        <v>225923.09999999998</v>
      </c>
      <c r="C88" s="35">
        <f>C89+C90+C91+C92+C93</f>
        <v>212570.5</v>
      </c>
      <c r="D88" s="35">
        <f>D89+D90+D91+D92+D93</f>
        <v>144607.3</v>
      </c>
      <c r="E88" s="26">
        <f>$D:$D/$B:$B*100</f>
        <v>64.0073104520963</v>
      </c>
      <c r="F88" s="26">
        <f>$D:$D/$C:$C*100</f>
        <v>68.02792485316635</v>
      </c>
      <c r="G88" s="35">
        <f>G89+G90+G91+G92+G93</f>
        <v>143645.1</v>
      </c>
      <c r="H88" s="26">
        <f>$D:$D/$G:$G*100</f>
        <v>100.66984533409074</v>
      </c>
      <c r="I88" s="35">
        <f>D88-октябрь!D84</f>
        <v>52810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D89-октябрь!D85</f>
        <v>0</v>
      </c>
    </row>
    <row r="90" spans="1:9" ht="12.75">
      <c r="A90" s="10" t="s">
        <v>73</v>
      </c>
      <c r="B90" s="36">
        <v>9880.6</v>
      </c>
      <c r="C90" s="36">
        <v>7517</v>
      </c>
      <c r="D90" s="36">
        <v>0</v>
      </c>
      <c r="E90" s="29">
        <v>0</v>
      </c>
      <c r="F90" s="29">
        <v>0</v>
      </c>
      <c r="G90" s="36">
        <v>0</v>
      </c>
      <c r="H90" s="29">
        <v>0</v>
      </c>
      <c r="I90" s="36">
        <f>D90-октябрь!D86</f>
        <v>-6275.8</v>
      </c>
    </row>
    <row r="91" spans="1:9" ht="12.75">
      <c r="A91" s="8" t="s">
        <v>40</v>
      </c>
      <c r="B91" s="36">
        <v>19345.7</v>
      </c>
      <c r="C91" s="36">
        <v>16112.6</v>
      </c>
      <c r="D91" s="36">
        <v>16106.2</v>
      </c>
      <c r="E91" s="29">
        <f>$D:$D/$B:$B*100</f>
        <v>83.25467674987208</v>
      </c>
      <c r="F91" s="29">
        <v>0</v>
      </c>
      <c r="G91" s="36">
        <v>13364.1</v>
      </c>
      <c r="H91" s="29">
        <v>0</v>
      </c>
      <c r="I91" s="36">
        <f>D91-октябрь!D87</f>
        <v>-405</v>
      </c>
    </row>
    <row r="92" spans="1:9" ht="12.75">
      <c r="A92" s="10" t="s">
        <v>83</v>
      </c>
      <c r="B92" s="28">
        <v>176347</v>
      </c>
      <c r="C92" s="28">
        <v>169292.5</v>
      </c>
      <c r="D92" s="28">
        <v>109803.7</v>
      </c>
      <c r="E92" s="29">
        <f>$D:$D/$B:$B*100</f>
        <v>62.26570341429114</v>
      </c>
      <c r="F92" s="29">
        <f>$D:$D/$C:$C*100</f>
        <v>64.86034526042205</v>
      </c>
      <c r="G92" s="28">
        <v>121512</v>
      </c>
      <c r="H92" s="29">
        <v>0</v>
      </c>
      <c r="I92" s="36">
        <f>D92-октябрь!D88</f>
        <v>63706.799999999996</v>
      </c>
    </row>
    <row r="93" spans="1:9" ht="12.75">
      <c r="A93" s="8" t="s">
        <v>41</v>
      </c>
      <c r="B93" s="36">
        <v>20349.8</v>
      </c>
      <c r="C93" s="36">
        <v>19648.4</v>
      </c>
      <c r="D93" s="36">
        <v>18697.4</v>
      </c>
      <c r="E93" s="29">
        <f>$D:$D/$B:$B*100</f>
        <v>91.88001847684008</v>
      </c>
      <c r="F93" s="29">
        <f>$D:$D/$C:$C*100</f>
        <v>95.15991123959203</v>
      </c>
      <c r="G93" s="36">
        <v>8769</v>
      </c>
      <c r="H93" s="29">
        <f>$D:$D/$G:$G*100</f>
        <v>213.22157600638616</v>
      </c>
      <c r="I93" s="36">
        <f>D93-октябрь!D89</f>
        <v>-4216</v>
      </c>
    </row>
    <row r="94" spans="1:9" ht="12.75">
      <c r="A94" s="7" t="s">
        <v>42</v>
      </c>
      <c r="B94" s="35">
        <f>B96+B97+B98+B95</f>
        <v>462054.6</v>
      </c>
      <c r="C94" s="35">
        <f>C96+C97+C98+C95</f>
        <v>378034.7</v>
      </c>
      <c r="D94" s="35">
        <f>D96+D97+D98+D95</f>
        <v>246974.09999999998</v>
      </c>
      <c r="E94" s="35">
        <f>E96+E97+E98+E95</f>
        <v>180.2857715950805</v>
      </c>
      <c r="F94" s="26">
        <f>$D:$D/$C:$C*100</f>
        <v>65.33106616932254</v>
      </c>
      <c r="G94" s="35">
        <f>G96+G97+G98+G95</f>
        <v>93306.2</v>
      </c>
      <c r="H94" s="35">
        <f>H96+H97+H98</f>
        <v>208.3346352723686</v>
      </c>
      <c r="I94" s="35">
        <f>D94-октябрь!D90</f>
        <v>172357.8</v>
      </c>
    </row>
    <row r="95" spans="1:9" ht="12.75">
      <c r="A95" s="8" t="s">
        <v>43</v>
      </c>
      <c r="B95" s="74">
        <v>196936.7</v>
      </c>
      <c r="C95" s="74">
        <v>132240.7</v>
      </c>
      <c r="D95" s="74">
        <v>132228.6</v>
      </c>
      <c r="E95" s="49">
        <f>$D:$D/$B:$B*100</f>
        <v>67.14269102711683</v>
      </c>
      <c r="F95" s="29">
        <v>0</v>
      </c>
      <c r="G95" s="50">
        <v>211.8</v>
      </c>
      <c r="H95" s="29">
        <v>0</v>
      </c>
      <c r="I95" s="36">
        <f>D95-октябрь!D91</f>
        <v>111030.20000000001</v>
      </c>
    </row>
    <row r="96" spans="1:9" ht="12.75">
      <c r="A96" s="8" t="s">
        <v>44</v>
      </c>
      <c r="B96" s="36">
        <v>52451.8</v>
      </c>
      <c r="C96" s="36">
        <v>49221</v>
      </c>
      <c r="D96" s="36">
        <v>9704.4</v>
      </c>
      <c r="E96" s="29">
        <f>$D:$D/$B:$B*100</f>
        <v>18.50155762052017</v>
      </c>
      <c r="F96" s="29">
        <v>0</v>
      </c>
      <c r="G96" s="36">
        <v>2677</v>
      </c>
      <c r="H96" s="29">
        <v>0</v>
      </c>
      <c r="I96" s="36">
        <f>D96-октябрь!D92</f>
        <v>2501.2</v>
      </c>
    </row>
    <row r="97" spans="1:9" ht="12.75">
      <c r="A97" s="8" t="s">
        <v>45</v>
      </c>
      <c r="B97" s="36">
        <v>166741.3</v>
      </c>
      <c r="C97" s="36">
        <v>152014.6</v>
      </c>
      <c r="D97" s="36">
        <v>84983.9</v>
      </c>
      <c r="E97" s="29">
        <f>$D:$D/$B:$B*100</f>
        <v>50.96751674600114</v>
      </c>
      <c r="F97" s="29">
        <f>$D:$D/$C:$C*100</f>
        <v>55.90509069523585</v>
      </c>
      <c r="G97" s="36">
        <v>58100.5</v>
      </c>
      <c r="H97" s="29">
        <f>$D:$D/$G:$G*100</f>
        <v>146.2705140231151</v>
      </c>
      <c r="I97" s="36">
        <f>D97-октябрь!D93</f>
        <v>51992.59999999999</v>
      </c>
    </row>
    <row r="98" spans="1:9" ht="12.75">
      <c r="A98" s="8" t="s">
        <v>46</v>
      </c>
      <c r="B98" s="36">
        <v>45924.8</v>
      </c>
      <c r="C98" s="36">
        <v>44558.4</v>
      </c>
      <c r="D98" s="36">
        <v>20057.2</v>
      </c>
      <c r="E98" s="29">
        <f>$D:$D/$B:$B*100</f>
        <v>43.67400620144235</v>
      </c>
      <c r="F98" s="29">
        <f>$D:$D/$C:$C*100</f>
        <v>45.01328593486301</v>
      </c>
      <c r="G98" s="36">
        <v>32316.9</v>
      </c>
      <c r="H98" s="29">
        <f>$D:$D/$G:$G*100</f>
        <v>62.06412124925349</v>
      </c>
      <c r="I98" s="36">
        <f>D98-октябрь!D94</f>
        <v>6833.800000000001</v>
      </c>
    </row>
    <row r="99" spans="1:9" ht="12.75">
      <c r="A99" s="11" t="s">
        <v>134</v>
      </c>
      <c r="B99" s="36"/>
      <c r="C99" s="36"/>
      <c r="D99" s="36"/>
      <c r="E99" s="29"/>
      <c r="F99" s="29"/>
      <c r="G99" s="36"/>
      <c r="H99" s="29"/>
      <c r="I99" s="35">
        <v>0</v>
      </c>
    </row>
    <row r="100" spans="1:9" ht="12.75">
      <c r="A100" s="11" t="s">
        <v>47</v>
      </c>
      <c r="B100" s="35">
        <f>B101+B102+B103+B104+B105</f>
        <v>1394415.5</v>
      </c>
      <c r="C100" s="35">
        <f>C101+C102+C103+C104+C105</f>
        <v>1213004.4000000001</v>
      </c>
      <c r="D100" s="35">
        <f>D101+D102+D103+D104+D105</f>
        <v>1158873.7</v>
      </c>
      <c r="E100" s="35">
        <f>E101+E102+E104+E105+E103</f>
        <v>395.11588744336007</v>
      </c>
      <c r="F100" s="35">
        <f>F101+F102+F104+F105+F103</f>
        <v>451.3567520888088</v>
      </c>
      <c r="G100" s="35">
        <f>G101+G102+G103+G104+G105</f>
        <v>1058011.4</v>
      </c>
      <c r="H100" s="35">
        <f>H101+H102+H104+H105+H103</f>
        <v>457.0660466233165</v>
      </c>
      <c r="I100" s="35">
        <f>D100-октябрь!D97</f>
        <v>927.5</v>
      </c>
    </row>
    <row r="101" spans="1:9" ht="12.75">
      <c r="A101" s="8" t="s">
        <v>48</v>
      </c>
      <c r="B101" s="36">
        <v>554117.4</v>
      </c>
      <c r="C101" s="36">
        <v>477052.8</v>
      </c>
      <c r="D101" s="36">
        <v>472177.8</v>
      </c>
      <c r="E101" s="29">
        <f aca="true" t="shared" si="11" ref="E101:E118">$D:$D/$B:$B*100</f>
        <v>85.21259213300286</v>
      </c>
      <c r="F101" s="29">
        <f aca="true" t="shared" si="12" ref="F101:F108">$D:$D/$C:$C*100</f>
        <v>98.97810053729901</v>
      </c>
      <c r="G101" s="36">
        <v>417317.5</v>
      </c>
      <c r="H101" s="29">
        <f>$D:$D/$G:$G*100</f>
        <v>113.14593804477407</v>
      </c>
      <c r="I101" s="36">
        <f>D101-октябрь!D98</f>
        <v>-1988.7000000000116</v>
      </c>
    </row>
    <row r="102" spans="1:9" ht="12.75">
      <c r="A102" s="8" t="s">
        <v>49</v>
      </c>
      <c r="B102" s="36">
        <v>540840.6</v>
      </c>
      <c r="C102" s="36">
        <v>472070.2</v>
      </c>
      <c r="D102" s="36">
        <v>447164.8</v>
      </c>
      <c r="E102" s="29">
        <f t="shared" si="11"/>
        <v>82.67959173183374</v>
      </c>
      <c r="F102" s="29">
        <f t="shared" si="12"/>
        <v>94.72421686435618</v>
      </c>
      <c r="G102" s="36">
        <v>457430.4</v>
      </c>
      <c r="H102" s="29">
        <f>$D:$D/$G:$G*100</f>
        <v>97.75581159450705</v>
      </c>
      <c r="I102" s="36">
        <f>D102-октябрь!D99</f>
        <v>-9207.600000000035</v>
      </c>
    </row>
    <row r="103" spans="1:9" ht="12.75">
      <c r="A103" s="8" t="s">
        <v>117</v>
      </c>
      <c r="B103" s="36">
        <v>113615.3</v>
      </c>
      <c r="C103" s="36">
        <v>97485.6</v>
      </c>
      <c r="D103" s="36">
        <v>96903.9</v>
      </c>
      <c r="E103" s="29">
        <f t="shared" si="11"/>
        <v>85.2912415845401</v>
      </c>
      <c r="F103" s="29">
        <f t="shared" si="12"/>
        <v>99.40329648686574</v>
      </c>
      <c r="G103" s="36">
        <v>77379.1</v>
      </c>
      <c r="H103" s="29">
        <v>0</v>
      </c>
      <c r="I103" s="36">
        <f>D103-октябрь!D100</f>
        <v>-242.20000000001164</v>
      </c>
    </row>
    <row r="104" spans="1:9" ht="12.75">
      <c r="A104" s="8" t="s">
        <v>50</v>
      </c>
      <c r="B104" s="36">
        <v>52689</v>
      </c>
      <c r="C104" s="36">
        <v>47658</v>
      </c>
      <c r="D104" s="36">
        <v>30357.4</v>
      </c>
      <c r="E104" s="29">
        <f t="shared" si="11"/>
        <v>57.616200725009016</v>
      </c>
      <c r="F104" s="29">
        <f t="shared" si="12"/>
        <v>63.69843468043142</v>
      </c>
      <c r="G104" s="36">
        <v>32807.5</v>
      </c>
      <c r="H104" s="29">
        <f>$D:$D/$G:$G*100</f>
        <v>92.53189057380172</v>
      </c>
      <c r="I104" s="36">
        <f>D104-октябрь!D102</f>
        <v>10646</v>
      </c>
    </row>
    <row r="105" spans="1:9" ht="12.75">
      <c r="A105" s="8" t="s">
        <v>51</v>
      </c>
      <c r="B105" s="36">
        <v>133153.2</v>
      </c>
      <c r="C105" s="36">
        <v>118737.8</v>
      </c>
      <c r="D105" s="28">
        <v>112269.8</v>
      </c>
      <c r="E105" s="29">
        <f t="shared" si="11"/>
        <v>84.31626126897439</v>
      </c>
      <c r="F105" s="29">
        <f t="shared" si="12"/>
        <v>94.55270351985635</v>
      </c>
      <c r="G105" s="28">
        <v>73076.9</v>
      </c>
      <c r="H105" s="29">
        <f>$D:$D/$G:$G*100</f>
        <v>153.6324064102336</v>
      </c>
      <c r="I105" s="36">
        <f>D105-октябрь!D103</f>
        <v>2985</v>
      </c>
    </row>
    <row r="106" spans="1:9" ht="25.5">
      <c r="A106" s="11" t="s">
        <v>52</v>
      </c>
      <c r="B106" s="35">
        <f>B107+B108</f>
        <v>123720.3</v>
      </c>
      <c r="C106" s="35">
        <f>C107+C108</f>
        <v>109685.7</v>
      </c>
      <c r="D106" s="35">
        <f>D107+D108</f>
        <v>107268.4</v>
      </c>
      <c r="E106" s="26">
        <f t="shared" si="11"/>
        <v>86.70234391607521</v>
      </c>
      <c r="F106" s="26">
        <f t="shared" si="12"/>
        <v>97.79615756657431</v>
      </c>
      <c r="G106" s="35">
        <f>G107+G108</f>
        <v>85450.20000000001</v>
      </c>
      <c r="H106" s="26">
        <f>$D:$D/$G:$G*100</f>
        <v>125.53323456235326</v>
      </c>
      <c r="I106" s="35">
        <f>D106-октябрь!D104</f>
        <v>18067.199999999997</v>
      </c>
    </row>
    <row r="107" spans="1:9" ht="12.75">
      <c r="A107" s="8" t="s">
        <v>53</v>
      </c>
      <c r="B107" s="36">
        <v>120867.5</v>
      </c>
      <c r="C107" s="36">
        <v>107142.2</v>
      </c>
      <c r="D107" s="36">
        <v>104873.5</v>
      </c>
      <c r="E107" s="29">
        <f t="shared" si="11"/>
        <v>86.76732785901918</v>
      </c>
      <c r="F107" s="29">
        <f t="shared" si="12"/>
        <v>97.8825336795399</v>
      </c>
      <c r="G107" s="36">
        <v>83309.6</v>
      </c>
      <c r="H107" s="29">
        <f>$D:$D/$G:$G*100</f>
        <v>125.88405177794635</v>
      </c>
      <c r="I107" s="36">
        <f>D107-октябрь!D105</f>
        <v>19110.800000000003</v>
      </c>
    </row>
    <row r="108" spans="1:9" ht="25.5">
      <c r="A108" s="8" t="s">
        <v>54</v>
      </c>
      <c r="B108" s="36">
        <v>2852.8</v>
      </c>
      <c r="C108" s="36">
        <v>2543.5</v>
      </c>
      <c r="D108" s="36">
        <v>2394.9</v>
      </c>
      <c r="E108" s="29">
        <f t="shared" si="11"/>
        <v>83.94910263600673</v>
      </c>
      <c r="F108" s="29">
        <f t="shared" si="12"/>
        <v>94.15765677216434</v>
      </c>
      <c r="G108" s="36">
        <v>2140.6</v>
      </c>
      <c r="H108" s="29">
        <v>0</v>
      </c>
      <c r="I108" s="36">
        <f>D108-октябрь!D106</f>
        <v>-1043.6</v>
      </c>
    </row>
    <row r="109" spans="1:9" ht="12.75">
      <c r="A109" s="11" t="s">
        <v>105</v>
      </c>
      <c r="B109" s="35">
        <f>B110</f>
        <v>42.5</v>
      </c>
      <c r="C109" s="35">
        <f>C110</f>
        <v>42.5</v>
      </c>
      <c r="D109" s="35">
        <f>D110</f>
        <v>42.5</v>
      </c>
      <c r="E109" s="26">
        <f t="shared" si="11"/>
        <v>100</v>
      </c>
      <c r="F109" s="26">
        <v>0</v>
      </c>
      <c r="G109" s="35">
        <f>G110</f>
        <v>44.8</v>
      </c>
      <c r="H109" s="26">
        <v>0</v>
      </c>
      <c r="I109" s="35">
        <f>D109-октябрь!D107</f>
        <v>0</v>
      </c>
    </row>
    <row r="110" spans="1:9" ht="12.75">
      <c r="A110" s="8" t="s">
        <v>106</v>
      </c>
      <c r="B110" s="36">
        <v>42.5</v>
      </c>
      <c r="C110" s="36">
        <v>42.5</v>
      </c>
      <c r="D110" s="36">
        <v>42.5</v>
      </c>
      <c r="E110" s="29">
        <f t="shared" si="11"/>
        <v>100</v>
      </c>
      <c r="F110" s="29">
        <v>0</v>
      </c>
      <c r="G110" s="36">
        <v>44.8</v>
      </c>
      <c r="H110" s="29">
        <v>0</v>
      </c>
      <c r="I110" s="36">
        <f>D110-октябрь!D108</f>
        <v>0</v>
      </c>
    </row>
    <row r="111" spans="1:9" ht="12.75">
      <c r="A111" s="11" t="s">
        <v>55</v>
      </c>
      <c r="B111" s="35">
        <f>B112+B113+B114+B115+B116</f>
        <v>194694.40000000002</v>
      </c>
      <c r="C111" s="35">
        <f>C112+C113+C114+C115+C116</f>
        <v>158670.30000000002</v>
      </c>
      <c r="D111" s="35">
        <f>D112+D113+D114+D115+D116</f>
        <v>151463</v>
      </c>
      <c r="E111" s="26">
        <f t="shared" si="11"/>
        <v>77.79525245718418</v>
      </c>
      <c r="F111" s="26">
        <f>$D:$D/$C:$C*100</f>
        <v>95.45768804874005</v>
      </c>
      <c r="G111" s="35">
        <f>G112+G113+G114+G115+G116</f>
        <v>157411.9</v>
      </c>
      <c r="H111" s="26">
        <v>0</v>
      </c>
      <c r="I111" s="35">
        <f>D111-октябрь!D109</f>
        <v>47134.40000000001</v>
      </c>
    </row>
    <row r="112" spans="1:9" ht="12.75">
      <c r="A112" s="8" t="s">
        <v>56</v>
      </c>
      <c r="B112" s="36">
        <v>1730</v>
      </c>
      <c r="C112" s="36">
        <v>1358.4</v>
      </c>
      <c r="D112" s="36">
        <v>1304.5</v>
      </c>
      <c r="E112" s="29">
        <f t="shared" si="11"/>
        <v>75.40462427745665</v>
      </c>
      <c r="F112" s="29">
        <v>0</v>
      </c>
      <c r="G112" s="36">
        <v>1058.6</v>
      </c>
      <c r="H112" s="29">
        <v>0</v>
      </c>
      <c r="I112" s="36">
        <f>D112-октябрь!D110</f>
        <v>-450.9000000000001</v>
      </c>
    </row>
    <row r="113" spans="1:9" ht="12.75">
      <c r="A113" s="8" t="s">
        <v>57</v>
      </c>
      <c r="B113" s="36">
        <v>65318.6</v>
      </c>
      <c r="C113" s="36">
        <v>57117.3</v>
      </c>
      <c r="D113" s="36">
        <v>57117.3</v>
      </c>
      <c r="E113" s="29">
        <f t="shared" si="11"/>
        <v>87.44415832549994</v>
      </c>
      <c r="F113" s="29">
        <f>$D:$D/$C:$C*100</f>
        <v>100</v>
      </c>
      <c r="G113" s="36">
        <v>52322.9</v>
      </c>
      <c r="H113" s="29">
        <f>$D:$D/$G:$G*100</f>
        <v>109.1631006691143</v>
      </c>
      <c r="I113" s="36">
        <f>D113-октябрь!D111</f>
        <v>57117.3</v>
      </c>
    </row>
    <row r="114" spans="1:9" ht="12.75">
      <c r="A114" s="8" t="s">
        <v>58</v>
      </c>
      <c r="B114" s="36">
        <v>36312.8</v>
      </c>
      <c r="C114" s="36">
        <v>31146.9</v>
      </c>
      <c r="D114" s="36">
        <v>31099</v>
      </c>
      <c r="E114" s="29">
        <f t="shared" si="11"/>
        <v>85.64197748452335</v>
      </c>
      <c r="F114" s="29">
        <f>$D:$D/$C:$C*100</f>
        <v>99.84621262469138</v>
      </c>
      <c r="G114" s="36">
        <v>27764.1</v>
      </c>
      <c r="H114" s="29">
        <v>0</v>
      </c>
      <c r="I114" s="36">
        <f>D114-октябрь!D112</f>
        <v>2569.9000000000015</v>
      </c>
    </row>
    <row r="115" spans="1:9" ht="12.75">
      <c r="A115" s="8" t="s">
        <v>59</v>
      </c>
      <c r="B115" s="28">
        <v>58569.5</v>
      </c>
      <c r="C115" s="28">
        <v>39473</v>
      </c>
      <c r="D115" s="28">
        <v>33018.9</v>
      </c>
      <c r="E115" s="29">
        <f t="shared" si="11"/>
        <v>56.37558797667729</v>
      </c>
      <c r="F115" s="29">
        <v>0</v>
      </c>
      <c r="G115" s="28">
        <v>50872</v>
      </c>
      <c r="H115" s="29">
        <v>0</v>
      </c>
      <c r="I115" s="36">
        <f>D115-октябрь!D113</f>
        <v>-39300.99999999999</v>
      </c>
    </row>
    <row r="116" spans="1:9" ht="12.75">
      <c r="A116" s="8" t="s">
        <v>60</v>
      </c>
      <c r="B116" s="36">
        <v>32763.5</v>
      </c>
      <c r="C116" s="36">
        <v>29574.7</v>
      </c>
      <c r="D116" s="36">
        <v>28923.3</v>
      </c>
      <c r="E116" s="29">
        <f t="shared" si="11"/>
        <v>88.27903001816046</v>
      </c>
      <c r="F116" s="29">
        <f>$D:$D/$C:$C*100</f>
        <v>97.79744173229145</v>
      </c>
      <c r="G116" s="36">
        <v>25394.3</v>
      </c>
      <c r="H116" s="29">
        <f>$D:$D/$G:$G*100</f>
        <v>113.8968193649756</v>
      </c>
      <c r="I116" s="36">
        <f>D116-октябрь!D114</f>
        <v>27199.1</v>
      </c>
    </row>
    <row r="117" spans="1:9" ht="12.75">
      <c r="A117" s="11" t="s">
        <v>67</v>
      </c>
      <c r="B117" s="27">
        <f>B118+B119+B120</f>
        <v>85795.90000000001</v>
      </c>
      <c r="C117" s="27">
        <f>C118+C119+C120</f>
        <v>76979.7</v>
      </c>
      <c r="D117" s="27">
        <f>D118+D119+D120</f>
        <v>67538.5</v>
      </c>
      <c r="E117" s="26">
        <f t="shared" si="11"/>
        <v>78.7199621427131</v>
      </c>
      <c r="F117" s="26">
        <f>$D:$D/$C:$C*100</f>
        <v>87.73546792206257</v>
      </c>
      <c r="G117" s="27">
        <f>G118+G119+G120</f>
        <v>51512.9</v>
      </c>
      <c r="H117" s="26">
        <f>$D:$D/$G:$G*100</f>
        <v>131.1098773316975</v>
      </c>
      <c r="I117" s="35">
        <f>D117-октябрь!D115</f>
        <v>14175.300000000003</v>
      </c>
    </row>
    <row r="118" spans="1:9" ht="12.75">
      <c r="A118" s="42" t="s">
        <v>68</v>
      </c>
      <c r="B118" s="28">
        <v>61464.4</v>
      </c>
      <c r="C118" s="28">
        <v>55479.5</v>
      </c>
      <c r="D118" s="28">
        <v>50293.5</v>
      </c>
      <c r="E118" s="29">
        <f t="shared" si="11"/>
        <v>81.82541438621381</v>
      </c>
      <c r="F118" s="29">
        <f>$D:$D/$C:$C*100</f>
        <v>90.65240313989852</v>
      </c>
      <c r="G118" s="28">
        <v>45891</v>
      </c>
      <c r="H118" s="29">
        <v>0</v>
      </c>
      <c r="I118" s="36">
        <f>D118-октябрь!D116</f>
        <v>5660.0999999999985</v>
      </c>
    </row>
    <row r="119" spans="1:9" ht="24.75" customHeight="1">
      <c r="A119" s="12" t="s">
        <v>69</v>
      </c>
      <c r="B119" s="28">
        <v>21212.7</v>
      </c>
      <c r="C119" s="28">
        <v>18632.7</v>
      </c>
      <c r="D119" s="28">
        <v>14409.5</v>
      </c>
      <c r="E119" s="29">
        <v>0</v>
      </c>
      <c r="F119" s="29">
        <v>0</v>
      </c>
      <c r="G119" s="28">
        <v>3171.6</v>
      </c>
      <c r="H119" s="29">
        <v>0</v>
      </c>
      <c r="I119" s="36">
        <f>D119-октябрь!D117</f>
        <v>8550.4</v>
      </c>
    </row>
    <row r="120" spans="1:9" ht="25.5">
      <c r="A120" s="12" t="s">
        <v>79</v>
      </c>
      <c r="B120" s="28">
        <v>3118.8</v>
      </c>
      <c r="C120" s="28">
        <v>2867.5</v>
      </c>
      <c r="D120" s="28">
        <v>2835.5</v>
      </c>
      <c r="E120" s="29">
        <f>$D:$D/$B:$B*100</f>
        <v>90.91637809413876</v>
      </c>
      <c r="F120" s="29">
        <f>$D:$D/$C:$C*100</f>
        <v>98.88404533565824</v>
      </c>
      <c r="G120" s="28">
        <v>2450.3</v>
      </c>
      <c r="H120" s="29">
        <v>0</v>
      </c>
      <c r="I120" s="36">
        <f>D120-октябрь!D118</f>
        <v>-35.19999999999982</v>
      </c>
    </row>
    <row r="121" spans="1:9" ht="26.25" customHeight="1">
      <c r="A121" s="13" t="s">
        <v>87</v>
      </c>
      <c r="B121" s="27">
        <f>B122</f>
        <v>100</v>
      </c>
      <c r="C121" s="27">
        <f>C122</f>
        <v>100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4.2</v>
      </c>
      <c r="H121" s="29">
        <v>0</v>
      </c>
      <c r="I121" s="36">
        <f>D121-октябрь!D119</f>
        <v>-82.8</v>
      </c>
    </row>
    <row r="122" spans="1:9" ht="13.5" customHeight="1">
      <c r="A122" s="12" t="s">
        <v>88</v>
      </c>
      <c r="B122" s="28">
        <v>100</v>
      </c>
      <c r="C122" s="28">
        <v>100</v>
      </c>
      <c r="D122" s="28">
        <v>0</v>
      </c>
      <c r="E122" s="29">
        <f>$D:$D/$B:$B*100</f>
        <v>0</v>
      </c>
      <c r="F122" s="29">
        <v>0</v>
      </c>
      <c r="G122" s="28">
        <v>4.2</v>
      </c>
      <c r="H122" s="29">
        <v>0</v>
      </c>
      <c r="I122" s="36">
        <f>D122-октябрь!D120</f>
        <v>-82.8</v>
      </c>
    </row>
    <row r="123" spans="1:9" ht="18" customHeight="1">
      <c r="A123" s="14" t="s">
        <v>61</v>
      </c>
      <c r="B123" s="35">
        <f>B77+B86+B87+B88+B94+B100+B106+B109+B111+B117+B121</f>
        <v>2602900.9999999995</v>
      </c>
      <c r="C123" s="35">
        <f>C77+C86+C87+C88+C94+C100+C106+C109+C111+C117+C121</f>
        <v>2248848.9000000004</v>
      </c>
      <c r="D123" s="35">
        <f>D77+D86+D87+D88+D94+D100+D106+D109+D111+D117+D121</f>
        <v>1970375.4</v>
      </c>
      <c r="E123" s="26">
        <f>$D:$D/$B:$B*100</f>
        <v>75.69920638549065</v>
      </c>
      <c r="F123" s="26">
        <f>$D:$D/$C:$C*100</f>
        <v>87.61706489039791</v>
      </c>
      <c r="G123" s="35">
        <f>G77+G86+G87+G88+G94+G100+G106+G109+G111+G117+G121</f>
        <v>1670354.5999999996</v>
      </c>
      <c r="H123" s="26">
        <f>$D:$D/$G:$G*100</f>
        <v>117.9615035035076</v>
      </c>
      <c r="I123" s="35">
        <f>D123-октябрь!D121</f>
        <v>307594.19999999995</v>
      </c>
    </row>
    <row r="124" spans="1:9" ht="21.75" customHeight="1">
      <c r="A124" s="15" t="s">
        <v>62</v>
      </c>
      <c r="B124" s="30">
        <f>B75-B123</f>
        <v>-17763.69999999972</v>
      </c>
      <c r="C124" s="30">
        <f aca="true" t="shared" si="13" ref="C124:H124">C75-C123</f>
        <v>-207643.70000000042</v>
      </c>
      <c r="D124" s="30">
        <f t="shared" si="13"/>
        <v>73035.6000000001</v>
      </c>
      <c r="E124" s="30">
        <f t="shared" si="13"/>
        <v>3.3453766623807297</v>
      </c>
      <c r="F124" s="30">
        <f t="shared" si="13"/>
        <v>12.490998718297575</v>
      </c>
      <c r="G124" s="30">
        <f t="shared" si="13"/>
        <v>57990.17000000039</v>
      </c>
      <c r="H124" s="30">
        <f t="shared" si="13"/>
        <v>0.2678588013292966</v>
      </c>
      <c r="I124" s="30"/>
    </row>
    <row r="125" spans="1:9" ht="24" customHeight="1">
      <c r="A125" s="1" t="s">
        <v>63</v>
      </c>
      <c r="B125" s="28" t="s">
        <v>135</v>
      </c>
      <c r="C125" s="28"/>
      <c r="D125" s="28" t="s">
        <v>146</v>
      </c>
      <c r="E125" s="28"/>
      <c r="F125" s="28"/>
      <c r="G125" s="28" t="s">
        <v>133</v>
      </c>
      <c r="H125" s="27"/>
      <c r="I125" s="36"/>
    </row>
    <row r="126" spans="1:9" ht="12.75">
      <c r="A126" s="3" t="s">
        <v>64</v>
      </c>
      <c r="B126" s="27">
        <f>B128+B129</f>
        <v>4763.73</v>
      </c>
      <c r="C126" s="27">
        <f aca="true" t="shared" si="14" ref="C126:H126">C128+C129</f>
        <v>0</v>
      </c>
      <c r="D126" s="27">
        <f t="shared" si="14"/>
        <v>77799.32</v>
      </c>
      <c r="E126" s="27">
        <f t="shared" si="14"/>
        <v>0</v>
      </c>
      <c r="F126" s="27">
        <f t="shared" si="14"/>
        <v>0</v>
      </c>
      <c r="G126" s="27">
        <f>G128+G129</f>
        <v>46519</v>
      </c>
      <c r="H126" s="27">
        <f t="shared" si="14"/>
        <v>0</v>
      </c>
      <c r="I126" s="35">
        <f>D126-октябрь!D124</f>
        <v>18484.420000000006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36">
        <f>D127-октябрь!D125</f>
        <v>0</v>
      </c>
    </row>
    <row r="128" spans="1:9" ht="12.75">
      <c r="A128" s="5" t="s">
        <v>65</v>
      </c>
      <c r="B128" s="28">
        <v>855.03</v>
      </c>
      <c r="C128" s="28"/>
      <c r="D128" s="28">
        <v>45655.05</v>
      </c>
      <c r="E128" s="28"/>
      <c r="F128" s="28"/>
      <c r="G128" s="28">
        <v>21872.2</v>
      </c>
      <c r="H128" s="37"/>
      <c r="I128" s="36">
        <f>D128-октябрь!D126</f>
        <v>18734.550000000003</v>
      </c>
    </row>
    <row r="129" spans="1:9" ht="12.75">
      <c r="A129" s="1" t="s">
        <v>66</v>
      </c>
      <c r="B129" s="28">
        <v>3908.7</v>
      </c>
      <c r="C129" s="28"/>
      <c r="D129" s="28">
        <v>32144.27</v>
      </c>
      <c r="E129" s="28"/>
      <c r="F129" s="28"/>
      <c r="G129" s="28">
        <v>24646.8</v>
      </c>
      <c r="H129" s="37"/>
      <c r="I129" s="36">
        <f>D129-октябрь!D127</f>
        <v>-250.13000000000102</v>
      </c>
    </row>
    <row r="130" spans="1:9" ht="12.75">
      <c r="A130" s="3" t="s">
        <v>108</v>
      </c>
      <c r="B130" s="41">
        <f>B131-B132</f>
        <v>0</v>
      </c>
      <c r="C130" s="41"/>
      <c r="D130" s="41">
        <f>D131-D132</f>
        <v>0</v>
      </c>
      <c r="E130" s="41"/>
      <c r="F130" s="41"/>
      <c r="G130" s="41">
        <f>G131-G132</f>
        <v>-25000</v>
      </c>
      <c r="H130" s="43"/>
      <c r="I130" s="35">
        <f>D130-октябрь!D128</f>
        <v>30900</v>
      </c>
    </row>
    <row r="131" spans="1:9" ht="12.75">
      <c r="A131" s="2" t="s">
        <v>109</v>
      </c>
      <c r="B131" s="38">
        <v>0</v>
      </c>
      <c r="C131" s="38"/>
      <c r="D131" s="28">
        <v>0</v>
      </c>
      <c r="E131" s="38"/>
      <c r="F131" s="38"/>
      <c r="G131" s="28">
        <v>0</v>
      </c>
      <c r="H131" s="39"/>
      <c r="I131" s="36">
        <f>D131-октябрь!D129</f>
        <v>0</v>
      </c>
    </row>
    <row r="132" spans="1:9" ht="12.75">
      <c r="A132" s="2" t="s">
        <v>110</v>
      </c>
      <c r="B132" s="38">
        <v>0</v>
      </c>
      <c r="C132" s="38"/>
      <c r="D132" s="28">
        <v>0</v>
      </c>
      <c r="E132" s="38"/>
      <c r="F132" s="38"/>
      <c r="G132" s="28">
        <v>25000</v>
      </c>
      <c r="H132" s="39"/>
      <c r="I132" s="36">
        <f>D132-октябрь!D130</f>
        <v>-30900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4" ht="12.75">
      <c r="D134" s="23" t="s">
        <v>130</v>
      </c>
    </row>
    <row r="135" ht="12" customHeight="1">
      <c r="A135" s="22" t="s">
        <v>85</v>
      </c>
    </row>
    <row r="136" ht="12.75" customHeight="1" hidden="1"/>
    <row r="138" spans="1:9" ht="31.5">
      <c r="A138" s="17" t="s">
        <v>115</v>
      </c>
      <c r="B138" s="24" t="s">
        <v>107</v>
      </c>
      <c r="C138" s="24"/>
      <c r="D138" s="24"/>
      <c r="E138" s="24"/>
      <c r="F138" s="24"/>
      <c r="G138" s="24"/>
      <c r="H138" s="24"/>
      <c r="I138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7" sqref="A7:I6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95" t="s">
        <v>111</v>
      </c>
      <c r="B1" s="95"/>
      <c r="C1" s="95"/>
      <c r="D1" s="95"/>
      <c r="E1" s="95"/>
      <c r="F1" s="95"/>
      <c r="G1" s="31"/>
    </row>
    <row r="2" spans="1:7" ht="15">
      <c r="A2" s="96" t="s">
        <v>149</v>
      </c>
      <c r="B2" s="96"/>
      <c r="C2" s="96"/>
      <c r="D2" s="96"/>
      <c r="E2" s="96"/>
      <c r="F2" s="96"/>
      <c r="G2" s="32"/>
    </row>
    <row r="3" spans="1:7" ht="5.25" customHeight="1" hidden="1">
      <c r="A3" s="97" t="s">
        <v>0</v>
      </c>
      <c r="B3" s="97"/>
      <c r="C3" s="97"/>
      <c r="D3" s="97"/>
      <c r="E3" s="97"/>
      <c r="F3" s="97"/>
      <c r="G3" s="33"/>
    </row>
    <row r="4" spans="1:7" ht="45" customHeight="1">
      <c r="A4" s="4" t="s">
        <v>1</v>
      </c>
      <c r="B4" s="18" t="s">
        <v>2</v>
      </c>
      <c r="C4" s="18" t="s">
        <v>74</v>
      </c>
      <c r="D4" s="18" t="s">
        <v>72</v>
      </c>
      <c r="E4" s="18" t="s">
        <v>136</v>
      </c>
      <c r="F4" s="19" t="s">
        <v>71</v>
      </c>
      <c r="G4" s="18" t="s">
        <v>77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101" t="s">
        <v>3</v>
      </c>
      <c r="B6" s="102"/>
      <c r="C6" s="102"/>
      <c r="D6" s="102"/>
      <c r="E6" s="102"/>
      <c r="F6" s="102"/>
      <c r="G6" s="103"/>
    </row>
    <row r="7" spans="1:7" ht="12.75">
      <c r="A7" s="52" t="s">
        <v>116</v>
      </c>
      <c r="B7" s="35">
        <f>B8+B15+B20+B24+B27+B31+B34+B42+B43+B44+B48</f>
        <v>433261.6499999999</v>
      </c>
      <c r="C7" s="35">
        <f>C8+C15+C20+C24+C27+C31+C34+C42+C43+C44+C48+C65</f>
        <v>434564.56</v>
      </c>
      <c r="D7" s="26">
        <f aca="true" t="shared" si="0" ref="D7:D30">$C:$C/$B:$B*100</f>
        <v>100.30072128470178</v>
      </c>
      <c r="E7" s="35">
        <f>E8+E15+E20+E24+E27+E31+E34+E42+E43+E44+E48+E65</f>
        <v>412488.70000000007</v>
      </c>
      <c r="F7" s="26">
        <f aca="true" t="shared" si="1" ref="F7:F27">$C:$C/$E:$E*100</f>
        <v>105.35187024517276</v>
      </c>
      <c r="G7" s="35">
        <f>G8+G15+G20+G24+G27+G31+G34+G42+G43+G44+G48+G65</f>
        <v>63737.850000000006</v>
      </c>
    </row>
    <row r="8" spans="1:7" ht="12.75">
      <c r="A8" s="53" t="s">
        <v>4</v>
      </c>
      <c r="B8" s="26">
        <f>B9+B10</f>
        <v>267096.69999999995</v>
      </c>
      <c r="C8" s="26">
        <f>C9+C10</f>
        <v>268470.51999999996</v>
      </c>
      <c r="D8" s="26">
        <f t="shared" si="0"/>
        <v>100.51435304142657</v>
      </c>
      <c r="E8" s="26">
        <f>E9+E10</f>
        <v>245294.89</v>
      </c>
      <c r="F8" s="26">
        <f t="shared" si="1"/>
        <v>109.44806881219577</v>
      </c>
      <c r="G8" s="26">
        <f>G9+G10</f>
        <v>45872.78</v>
      </c>
    </row>
    <row r="9" spans="1:7" ht="25.5">
      <c r="A9" s="54" t="s">
        <v>5</v>
      </c>
      <c r="B9" s="27">
        <v>2790</v>
      </c>
      <c r="C9" s="27">
        <v>2851.05</v>
      </c>
      <c r="D9" s="26">
        <f t="shared" si="0"/>
        <v>102.18817204301077</v>
      </c>
      <c r="E9" s="27">
        <v>3044.65</v>
      </c>
      <c r="F9" s="26">
        <f t="shared" si="1"/>
        <v>93.6413052403396</v>
      </c>
      <c r="G9" s="27">
        <v>322.93</v>
      </c>
    </row>
    <row r="10" spans="1:7" ht="12.75" customHeight="1">
      <c r="A10" s="55" t="s">
        <v>76</v>
      </c>
      <c r="B10" s="47">
        <f>B11+B12+B13+B14</f>
        <v>264306.69999999995</v>
      </c>
      <c r="C10" s="47">
        <f>C11+C12+C13+C14</f>
        <v>265619.47</v>
      </c>
      <c r="D10" s="48">
        <f t="shared" si="0"/>
        <v>100.49668434436208</v>
      </c>
      <c r="E10" s="47">
        <f>E11+E12+E13+E14</f>
        <v>242250.24000000002</v>
      </c>
      <c r="F10" s="48">
        <f t="shared" si="1"/>
        <v>109.64673141293892</v>
      </c>
      <c r="G10" s="47">
        <f>G11+G12+G13+G14</f>
        <v>45549.85</v>
      </c>
    </row>
    <row r="11" spans="1:7" ht="51">
      <c r="A11" s="57" t="s">
        <v>80</v>
      </c>
      <c r="B11" s="28">
        <v>254333.83</v>
      </c>
      <c r="C11" s="28">
        <v>255469.27999999997</v>
      </c>
      <c r="D11" s="26">
        <f t="shared" si="0"/>
        <v>100.44644080577089</v>
      </c>
      <c r="E11" s="28">
        <v>233470.48</v>
      </c>
      <c r="F11" s="26">
        <f t="shared" si="1"/>
        <v>109.4225188554887</v>
      </c>
      <c r="G11" s="28">
        <v>44920.26</v>
      </c>
    </row>
    <row r="12" spans="1:7" ht="51" customHeight="1">
      <c r="A12" s="57" t="s">
        <v>81</v>
      </c>
      <c r="B12" s="28">
        <v>2257.46</v>
      </c>
      <c r="C12" s="28">
        <v>2333.86</v>
      </c>
      <c r="D12" s="26">
        <f t="shared" si="0"/>
        <v>103.38433460615029</v>
      </c>
      <c r="E12" s="28">
        <v>3408.14</v>
      </c>
      <c r="F12" s="26">
        <f t="shared" si="1"/>
        <v>68.47899440750675</v>
      </c>
      <c r="G12" s="28">
        <v>232.95</v>
      </c>
    </row>
    <row r="13" spans="1:7" ht="25.5">
      <c r="A13" s="57" t="s">
        <v>82</v>
      </c>
      <c r="B13" s="28">
        <v>4666.52</v>
      </c>
      <c r="C13" s="28">
        <v>4674.2</v>
      </c>
      <c r="D13" s="26">
        <f t="shared" si="0"/>
        <v>100.16457660097888</v>
      </c>
      <c r="E13" s="28">
        <v>2542.74</v>
      </c>
      <c r="F13" s="26">
        <f t="shared" si="1"/>
        <v>183.82532229012799</v>
      </c>
      <c r="G13" s="28">
        <v>148.93</v>
      </c>
    </row>
    <row r="14" spans="1:7" ht="63.75">
      <c r="A14" s="58" t="s">
        <v>84</v>
      </c>
      <c r="B14" s="28">
        <v>3048.89</v>
      </c>
      <c r="C14" s="28">
        <v>3142.13</v>
      </c>
      <c r="D14" s="26">
        <f t="shared" si="0"/>
        <v>103.05816215081556</v>
      </c>
      <c r="E14" s="28">
        <v>2828.88</v>
      </c>
      <c r="F14" s="26">
        <f t="shared" si="1"/>
        <v>111.07328695455445</v>
      </c>
      <c r="G14" s="28">
        <v>247.71</v>
      </c>
    </row>
    <row r="15" spans="1:7" ht="44.25" customHeight="1">
      <c r="A15" s="59" t="s">
        <v>89</v>
      </c>
      <c r="B15" s="35">
        <f>B16+B17+B18+B19</f>
        <v>23200.829999999998</v>
      </c>
      <c r="C15" s="35">
        <f>C16+C17+C18+C19</f>
        <v>23121.79</v>
      </c>
      <c r="D15" s="26">
        <f t="shared" si="0"/>
        <v>99.65932253285767</v>
      </c>
      <c r="E15" s="35">
        <f>E16+E17+E18+E19</f>
        <v>20071.76</v>
      </c>
      <c r="F15" s="26">
        <f t="shared" si="1"/>
        <v>115.19562808642591</v>
      </c>
      <c r="G15" s="35">
        <f>G16+G17+G18+G19</f>
        <v>1880.1</v>
      </c>
    </row>
    <row r="16" spans="1:7" ht="39.75" customHeight="1">
      <c r="A16" s="39" t="s">
        <v>90</v>
      </c>
      <c r="B16" s="28">
        <v>10626.71</v>
      </c>
      <c r="C16" s="28">
        <v>10524.65</v>
      </c>
      <c r="D16" s="26">
        <f t="shared" si="0"/>
        <v>99.03958986365488</v>
      </c>
      <c r="E16" s="28">
        <v>8943.28</v>
      </c>
      <c r="F16" s="26">
        <f t="shared" si="1"/>
        <v>117.68221502625434</v>
      </c>
      <c r="G16" s="28">
        <v>869.97</v>
      </c>
    </row>
    <row r="17" spans="1:7" ht="37.5" customHeight="1">
      <c r="A17" s="39" t="s">
        <v>91</v>
      </c>
      <c r="B17" s="28">
        <v>72.21</v>
      </c>
      <c r="C17" s="28">
        <v>77.38</v>
      </c>
      <c r="D17" s="26">
        <f t="shared" si="0"/>
        <v>107.15967317546047</v>
      </c>
      <c r="E17" s="28">
        <v>86.13</v>
      </c>
      <c r="F17" s="26">
        <f t="shared" si="1"/>
        <v>89.84093811680019</v>
      </c>
      <c r="G17" s="28">
        <v>6.26</v>
      </c>
    </row>
    <row r="18" spans="1:7" ht="56.25" customHeight="1">
      <c r="A18" s="39" t="s">
        <v>92</v>
      </c>
      <c r="B18" s="28">
        <v>14013.36</v>
      </c>
      <c r="C18" s="28">
        <v>14060.94</v>
      </c>
      <c r="D18" s="26">
        <f t="shared" si="0"/>
        <v>100.33953313124047</v>
      </c>
      <c r="E18" s="28">
        <v>13046.15</v>
      </c>
      <c r="F18" s="26">
        <f t="shared" si="1"/>
        <v>107.77846337808472</v>
      </c>
      <c r="G18" s="28">
        <v>1091.02</v>
      </c>
    </row>
    <row r="19" spans="1:7" ht="55.5" customHeight="1">
      <c r="A19" s="39" t="s">
        <v>93</v>
      </c>
      <c r="B19" s="28">
        <v>-1511.45</v>
      </c>
      <c r="C19" s="28">
        <v>-1541.1800000000003</v>
      </c>
      <c r="D19" s="26">
        <f t="shared" si="0"/>
        <v>101.96698534519835</v>
      </c>
      <c r="E19" s="28">
        <v>-2003.8</v>
      </c>
      <c r="F19" s="26">
        <f t="shared" si="1"/>
        <v>76.91286555544468</v>
      </c>
      <c r="G19" s="28">
        <v>-87.15</v>
      </c>
    </row>
    <row r="20" spans="1:7" ht="15.75" customHeight="1">
      <c r="A20" s="60" t="s">
        <v>7</v>
      </c>
      <c r="B20" s="35">
        <f>B21+B22+B23</f>
        <v>34187.61</v>
      </c>
      <c r="C20" s="35">
        <f>C21+C22+C23</f>
        <v>33496.33</v>
      </c>
      <c r="D20" s="26">
        <f t="shared" si="0"/>
        <v>97.97798091179817</v>
      </c>
      <c r="E20" s="35">
        <f>E21+E22+E23</f>
        <v>29559.029999999995</v>
      </c>
      <c r="F20" s="26">
        <f t="shared" si="1"/>
        <v>113.32012586339945</v>
      </c>
      <c r="G20" s="35">
        <f>G21+G22+G23</f>
        <v>904.55</v>
      </c>
    </row>
    <row r="21" spans="1:7" ht="12.75">
      <c r="A21" s="57" t="s">
        <v>96</v>
      </c>
      <c r="B21" s="28">
        <v>32091.08</v>
      </c>
      <c r="C21" s="28">
        <v>32282.63</v>
      </c>
      <c r="D21" s="26">
        <f t="shared" si="0"/>
        <v>100.59689483806716</v>
      </c>
      <c r="E21" s="28">
        <v>27736.679999999997</v>
      </c>
      <c r="F21" s="26">
        <f t="shared" si="1"/>
        <v>116.38966884284639</v>
      </c>
      <c r="G21" s="28">
        <v>746.31</v>
      </c>
    </row>
    <row r="22" spans="1:7" ht="18.75" customHeight="1">
      <c r="A22" s="57" t="s">
        <v>94</v>
      </c>
      <c r="B22" s="28">
        <v>719.43</v>
      </c>
      <c r="C22" s="28">
        <v>719.4</v>
      </c>
      <c r="D22" s="26">
        <f t="shared" si="0"/>
        <v>99.99583003210876</v>
      </c>
      <c r="E22" s="28">
        <v>561</v>
      </c>
      <c r="F22" s="26">
        <f t="shared" si="1"/>
        <v>128.23529411764704</v>
      </c>
      <c r="G22" s="28">
        <v>1.25</v>
      </c>
    </row>
    <row r="23" spans="1:7" ht="31.5" customHeight="1">
      <c r="A23" s="57" t="s">
        <v>95</v>
      </c>
      <c r="B23" s="28">
        <v>1377.1</v>
      </c>
      <c r="C23" s="28">
        <v>494.3</v>
      </c>
      <c r="D23" s="26">
        <f t="shared" si="0"/>
        <v>35.894270568586165</v>
      </c>
      <c r="E23" s="28">
        <v>1261.35</v>
      </c>
      <c r="F23" s="26">
        <f t="shared" si="1"/>
        <v>39.18817140365482</v>
      </c>
      <c r="G23" s="28">
        <v>156.99</v>
      </c>
    </row>
    <row r="24" spans="1:7" ht="13.5" customHeight="1">
      <c r="A24" s="60" t="s">
        <v>8</v>
      </c>
      <c r="B24" s="35">
        <f>SUM(B25:B26)</f>
        <v>31856.03</v>
      </c>
      <c r="C24" s="35">
        <f>SUM(C25:C26)</f>
        <v>30451.04</v>
      </c>
      <c r="D24" s="26">
        <f t="shared" si="0"/>
        <v>95.58956342017508</v>
      </c>
      <c r="E24" s="35">
        <f>SUM(E25:E26)</f>
        <v>28125.059999999998</v>
      </c>
      <c r="F24" s="26">
        <f t="shared" si="1"/>
        <v>108.27013346815973</v>
      </c>
      <c r="G24" s="35">
        <f>SUM(G25:G26)</f>
        <v>5523.0599999999995</v>
      </c>
    </row>
    <row r="25" spans="1:7" ht="12.75">
      <c r="A25" s="57" t="s">
        <v>119</v>
      </c>
      <c r="B25" s="28">
        <v>14091.86</v>
      </c>
      <c r="C25" s="28">
        <v>13437.51</v>
      </c>
      <c r="D25" s="26">
        <f t="shared" si="0"/>
        <v>95.35653916516344</v>
      </c>
      <c r="E25" s="28">
        <v>12111.5</v>
      </c>
      <c r="F25" s="26">
        <f t="shared" si="1"/>
        <v>110.94835486933906</v>
      </c>
      <c r="G25" s="28">
        <v>3059.15</v>
      </c>
    </row>
    <row r="26" spans="1:7" ht="12.75">
      <c r="A26" s="57" t="s">
        <v>120</v>
      </c>
      <c r="B26" s="28">
        <v>17764.17</v>
      </c>
      <c r="C26" s="28">
        <v>17013.53</v>
      </c>
      <c r="D26" s="26">
        <f t="shared" si="0"/>
        <v>95.77441557922492</v>
      </c>
      <c r="E26" s="28">
        <v>16013.56</v>
      </c>
      <c r="F26" s="26">
        <f t="shared" si="1"/>
        <v>106.24452026907196</v>
      </c>
      <c r="G26" s="28">
        <v>2463.91</v>
      </c>
    </row>
    <row r="27" spans="1:7" ht="12.75">
      <c r="A27" s="53" t="s">
        <v>9</v>
      </c>
      <c r="B27" s="35">
        <f>B28+B30+B29</f>
        <v>16056.2</v>
      </c>
      <c r="C27" s="35">
        <f>C28+C30+C29</f>
        <v>16030.33</v>
      </c>
      <c r="D27" s="26">
        <f t="shared" si="0"/>
        <v>99.83887843948132</v>
      </c>
      <c r="E27" s="35">
        <f>E28+E29+E30</f>
        <v>16436.57</v>
      </c>
      <c r="F27" s="26">
        <f t="shared" si="1"/>
        <v>97.52843811087106</v>
      </c>
      <c r="G27" s="35">
        <f>G28+G30+G29</f>
        <v>1307.4</v>
      </c>
    </row>
    <row r="28" spans="1:7" ht="25.5">
      <c r="A28" s="57" t="s">
        <v>10</v>
      </c>
      <c r="B28" s="28">
        <v>15924.6</v>
      </c>
      <c r="C28" s="28">
        <v>15901.32</v>
      </c>
      <c r="D28" s="26">
        <f t="shared" si="0"/>
        <v>99.85381108473682</v>
      </c>
      <c r="E28" s="28">
        <v>16244.17</v>
      </c>
      <c r="F28" s="26" t="s">
        <v>124</v>
      </c>
      <c r="G28" s="28">
        <v>1299.2</v>
      </c>
    </row>
    <row r="29" spans="1:7" ht="25.5">
      <c r="A29" s="57" t="s">
        <v>97</v>
      </c>
      <c r="B29" s="28">
        <v>50</v>
      </c>
      <c r="C29" s="28">
        <v>81.01</v>
      </c>
      <c r="D29" s="26">
        <f t="shared" si="0"/>
        <v>162.02</v>
      </c>
      <c r="E29" s="28">
        <v>62.4</v>
      </c>
      <c r="F29" s="26" t="s">
        <v>124</v>
      </c>
      <c r="G29" s="28">
        <v>5</v>
      </c>
    </row>
    <row r="30" spans="1:7" ht="25.5">
      <c r="A30" s="57" t="s">
        <v>98</v>
      </c>
      <c r="B30" s="28">
        <v>81.6</v>
      </c>
      <c r="C30" s="28">
        <v>48</v>
      </c>
      <c r="D30" s="26">
        <f t="shared" si="0"/>
        <v>58.82352941176471</v>
      </c>
      <c r="E30" s="28">
        <v>130</v>
      </c>
      <c r="F30" s="26" t="s">
        <v>124</v>
      </c>
      <c r="G30" s="28">
        <v>3.2</v>
      </c>
    </row>
    <row r="31" spans="1:7" ht="25.5">
      <c r="A31" s="60" t="s">
        <v>11</v>
      </c>
      <c r="B31" s="35">
        <f>$32:$32+$33:$33</f>
        <v>0</v>
      </c>
      <c r="C31" s="35">
        <f>C32+C33</f>
        <v>0.45999999999999996</v>
      </c>
      <c r="D31" s="26" t="s">
        <v>124</v>
      </c>
      <c r="E31" s="35">
        <f>E32+E33</f>
        <v>0.14</v>
      </c>
      <c r="F31" s="26" t="s">
        <v>124</v>
      </c>
      <c r="G31" s="35">
        <f>G32+G33</f>
        <v>0.28</v>
      </c>
    </row>
    <row r="32" spans="1:7" ht="25.5">
      <c r="A32" s="57" t="s">
        <v>137</v>
      </c>
      <c r="B32" s="28">
        <v>0</v>
      </c>
      <c r="C32" s="28">
        <v>0.31</v>
      </c>
      <c r="D32" s="26" t="s">
        <v>125</v>
      </c>
      <c r="E32" s="28">
        <v>0.05</v>
      </c>
      <c r="F32" s="26" t="s">
        <v>124</v>
      </c>
      <c r="G32" s="28">
        <v>0.16</v>
      </c>
    </row>
    <row r="33" spans="1:7" ht="25.5">
      <c r="A33" s="57" t="s">
        <v>99</v>
      </c>
      <c r="B33" s="28">
        <v>0</v>
      </c>
      <c r="C33" s="28">
        <v>0.15</v>
      </c>
      <c r="D33" s="26" t="s">
        <v>125</v>
      </c>
      <c r="E33" s="28">
        <v>0.09</v>
      </c>
      <c r="F33" s="26" t="s">
        <v>124</v>
      </c>
      <c r="G33" s="28">
        <v>0.12</v>
      </c>
    </row>
    <row r="34" spans="1:7" ht="38.25">
      <c r="A34" s="60" t="s">
        <v>12</v>
      </c>
      <c r="B34" s="35">
        <f>B35+B37+B38+B39+B40+B41+B36</f>
        <v>44854.67</v>
      </c>
      <c r="C34" s="35">
        <f>C35+C37+C38+C39+C40+C41+C36</f>
        <v>46403.21</v>
      </c>
      <c r="D34" s="26">
        <f>$C:$C/$B:$B*100</f>
        <v>103.45234955468405</v>
      </c>
      <c r="E34" s="35">
        <f>E35+E37+E38+E39+E40+E41+E36</f>
        <v>42980.61</v>
      </c>
      <c r="F34" s="26">
        <f aca="true" t="shared" si="2" ref="F34:F51">$C:$C/$E:$E*100</f>
        <v>107.96312569784374</v>
      </c>
      <c r="G34" s="35">
        <f>G35+G37+G38+G39+G40+G41+G36</f>
        <v>6224.52</v>
      </c>
    </row>
    <row r="35" spans="1:7" ht="76.5" customHeight="1">
      <c r="A35" s="57" t="s">
        <v>131</v>
      </c>
      <c r="B35" s="28"/>
      <c r="C35" s="28"/>
      <c r="D35" s="26" t="s">
        <v>125</v>
      </c>
      <c r="E35" s="28"/>
      <c r="F35" s="26" t="e">
        <f t="shared" si="2"/>
        <v>#DIV/0!</v>
      </c>
      <c r="G35" s="28"/>
    </row>
    <row r="36" spans="1:7" ht="84" customHeight="1">
      <c r="A36" s="57" t="s">
        <v>138</v>
      </c>
      <c r="B36" s="28">
        <v>24672.37</v>
      </c>
      <c r="C36" s="28">
        <v>25723</v>
      </c>
      <c r="D36" s="26">
        <f>$C:$C/$B:$B*100</f>
        <v>104.25832621673557</v>
      </c>
      <c r="E36" s="36"/>
      <c r="F36" s="26" t="e">
        <f t="shared" si="2"/>
        <v>#DIV/0!</v>
      </c>
      <c r="G36" s="28">
        <v>3742.46</v>
      </c>
    </row>
    <row r="37" spans="1:7" ht="81.75" customHeight="1">
      <c r="A37" s="57" t="s">
        <v>145</v>
      </c>
      <c r="B37" s="28">
        <v>261.01</v>
      </c>
      <c r="C37" s="28">
        <v>260.73</v>
      </c>
      <c r="D37" s="26">
        <f>$C:$C/$B:$B*100</f>
        <v>99.89272441668902</v>
      </c>
      <c r="E37" s="28">
        <v>24111.07</v>
      </c>
      <c r="F37" s="26">
        <f t="shared" si="2"/>
        <v>1.0813705074059343</v>
      </c>
      <c r="G37" s="28">
        <v>75</v>
      </c>
    </row>
    <row r="38" spans="1:7" ht="76.5">
      <c r="A38" s="57" t="s">
        <v>139</v>
      </c>
      <c r="B38" s="28">
        <v>528.54</v>
      </c>
      <c r="C38" s="28">
        <v>562.72</v>
      </c>
      <c r="D38" s="26" t="s">
        <v>125</v>
      </c>
      <c r="E38" s="28">
        <v>63.57</v>
      </c>
      <c r="F38" s="26">
        <f t="shared" si="2"/>
        <v>885.1974201667452</v>
      </c>
      <c r="G38" s="28">
        <v>69.42</v>
      </c>
    </row>
    <row r="39" spans="1:7" ht="38.25">
      <c r="A39" s="57" t="s">
        <v>140</v>
      </c>
      <c r="B39" s="28">
        <v>14869.72</v>
      </c>
      <c r="C39" s="28">
        <v>15373.07</v>
      </c>
      <c r="D39" s="26">
        <f aca="true" t="shared" si="3" ref="D39:D45">$C:$C/$B:$B*100</f>
        <v>103.38506710281028</v>
      </c>
      <c r="E39" s="28">
        <v>14886.62</v>
      </c>
      <c r="F39" s="26">
        <f t="shared" si="2"/>
        <v>103.26769945091631</v>
      </c>
      <c r="G39" s="28">
        <v>1694.53</v>
      </c>
    </row>
    <row r="40" spans="1:7" ht="51">
      <c r="A40" s="57" t="s">
        <v>141</v>
      </c>
      <c r="B40" s="28">
        <v>1170.45</v>
      </c>
      <c r="C40" s="28">
        <v>1170.44</v>
      </c>
      <c r="D40" s="26">
        <f t="shared" si="3"/>
        <v>99.99914562775001</v>
      </c>
      <c r="E40" s="28">
        <v>978.75</v>
      </c>
      <c r="F40" s="26">
        <f t="shared" si="2"/>
        <v>119.5851851851852</v>
      </c>
      <c r="G40" s="28">
        <v>279.52</v>
      </c>
    </row>
    <row r="41" spans="1:7" ht="76.5">
      <c r="A41" s="61" t="s">
        <v>142</v>
      </c>
      <c r="B41" s="28">
        <v>3352.58</v>
      </c>
      <c r="C41" s="28">
        <v>3313.25</v>
      </c>
      <c r="D41" s="26">
        <f t="shared" si="3"/>
        <v>98.82687363165084</v>
      </c>
      <c r="E41" s="28">
        <v>2940.6</v>
      </c>
      <c r="F41" s="26">
        <f t="shared" si="2"/>
        <v>112.67258382642997</v>
      </c>
      <c r="G41" s="28">
        <v>363.59</v>
      </c>
    </row>
    <row r="42" spans="1:7" ht="25.5">
      <c r="A42" s="54" t="s">
        <v>13</v>
      </c>
      <c r="B42" s="27">
        <v>643.1</v>
      </c>
      <c r="C42" s="27">
        <v>486.57</v>
      </c>
      <c r="D42" s="26">
        <f t="shared" si="3"/>
        <v>75.66008396827864</v>
      </c>
      <c r="E42" s="27">
        <v>469.89</v>
      </c>
      <c r="F42" s="26">
        <f t="shared" si="2"/>
        <v>103.5497669667369</v>
      </c>
      <c r="G42" s="27">
        <v>50.15</v>
      </c>
    </row>
    <row r="43" spans="1:7" ht="25.5">
      <c r="A43" s="54" t="s">
        <v>104</v>
      </c>
      <c r="B43" s="27">
        <v>2212.44</v>
      </c>
      <c r="C43" s="27">
        <v>2456.72</v>
      </c>
      <c r="D43" s="26">
        <f t="shared" si="3"/>
        <v>111.04120337726671</v>
      </c>
      <c r="E43" s="27">
        <v>6345.65</v>
      </c>
      <c r="F43" s="26">
        <f t="shared" si="2"/>
        <v>38.715025253520125</v>
      </c>
      <c r="G43" s="27">
        <v>306.4</v>
      </c>
    </row>
    <row r="44" spans="1:7" ht="25.5">
      <c r="A44" s="60" t="s">
        <v>14</v>
      </c>
      <c r="B44" s="35">
        <f>B45+B46+B47</f>
        <v>2801.0299999999997</v>
      </c>
      <c r="C44" s="35">
        <f>C45+C46+C47</f>
        <v>2801.57</v>
      </c>
      <c r="D44" s="26">
        <f t="shared" si="3"/>
        <v>100.01927862250675</v>
      </c>
      <c r="E44" s="35">
        <f>E45+E46+E47</f>
        <v>6930.360000000001</v>
      </c>
      <c r="F44" s="26">
        <f t="shared" si="2"/>
        <v>40.42459554770603</v>
      </c>
      <c r="G44" s="35">
        <f>G45+G46+G47</f>
        <v>234.65</v>
      </c>
    </row>
    <row r="45" spans="1:7" ht="14.25" customHeight="1">
      <c r="A45" s="57" t="s">
        <v>101</v>
      </c>
      <c r="B45" s="28">
        <v>0</v>
      </c>
      <c r="C45" s="28">
        <v>0</v>
      </c>
      <c r="D45" s="26" t="e">
        <f t="shared" si="3"/>
        <v>#DIV/0!</v>
      </c>
      <c r="E45" s="28">
        <v>19.52</v>
      </c>
      <c r="F45" s="26">
        <f t="shared" si="2"/>
        <v>0</v>
      </c>
      <c r="G45" s="28">
        <v>0</v>
      </c>
    </row>
    <row r="46" spans="1:7" ht="76.5">
      <c r="A46" s="57" t="s">
        <v>102</v>
      </c>
      <c r="B46" s="28">
        <v>140.85</v>
      </c>
      <c r="C46" s="28">
        <v>153.17</v>
      </c>
      <c r="D46" s="26" t="s">
        <v>125</v>
      </c>
      <c r="E46" s="28">
        <v>1191.29</v>
      </c>
      <c r="F46" s="26">
        <f t="shared" si="2"/>
        <v>12.857490619412568</v>
      </c>
      <c r="G46" s="28">
        <v>12.31</v>
      </c>
    </row>
    <row r="47" spans="1:7" ht="12.75">
      <c r="A47" s="61" t="s">
        <v>100</v>
      </c>
      <c r="B47" s="28">
        <v>2660.18</v>
      </c>
      <c r="C47" s="28">
        <v>2648.4</v>
      </c>
      <c r="D47" s="26">
        <f aca="true" t="shared" si="4" ref="D47:D52">$C:$C/$B:$B*100</f>
        <v>99.55717282289169</v>
      </c>
      <c r="E47" s="28">
        <v>5719.55</v>
      </c>
      <c r="F47" s="26">
        <f t="shared" si="2"/>
        <v>46.30434212481751</v>
      </c>
      <c r="G47" s="28">
        <v>222.34</v>
      </c>
    </row>
    <row r="48" spans="1:7" ht="12.75">
      <c r="A48" s="54" t="s">
        <v>15</v>
      </c>
      <c r="B48" s="35">
        <f>B49+B50+B51+B54+B55+B56+B58+B60+B61+B63+B64+B52+B53+B62+B57</f>
        <v>10353.04</v>
      </c>
      <c r="C48" s="35">
        <f>C49+C50+C51+C54+C55+C56+C58+C60+C61+C63+C64+C52+C53+C62+C57</f>
        <v>10648.82</v>
      </c>
      <c r="D48" s="26">
        <f t="shared" si="4"/>
        <v>102.85693863831298</v>
      </c>
      <c r="E48" s="35">
        <f>E49+E50+E51+E54+E55+E56+E58+E60+E61+E63+E64+E52+E53+E62+E57</f>
        <v>16233.150000000001</v>
      </c>
      <c r="F48" s="26">
        <f t="shared" si="2"/>
        <v>65.5992213464423</v>
      </c>
      <c r="G48" s="35">
        <f>G49+G50+G51+G54+G55+G56+G58+G60+G61+G63+G64+G52+G53+G62+G57</f>
        <v>1344.29</v>
      </c>
    </row>
    <row r="49" spans="1:7" ht="25.5">
      <c r="A49" s="57" t="s">
        <v>16</v>
      </c>
      <c r="B49" s="28">
        <v>214</v>
      </c>
      <c r="C49" s="28">
        <v>310.37</v>
      </c>
      <c r="D49" s="26">
        <f t="shared" si="4"/>
        <v>145.03271028037383</v>
      </c>
      <c r="E49" s="28">
        <v>207.18</v>
      </c>
      <c r="F49" s="26">
        <f t="shared" si="2"/>
        <v>149.80693117096246</v>
      </c>
      <c r="G49" s="28">
        <v>43.95</v>
      </c>
    </row>
    <row r="50" spans="1:7" ht="52.5" customHeight="1">
      <c r="A50" s="57" t="s">
        <v>114</v>
      </c>
      <c r="B50" s="28">
        <v>240</v>
      </c>
      <c r="C50" s="28">
        <v>600.73</v>
      </c>
      <c r="D50" s="26">
        <f t="shared" si="4"/>
        <v>250.30416666666667</v>
      </c>
      <c r="E50" s="28">
        <v>236.01</v>
      </c>
      <c r="F50" s="26">
        <f t="shared" si="2"/>
        <v>254.53582475318845</v>
      </c>
      <c r="G50" s="28">
        <v>70</v>
      </c>
    </row>
    <row r="51" spans="1:7" ht="63.75">
      <c r="A51" s="57" t="s">
        <v>112</v>
      </c>
      <c r="B51" s="28">
        <v>300</v>
      </c>
      <c r="C51" s="28">
        <v>279.81</v>
      </c>
      <c r="D51" s="26">
        <f t="shared" si="4"/>
        <v>93.27</v>
      </c>
      <c r="E51" s="28">
        <v>543.94</v>
      </c>
      <c r="F51" s="26">
        <f t="shared" si="2"/>
        <v>51.441335441408974</v>
      </c>
      <c r="G51" s="28">
        <v>13.09</v>
      </c>
    </row>
    <row r="52" spans="1:7" ht="38.25">
      <c r="A52" s="57" t="s">
        <v>126</v>
      </c>
      <c r="B52" s="28">
        <v>16.03</v>
      </c>
      <c r="C52" s="28">
        <v>16.03</v>
      </c>
      <c r="D52" s="26">
        <f t="shared" si="4"/>
        <v>100</v>
      </c>
      <c r="E52" s="28">
        <v>1.58</v>
      </c>
      <c r="F52" s="26" t="s">
        <v>125</v>
      </c>
      <c r="G52" s="28">
        <v>0.75</v>
      </c>
    </row>
    <row r="53" spans="1:7" ht="51">
      <c r="A53" s="57" t="s">
        <v>127</v>
      </c>
      <c r="B53" s="28">
        <v>9.4</v>
      </c>
      <c r="C53" s="28">
        <v>9.4</v>
      </c>
      <c r="D53" s="26" t="s">
        <v>125</v>
      </c>
      <c r="E53" s="28">
        <v>46.5</v>
      </c>
      <c r="F53" s="26">
        <f>$C:$C/$E:$E*100</f>
        <v>20.21505376344086</v>
      </c>
      <c r="G53" s="28">
        <v>0</v>
      </c>
    </row>
    <row r="54" spans="1:7" ht="38.25">
      <c r="A54" s="57" t="s">
        <v>17</v>
      </c>
      <c r="B54" s="28">
        <v>1299.69</v>
      </c>
      <c r="C54" s="28">
        <v>1268.04</v>
      </c>
      <c r="D54" s="26">
        <f>$C:$C/$B:$B*100</f>
        <v>97.56480391477967</v>
      </c>
      <c r="E54" s="28">
        <v>2147.15</v>
      </c>
      <c r="F54" s="26">
        <f>$C:$C/$E:$E*100</f>
        <v>59.056889364972164</v>
      </c>
      <c r="G54" s="28">
        <v>20.42</v>
      </c>
    </row>
    <row r="55" spans="1:7" ht="29.25" customHeight="1">
      <c r="A55" s="57" t="s">
        <v>18</v>
      </c>
      <c r="B55" s="28">
        <v>3620</v>
      </c>
      <c r="C55" s="28">
        <v>3884.9</v>
      </c>
      <c r="D55" s="26">
        <f>$C:$C/$B:$B*100</f>
        <v>107.31767955801106</v>
      </c>
      <c r="E55" s="28">
        <v>4331.93</v>
      </c>
      <c r="F55" s="26">
        <f>$C:$C/$E:$E*100</f>
        <v>89.68058117282597</v>
      </c>
      <c r="G55" s="28">
        <v>323.5</v>
      </c>
    </row>
    <row r="56" spans="1:7" ht="38.25" customHeight="1">
      <c r="A56" s="57" t="s">
        <v>19</v>
      </c>
      <c r="B56" s="28">
        <v>30</v>
      </c>
      <c r="C56" s="28">
        <v>3.75</v>
      </c>
      <c r="D56" s="26">
        <f>$C:$C/$B:$B*100</f>
        <v>12.5</v>
      </c>
      <c r="E56" s="28">
        <v>31.73</v>
      </c>
      <c r="F56" s="26">
        <f>$C:$C/$E:$E*100</f>
        <v>11.818468326504885</v>
      </c>
      <c r="G56" s="28">
        <v>0</v>
      </c>
    </row>
    <row r="57" spans="1:7" ht="43.5" customHeight="1">
      <c r="A57" s="57" t="s">
        <v>132</v>
      </c>
      <c r="B57" s="28">
        <v>0</v>
      </c>
      <c r="C57" s="28">
        <v>0</v>
      </c>
      <c r="D57" s="26" t="s">
        <v>124</v>
      </c>
      <c r="E57" s="28">
        <v>1.18</v>
      </c>
      <c r="F57" s="26" t="s">
        <v>124</v>
      </c>
      <c r="G57" s="28">
        <v>0</v>
      </c>
    </row>
    <row r="58" spans="1:7" ht="40.5" customHeight="1">
      <c r="A58" s="57" t="s">
        <v>20</v>
      </c>
      <c r="B58" s="28">
        <v>100</v>
      </c>
      <c r="C58" s="28">
        <v>3</v>
      </c>
      <c r="D58" s="26">
        <f>$C:$C/$B:$B*100</f>
        <v>3</v>
      </c>
      <c r="E58" s="28">
        <v>70</v>
      </c>
      <c r="F58" s="26" t="s">
        <v>125</v>
      </c>
      <c r="G58" s="28">
        <v>3</v>
      </c>
    </row>
    <row r="59" spans="1:7" ht="51">
      <c r="A59" s="57" t="s">
        <v>113</v>
      </c>
      <c r="B59" s="28">
        <v>0</v>
      </c>
      <c r="C59" s="28">
        <v>0</v>
      </c>
      <c r="D59" s="26" t="s">
        <v>125</v>
      </c>
      <c r="E59" s="28">
        <v>0</v>
      </c>
      <c r="F59" s="26" t="s">
        <v>125</v>
      </c>
      <c r="G59" s="28">
        <v>0</v>
      </c>
    </row>
    <row r="60" spans="1:7" ht="63.75">
      <c r="A60" s="57" t="s">
        <v>103</v>
      </c>
      <c r="B60" s="28">
        <v>14.38</v>
      </c>
      <c r="C60" s="28">
        <v>6.69</v>
      </c>
      <c r="D60" s="26">
        <f>$C:$C/$B:$B*100</f>
        <v>46.522948539638385</v>
      </c>
      <c r="E60" s="28">
        <v>2.06</v>
      </c>
      <c r="F60" s="26">
        <f>$C:$C/$E:$E*100</f>
        <v>324.75728155339806</v>
      </c>
      <c r="G60" s="28">
        <v>0</v>
      </c>
    </row>
    <row r="61" spans="1:7" ht="76.5">
      <c r="A61" s="57" t="s">
        <v>143</v>
      </c>
      <c r="B61" s="28">
        <v>1171.78</v>
      </c>
      <c r="C61" s="28">
        <v>481.28</v>
      </c>
      <c r="D61" s="26">
        <f>$C:$C/$B:$B*100</f>
        <v>41.07255628189591</v>
      </c>
      <c r="E61" s="28">
        <v>1462.81</v>
      </c>
      <c r="F61" s="26">
        <f>$C:$C/$E:$E*100</f>
        <v>32.90106028807569</v>
      </c>
      <c r="G61" s="28">
        <v>43.56</v>
      </c>
    </row>
    <row r="62" spans="1:7" ht="76.5">
      <c r="A62" s="57" t="s">
        <v>128</v>
      </c>
      <c r="B62" s="28">
        <v>1130.76</v>
      </c>
      <c r="C62" s="28">
        <v>1702.54</v>
      </c>
      <c r="D62" s="26" t="s">
        <v>125</v>
      </c>
      <c r="E62" s="28">
        <v>4035.05</v>
      </c>
      <c r="F62" s="26" t="s">
        <v>125</v>
      </c>
      <c r="G62" s="28">
        <v>571.77</v>
      </c>
    </row>
    <row r="63" spans="1:7" ht="63.75">
      <c r="A63" s="57" t="s">
        <v>86</v>
      </c>
      <c r="B63" s="28">
        <v>50</v>
      </c>
      <c r="C63" s="28">
        <v>53.49</v>
      </c>
      <c r="D63" s="26">
        <f>$C:$C/$B:$B*100</f>
        <v>106.98</v>
      </c>
      <c r="E63" s="28">
        <v>54.16</v>
      </c>
      <c r="F63" s="26">
        <f aca="true" t="shared" si="5" ref="F63:F72">$C:$C/$E:$E*100</f>
        <v>98.7629246676514</v>
      </c>
      <c r="G63" s="28">
        <v>2.14</v>
      </c>
    </row>
    <row r="64" spans="1:7" ht="38.25">
      <c r="A64" s="57" t="s">
        <v>21</v>
      </c>
      <c r="B64" s="28">
        <v>2157</v>
      </c>
      <c r="C64" s="28">
        <v>2028.79</v>
      </c>
      <c r="D64" s="26">
        <f>$C:$C/$B:$B*100</f>
        <v>94.05609643022717</v>
      </c>
      <c r="E64" s="28">
        <v>3061.87</v>
      </c>
      <c r="F64" s="26">
        <f t="shared" si="5"/>
        <v>66.25983467619461</v>
      </c>
      <c r="G64" s="28">
        <v>252.11</v>
      </c>
    </row>
    <row r="65" spans="1:7" ht="12.75">
      <c r="A65" s="53" t="s">
        <v>22</v>
      </c>
      <c r="B65" s="27">
        <v>109.55</v>
      </c>
      <c r="C65" s="27">
        <v>197.2</v>
      </c>
      <c r="D65" s="26" t="s">
        <v>125</v>
      </c>
      <c r="E65" s="27">
        <v>41.59</v>
      </c>
      <c r="F65" s="26">
        <f t="shared" si="5"/>
        <v>474.15244049050244</v>
      </c>
      <c r="G65" s="27">
        <v>89.67</v>
      </c>
    </row>
    <row r="66" spans="1:7" ht="12.75">
      <c r="A66" s="60" t="s">
        <v>23</v>
      </c>
      <c r="B66" s="35">
        <f>B8+B15+B20+B24+B27+B31+B34+B42+B43+B44+B65+B48</f>
        <v>433371.1999999999</v>
      </c>
      <c r="C66" s="35">
        <f>C8+C15+C20+C24+C27+C31+C34+C42+C43+C44+C65+C48</f>
        <v>434564.56</v>
      </c>
      <c r="D66" s="26">
        <f aca="true" t="shared" si="6" ref="D66:D72">$C:$C/$B:$B*100</f>
        <v>100.27536670641706</v>
      </c>
      <c r="E66" s="35">
        <f>E8+E15+E20+E24+E27+E31+E34+E42+E43+E44+E65+E48</f>
        <v>412488.70000000007</v>
      </c>
      <c r="F66" s="26">
        <f t="shared" si="5"/>
        <v>105.35187024517276</v>
      </c>
      <c r="G66" s="35">
        <f>G8+G15+G20+G24+G27+G31+G34+G42+G43+G44+G65+G48</f>
        <v>63737.850000000006</v>
      </c>
    </row>
    <row r="67" spans="1:7" ht="12.75">
      <c r="A67" s="60" t="s">
        <v>24</v>
      </c>
      <c r="B67" s="35">
        <f>B68+B74+B73</f>
        <v>2124181.59</v>
      </c>
      <c r="C67" s="35">
        <f>C68+C74+C73</f>
        <v>2112210.25</v>
      </c>
      <c r="D67" s="26">
        <f t="shared" si="6"/>
        <v>99.43642577186634</v>
      </c>
      <c r="E67" s="35">
        <f>E68+E74+E73</f>
        <v>1656982.7000000002</v>
      </c>
      <c r="F67" s="26">
        <f t="shared" si="5"/>
        <v>127.47328321532866</v>
      </c>
      <c r="G67" s="35">
        <f>G68+G74+G73</f>
        <v>439625.98</v>
      </c>
    </row>
    <row r="68" spans="1:7" ht="25.5">
      <c r="A68" s="60" t="s">
        <v>25</v>
      </c>
      <c r="B68" s="35">
        <f>B69+B70+B72+B71</f>
        <v>2124323.34</v>
      </c>
      <c r="C68" s="35">
        <f>C69+C70+C72+C71</f>
        <v>2112362.2199999997</v>
      </c>
      <c r="D68" s="26">
        <f t="shared" si="6"/>
        <v>99.4369444719277</v>
      </c>
      <c r="E68" s="35">
        <f>E69+E70+E72+E71</f>
        <v>1660078.83</v>
      </c>
      <c r="F68" s="26">
        <f t="shared" si="5"/>
        <v>127.24469355470305</v>
      </c>
      <c r="G68" s="35">
        <f>G69+G70+G72+G71</f>
        <v>439675.88</v>
      </c>
    </row>
    <row r="69" spans="1:7" ht="12.75">
      <c r="A69" s="57" t="s">
        <v>121</v>
      </c>
      <c r="B69" s="28">
        <v>366513.7</v>
      </c>
      <c r="C69" s="28">
        <v>366513.7</v>
      </c>
      <c r="D69" s="26">
        <f t="shared" si="6"/>
        <v>100</v>
      </c>
      <c r="E69" s="28">
        <v>337935.9000000001</v>
      </c>
      <c r="F69" s="26">
        <f t="shared" si="5"/>
        <v>108.45657416095773</v>
      </c>
      <c r="G69" s="28">
        <v>29939.1</v>
      </c>
    </row>
    <row r="70" spans="1:7" ht="12.75">
      <c r="A70" s="57" t="s">
        <v>122</v>
      </c>
      <c r="B70" s="28">
        <v>674615.73</v>
      </c>
      <c r="C70" s="28">
        <v>667468.78</v>
      </c>
      <c r="D70" s="26">
        <f t="shared" si="6"/>
        <v>98.94058948195591</v>
      </c>
      <c r="E70" s="28">
        <v>350083.2</v>
      </c>
      <c r="F70" s="26">
        <f t="shared" si="5"/>
        <v>190.66004309832633</v>
      </c>
      <c r="G70" s="28">
        <v>221317.9</v>
      </c>
    </row>
    <row r="71" spans="1:7" ht="12.75">
      <c r="A71" s="57" t="s">
        <v>123</v>
      </c>
      <c r="B71" s="28">
        <v>1056343.16</v>
      </c>
      <c r="C71" s="28">
        <v>1051528.99</v>
      </c>
      <c r="D71" s="26">
        <f t="shared" si="6"/>
        <v>99.54426078737521</v>
      </c>
      <c r="E71" s="28">
        <v>972059.7299999999</v>
      </c>
      <c r="F71" s="26">
        <f t="shared" si="5"/>
        <v>108.17534741409358</v>
      </c>
      <c r="G71" s="28">
        <v>171298.68</v>
      </c>
    </row>
    <row r="72" spans="1:7" ht="12.75">
      <c r="A72" s="2" t="s">
        <v>144</v>
      </c>
      <c r="B72" s="28">
        <v>26850.75</v>
      </c>
      <c r="C72" s="28">
        <v>26850.75</v>
      </c>
      <c r="D72" s="26">
        <f t="shared" si="6"/>
        <v>100</v>
      </c>
      <c r="E72" s="28"/>
      <c r="F72" s="26" t="e">
        <f t="shared" si="5"/>
        <v>#DIV/0!</v>
      </c>
      <c r="G72" s="28">
        <v>17120.2</v>
      </c>
    </row>
    <row r="73" spans="1:7" ht="12.75">
      <c r="A73" s="60" t="s">
        <v>129</v>
      </c>
      <c r="B73" s="28">
        <v>849.12</v>
      </c>
      <c r="C73" s="28">
        <v>849.12</v>
      </c>
      <c r="D73" s="26" t="s">
        <v>125</v>
      </c>
      <c r="E73" s="27">
        <v>50.5</v>
      </c>
      <c r="F73" s="26" t="s">
        <v>125</v>
      </c>
      <c r="G73" s="28">
        <v>21.97</v>
      </c>
    </row>
    <row r="74" spans="1:7" ht="25.5">
      <c r="A74" s="60" t="s">
        <v>27</v>
      </c>
      <c r="B74" s="27">
        <v>-990.87</v>
      </c>
      <c r="C74" s="27">
        <v>-1001.09</v>
      </c>
      <c r="D74" s="26" t="s">
        <v>125</v>
      </c>
      <c r="E74" s="27">
        <v>-3146.6299999999997</v>
      </c>
      <c r="F74" s="26">
        <f>$C:$C/$E:$E*100</f>
        <v>31.814671569266174</v>
      </c>
      <c r="G74" s="27">
        <v>-71.87</v>
      </c>
    </row>
    <row r="75" spans="1:7" ht="12.75">
      <c r="A75" s="53" t="s">
        <v>26</v>
      </c>
      <c r="B75" s="35">
        <v>2557552.8</v>
      </c>
      <c r="C75" s="35">
        <v>2546774.8</v>
      </c>
      <c r="D75" s="26">
        <f>$C:$C/$B:$B*100</f>
        <v>99.57858152527682</v>
      </c>
      <c r="E75" s="35">
        <v>2069471.4</v>
      </c>
      <c r="F75" s="26">
        <f>$C:$C/$E:$E*100</f>
        <v>123.06402494859314</v>
      </c>
      <c r="G75" s="35">
        <v>503363.8</v>
      </c>
    </row>
    <row r="76" spans="1:7" ht="12.75">
      <c r="A76" s="92" t="s">
        <v>28</v>
      </c>
      <c r="B76" s="93"/>
      <c r="C76" s="93"/>
      <c r="D76" s="93"/>
      <c r="E76" s="93"/>
      <c r="F76" s="93"/>
      <c r="G76" s="94"/>
    </row>
    <row r="77" spans="1:7" ht="12.75">
      <c r="A77" s="7" t="s">
        <v>29</v>
      </c>
      <c r="B77" s="35">
        <f>B78+B79+B80+B81+B82+B83+B84+B85</f>
        <v>113928.79999999999</v>
      </c>
      <c r="C77" s="35">
        <f>C78+C79+C80+C81+C82+C83+C84+C85</f>
        <v>113424</v>
      </c>
      <c r="D77" s="26">
        <f>$C:$C/$B:$B*100</f>
        <v>99.55691624944704</v>
      </c>
      <c r="E77" s="35">
        <v>92280.3</v>
      </c>
      <c r="F77" s="26">
        <f>$C:$C/$E:$E*100</f>
        <v>122.91247427674162</v>
      </c>
      <c r="G77" s="35">
        <f>G78+G79+G80+G81+G82+G83+G84+G85</f>
        <v>23575.399999999998</v>
      </c>
    </row>
    <row r="78" spans="1:7" ht="14.25" customHeight="1">
      <c r="A78" s="8" t="s">
        <v>30</v>
      </c>
      <c r="B78" s="36">
        <v>1581</v>
      </c>
      <c r="C78" s="36">
        <v>1581</v>
      </c>
      <c r="D78" s="29">
        <f>$C:$C/$B:$B*100</f>
        <v>100</v>
      </c>
      <c r="E78" s="36">
        <v>924.5</v>
      </c>
      <c r="F78" s="29">
        <f>$C:$C/$E:$E*100</f>
        <v>171.01135749053543</v>
      </c>
      <c r="G78" s="36">
        <f>C78-ноябрь!D78</f>
        <v>311.20000000000005</v>
      </c>
    </row>
    <row r="79" spans="1:7" ht="12.75">
      <c r="A79" s="8" t="s">
        <v>31</v>
      </c>
      <c r="B79" s="36">
        <v>4713.7</v>
      </c>
      <c r="C79" s="36">
        <v>4713.7</v>
      </c>
      <c r="D79" s="29">
        <f>$C:$C/$B:$B*100</f>
        <v>100</v>
      </c>
      <c r="E79" s="36">
        <v>5073.4</v>
      </c>
      <c r="F79" s="29">
        <f>$C:$C/$E:$E*100</f>
        <v>92.91008002522963</v>
      </c>
      <c r="G79" s="36">
        <f>C79-ноябрь!D79</f>
        <v>811.6999999999998</v>
      </c>
    </row>
    <row r="80" spans="1:7" ht="25.5">
      <c r="A80" s="8" t="s">
        <v>32</v>
      </c>
      <c r="B80" s="36">
        <v>44224.9</v>
      </c>
      <c r="C80" s="36">
        <v>44009.6</v>
      </c>
      <c r="D80" s="29">
        <f>$C:$C/$B:$B*100</f>
        <v>99.51317018240854</v>
      </c>
      <c r="E80" s="36">
        <v>32806</v>
      </c>
      <c r="F80" s="29">
        <f>$C:$C/$E:$E*100</f>
        <v>134.151069926233</v>
      </c>
      <c r="G80" s="36">
        <f>C80-ноябрь!D80</f>
        <v>6777.199999999997</v>
      </c>
    </row>
    <row r="81" spans="1:7" ht="12.75">
      <c r="A81" s="8" t="s">
        <v>78</v>
      </c>
      <c r="B81" s="46">
        <v>28.7</v>
      </c>
      <c r="C81" s="46">
        <v>28.7</v>
      </c>
      <c r="D81" s="29">
        <v>0</v>
      </c>
      <c r="E81" s="28">
        <v>137.1</v>
      </c>
      <c r="F81" s="29">
        <v>0</v>
      </c>
      <c r="G81" s="36">
        <f>C81-ноябрь!D81</f>
        <v>28.7</v>
      </c>
    </row>
    <row r="82" spans="1:7" ht="25.5">
      <c r="A82" s="1" t="s">
        <v>33</v>
      </c>
      <c r="B82" s="28">
        <v>12680.2</v>
      </c>
      <c r="C82" s="28">
        <v>12540.5</v>
      </c>
      <c r="D82" s="29">
        <f>$C:$C/$B:$B*100</f>
        <v>98.89828236147694</v>
      </c>
      <c r="E82" s="36">
        <v>11276.9</v>
      </c>
      <c r="F82" s="29">
        <f>$C:$C/$E:$E*100</f>
        <v>111.20520710478945</v>
      </c>
      <c r="G82" s="36">
        <f>C82-ноябрь!D82</f>
        <v>1979.2999999999993</v>
      </c>
    </row>
    <row r="83" spans="1:7" ht="12.75">
      <c r="A83" s="8" t="s">
        <v>34</v>
      </c>
      <c r="B83" s="36">
        <v>1096.7</v>
      </c>
      <c r="C83" s="36">
        <v>1096.7</v>
      </c>
      <c r="D83" s="29">
        <v>0</v>
      </c>
      <c r="E83" s="36">
        <v>0</v>
      </c>
      <c r="F83" s="29">
        <v>0</v>
      </c>
      <c r="G83" s="36">
        <f>C83-ноябрь!D83</f>
        <v>0</v>
      </c>
    </row>
    <row r="84" spans="1:7" ht="12.75">
      <c r="A84" s="8" t="s">
        <v>35</v>
      </c>
      <c r="B84" s="36">
        <v>100</v>
      </c>
      <c r="C84" s="36">
        <v>0</v>
      </c>
      <c r="D84" s="29">
        <f>$C:$C/$B:$B*100</f>
        <v>0</v>
      </c>
      <c r="E84" s="36">
        <v>0</v>
      </c>
      <c r="F84" s="29">
        <v>0</v>
      </c>
      <c r="G84" s="36">
        <f>C84-ноябрь!D84</f>
        <v>0</v>
      </c>
    </row>
    <row r="85" spans="1:7" ht="12.75">
      <c r="A85" s="1" t="s">
        <v>36</v>
      </c>
      <c r="B85" s="36">
        <v>49503.6</v>
      </c>
      <c r="C85" s="36">
        <v>49453.8</v>
      </c>
      <c r="D85" s="29">
        <f>$C:$C/$B:$B*100</f>
        <v>99.89940125566626</v>
      </c>
      <c r="E85" s="36">
        <v>42062.4</v>
      </c>
      <c r="F85" s="29">
        <f>$C:$C/$E:$E*100</f>
        <v>117.57246376811594</v>
      </c>
      <c r="G85" s="36">
        <f>C85-ноябрь!D85</f>
        <v>13667.300000000003</v>
      </c>
    </row>
    <row r="86" spans="1:7" ht="12.75">
      <c r="A86" s="7" t="s">
        <v>37</v>
      </c>
      <c r="B86" s="27">
        <v>346.8</v>
      </c>
      <c r="C86" s="35">
        <v>346.8</v>
      </c>
      <c r="D86" s="26">
        <f>$C:$C/$B:$B*100</f>
        <v>100</v>
      </c>
      <c r="E86" s="27">
        <v>290.1</v>
      </c>
      <c r="F86" s="26">
        <v>0</v>
      </c>
      <c r="G86" s="35">
        <f>C86-ноябрь!D86</f>
        <v>56.19999999999999</v>
      </c>
    </row>
    <row r="87" spans="1:7" ht="25.5">
      <c r="A87" s="9" t="s">
        <v>38</v>
      </c>
      <c r="B87" s="27">
        <v>4137.5</v>
      </c>
      <c r="C87" s="27">
        <v>4061.6</v>
      </c>
      <c r="D87" s="26">
        <f>$C:$C/$B:$B*100</f>
        <v>98.16555891238671</v>
      </c>
      <c r="E87" s="27">
        <v>3262.1</v>
      </c>
      <c r="F87" s="26">
        <f>$C:$C/$E:$E*100</f>
        <v>124.50875203090035</v>
      </c>
      <c r="G87" s="35">
        <f>C87-ноябрь!D87</f>
        <v>592.9000000000001</v>
      </c>
    </row>
    <row r="88" spans="1:7" ht="12.75">
      <c r="A88" s="7" t="s">
        <v>39</v>
      </c>
      <c r="B88" s="35">
        <f>B89+B90+B91+B92+B93</f>
        <v>205134.5</v>
      </c>
      <c r="C88" s="35">
        <f>C89+C90+C91+C92+C93</f>
        <v>204007.69999999998</v>
      </c>
      <c r="D88" s="26">
        <f>$C:$C/$B:$B*100</f>
        <v>99.45070185658676</v>
      </c>
      <c r="E88" s="35">
        <v>248322</v>
      </c>
      <c r="F88" s="26">
        <f>$C:$C/$E:$E*100</f>
        <v>82.15450101078437</v>
      </c>
      <c r="G88" s="35">
        <f>C88-ноябрь!D88</f>
        <v>59400.399999999994</v>
      </c>
    </row>
    <row r="89" spans="1:7" ht="12.75" hidden="1">
      <c r="A89" s="10" t="s">
        <v>70</v>
      </c>
      <c r="B89" s="36"/>
      <c r="C89" s="36"/>
      <c r="D89" s="29">
        <v>0</v>
      </c>
      <c r="E89" s="36"/>
      <c r="F89" s="29">
        <v>0</v>
      </c>
      <c r="G89" s="36">
        <f>C89-ноябрь!D89</f>
        <v>0</v>
      </c>
    </row>
    <row r="90" spans="1:7" ht="12.75">
      <c r="A90" s="10" t="s">
        <v>73</v>
      </c>
      <c r="B90" s="36">
        <v>9880.5</v>
      </c>
      <c r="C90" s="36">
        <v>9880.5</v>
      </c>
      <c r="D90" s="29">
        <v>0</v>
      </c>
      <c r="E90" s="36"/>
      <c r="F90" s="29">
        <v>0</v>
      </c>
      <c r="G90" s="36">
        <f>C90-ноябрь!D90</f>
        <v>9880.5</v>
      </c>
    </row>
    <row r="91" spans="1:7" ht="12.75">
      <c r="A91" s="8" t="s">
        <v>40</v>
      </c>
      <c r="B91" s="36">
        <v>19345.7</v>
      </c>
      <c r="C91" s="36">
        <v>19338.9</v>
      </c>
      <c r="D91" s="29">
        <f aca="true" t="shared" si="7" ref="D91:D98">$C:$C/$B:$B*100</f>
        <v>99.96485007004141</v>
      </c>
      <c r="E91" s="36">
        <v>16045.8</v>
      </c>
      <c r="F91" s="29">
        <v>0</v>
      </c>
      <c r="G91" s="36">
        <f>C91-ноябрь!D91</f>
        <v>3232.7000000000007</v>
      </c>
    </row>
    <row r="92" spans="1:7" ht="12.75">
      <c r="A92" s="10" t="s">
        <v>83</v>
      </c>
      <c r="B92" s="28">
        <v>155460.4</v>
      </c>
      <c r="C92" s="28">
        <v>154410.8</v>
      </c>
      <c r="D92" s="29">
        <f t="shared" si="7"/>
        <v>99.32484414037273</v>
      </c>
      <c r="E92" s="28">
        <v>217060.7</v>
      </c>
      <c r="F92" s="29">
        <v>0</v>
      </c>
      <c r="G92" s="36">
        <f>C92-ноябрь!D92</f>
        <v>44607.09999999999</v>
      </c>
    </row>
    <row r="93" spans="1:7" ht="12.75">
      <c r="A93" s="8" t="s">
        <v>41</v>
      </c>
      <c r="B93" s="36">
        <v>20447.9</v>
      </c>
      <c r="C93" s="36">
        <v>20377.5</v>
      </c>
      <c r="D93" s="29">
        <f t="shared" si="7"/>
        <v>99.65571036634569</v>
      </c>
      <c r="E93" s="36">
        <v>15215.5</v>
      </c>
      <c r="F93" s="29">
        <f>$C:$C/$E:$E*100</f>
        <v>133.92593079425586</v>
      </c>
      <c r="G93" s="36">
        <f>C93-ноябрь!D93</f>
        <v>1680.0999999999985</v>
      </c>
    </row>
    <row r="94" spans="1:7" ht="12.75">
      <c r="A94" s="7" t="s">
        <v>42</v>
      </c>
      <c r="B94" s="35">
        <f>B96+B97+B98+B95</f>
        <v>439907.30000000005</v>
      </c>
      <c r="C94" s="35">
        <f>C96+C97+C98+C95</f>
        <v>419153</v>
      </c>
      <c r="D94" s="26">
        <f t="shared" si="7"/>
        <v>95.28211966475664</v>
      </c>
      <c r="E94" s="35">
        <v>100453.6</v>
      </c>
      <c r="F94" s="35">
        <f>F96+F97+F98</f>
        <v>375.4602850100192</v>
      </c>
      <c r="G94" s="35">
        <f>C94-ноябрь!D94</f>
        <v>172178.90000000002</v>
      </c>
    </row>
    <row r="95" spans="1:7" ht="12.75">
      <c r="A95" s="8" t="s">
        <v>43</v>
      </c>
      <c r="B95" s="74">
        <v>196936.7</v>
      </c>
      <c r="C95" s="74">
        <v>195634.5</v>
      </c>
      <c r="D95" s="29">
        <f t="shared" si="7"/>
        <v>99.33877230602522</v>
      </c>
      <c r="E95" s="36">
        <v>211.8</v>
      </c>
      <c r="F95" s="29">
        <v>0</v>
      </c>
      <c r="G95" s="36">
        <f>C95-ноябрь!D95</f>
        <v>63405.899999999994</v>
      </c>
    </row>
    <row r="96" spans="1:7" ht="12.75">
      <c r="A96" s="8" t="s">
        <v>44</v>
      </c>
      <c r="B96" s="36">
        <v>39551.2</v>
      </c>
      <c r="C96" s="36">
        <v>27474.8</v>
      </c>
      <c r="D96" s="29">
        <f t="shared" si="7"/>
        <v>69.4664131556059</v>
      </c>
      <c r="E96" s="36">
        <v>4000.2</v>
      </c>
      <c r="F96" s="29">
        <v>0</v>
      </c>
      <c r="G96" s="36">
        <f>C96-ноябрь!D96</f>
        <v>17770.4</v>
      </c>
    </row>
    <row r="97" spans="1:7" ht="12.75">
      <c r="A97" s="8" t="s">
        <v>45</v>
      </c>
      <c r="B97" s="36">
        <v>157861.7</v>
      </c>
      <c r="C97" s="36">
        <v>150719.6</v>
      </c>
      <c r="D97" s="29">
        <f t="shared" si="7"/>
        <v>95.47572337051989</v>
      </c>
      <c r="E97" s="36">
        <v>62283.8</v>
      </c>
      <c r="F97" s="29">
        <f>$C:$C/$E:$E*100</f>
        <v>241.98844643390416</v>
      </c>
      <c r="G97" s="36">
        <f>C97-ноябрь!D97</f>
        <v>65735.70000000001</v>
      </c>
    </row>
    <row r="98" spans="1:7" ht="12.75">
      <c r="A98" s="8" t="s">
        <v>46</v>
      </c>
      <c r="B98" s="36">
        <v>45557.7</v>
      </c>
      <c r="C98" s="36">
        <v>45324.1</v>
      </c>
      <c r="D98" s="29">
        <f t="shared" si="7"/>
        <v>99.48724364926237</v>
      </c>
      <c r="E98" s="36">
        <v>33957.8</v>
      </c>
      <c r="F98" s="29">
        <f>$C:$C/$E:$E*100</f>
        <v>133.47183857611503</v>
      </c>
      <c r="G98" s="36">
        <f>C98-ноябрь!D84</f>
        <v>45324.1</v>
      </c>
    </row>
    <row r="99" spans="1:7" ht="12.75">
      <c r="A99" s="11" t="s">
        <v>134</v>
      </c>
      <c r="B99" s="36">
        <v>0</v>
      </c>
      <c r="C99" s="36">
        <v>0</v>
      </c>
      <c r="D99" s="29">
        <v>0</v>
      </c>
      <c r="E99" s="35">
        <v>0</v>
      </c>
      <c r="F99" s="29"/>
      <c r="G99" s="35">
        <v>0</v>
      </c>
    </row>
    <row r="100" spans="1:7" ht="12.75">
      <c r="A100" s="11" t="s">
        <v>47</v>
      </c>
      <c r="B100" s="35">
        <f>SUM(B101:B106)</f>
        <v>1399717.2</v>
      </c>
      <c r="C100" s="35">
        <f>SUM(C101:C106)</f>
        <v>1399644.7999999998</v>
      </c>
      <c r="D100" s="29">
        <f>$C:$C/$B:$B*100</f>
        <v>99.99482752658894</v>
      </c>
      <c r="E100" s="35">
        <f>SUM(E101:E106)</f>
        <v>1254828.9</v>
      </c>
      <c r="F100" s="35">
        <f>SUM(F101:F106)</f>
        <v>502.94131266659224</v>
      </c>
      <c r="G100" s="35">
        <f>SUM(G101:G106)</f>
        <v>240771.09999999998</v>
      </c>
    </row>
    <row r="101" spans="1:7" ht="12.75">
      <c r="A101" s="8" t="s">
        <v>48</v>
      </c>
      <c r="B101" s="36">
        <v>553993.9</v>
      </c>
      <c r="C101" s="36">
        <v>553993.9</v>
      </c>
      <c r="D101" s="29">
        <v>0</v>
      </c>
      <c r="E101" s="78">
        <v>497247.7</v>
      </c>
      <c r="F101" s="29">
        <f>$C:$C/$E:$E*100</f>
        <v>111.41205881897494</v>
      </c>
      <c r="G101" s="36">
        <f>C101-ноябрь!D101</f>
        <v>81816.10000000003</v>
      </c>
    </row>
    <row r="102" spans="1:7" ht="12.75">
      <c r="A102" s="8" t="s">
        <v>49</v>
      </c>
      <c r="B102" s="36">
        <v>545795.6</v>
      </c>
      <c r="C102" s="36">
        <v>545795.6</v>
      </c>
      <c r="D102" s="29">
        <f aca="true" t="shared" si="8" ref="D102:D119">$C:$C/$B:$B*100</f>
        <v>100</v>
      </c>
      <c r="E102" s="78">
        <v>541199</v>
      </c>
      <c r="F102" s="29">
        <f>$C:$C/$E:$E*100</f>
        <v>100.84933638088762</v>
      </c>
      <c r="G102" s="36">
        <f>C102-ноябрь!D102</f>
        <v>98630.79999999999</v>
      </c>
    </row>
    <row r="103" spans="1:7" ht="12.75">
      <c r="A103" s="8" t="s">
        <v>117</v>
      </c>
      <c r="B103" s="36">
        <v>113938.7</v>
      </c>
      <c r="C103" s="36">
        <v>113931.9</v>
      </c>
      <c r="D103" s="29">
        <f t="shared" si="8"/>
        <v>99.99403187854521</v>
      </c>
      <c r="E103" s="80">
        <v>91492.4</v>
      </c>
      <c r="F103" s="29">
        <v>0</v>
      </c>
      <c r="G103" s="36">
        <f>C103-ноябрь!D103</f>
        <v>17028</v>
      </c>
    </row>
    <row r="104" spans="1:7" ht="25.5">
      <c r="A104" s="8" t="s">
        <v>150</v>
      </c>
      <c r="B104" s="36">
        <v>965.8</v>
      </c>
      <c r="C104" s="36">
        <v>965.8</v>
      </c>
      <c r="D104" s="29">
        <f t="shared" si="8"/>
        <v>100</v>
      </c>
      <c r="E104" s="80">
        <v>0</v>
      </c>
      <c r="F104" s="29">
        <v>0</v>
      </c>
      <c r="G104" s="36">
        <v>965.8</v>
      </c>
    </row>
    <row r="105" spans="1:7" ht="12.75">
      <c r="A105" s="8" t="s">
        <v>50</v>
      </c>
      <c r="B105" s="36">
        <v>52150.3</v>
      </c>
      <c r="C105" s="36">
        <v>52150.2</v>
      </c>
      <c r="D105" s="29">
        <f t="shared" si="8"/>
        <v>99.99980824654891</v>
      </c>
      <c r="E105" s="78">
        <v>37684.1</v>
      </c>
      <c r="F105" s="29">
        <f>$C:$C/$E:$E*100</f>
        <v>138.38780812066628</v>
      </c>
      <c r="G105" s="36">
        <f>C105-ноябрь!D104</f>
        <v>21792.799999999996</v>
      </c>
    </row>
    <row r="106" spans="1:7" ht="12.75">
      <c r="A106" s="8" t="s">
        <v>51</v>
      </c>
      <c r="B106" s="36">
        <v>132872.9</v>
      </c>
      <c r="C106" s="28">
        <v>132807.4</v>
      </c>
      <c r="D106" s="29">
        <f t="shared" si="8"/>
        <v>99.95070477125132</v>
      </c>
      <c r="E106" s="45">
        <v>87205.7</v>
      </c>
      <c r="F106" s="29">
        <f>$C:$C/$E:$E*100</f>
        <v>152.2921093460634</v>
      </c>
      <c r="G106" s="36">
        <f>C106-ноябрь!D105</f>
        <v>20537.59999999999</v>
      </c>
    </row>
    <row r="107" spans="1:7" ht="25.5">
      <c r="A107" s="11" t="s">
        <v>52</v>
      </c>
      <c r="B107" s="35">
        <f>B108+B109</f>
        <v>123909.7</v>
      </c>
      <c r="C107" s="35">
        <f>C108+C109</f>
        <v>123908.9</v>
      </c>
      <c r="D107" s="26">
        <f t="shared" si="8"/>
        <v>99.99935436854419</v>
      </c>
      <c r="E107" s="35">
        <v>108548.2</v>
      </c>
      <c r="F107" s="26">
        <f>$C:$C/$E:$E*100</f>
        <v>114.15104073582059</v>
      </c>
      <c r="G107" s="35">
        <f>C107-ноябрь!D106</f>
        <v>16640.5</v>
      </c>
    </row>
    <row r="108" spans="1:7" ht="12.75">
      <c r="A108" s="8" t="s">
        <v>53</v>
      </c>
      <c r="B108" s="36">
        <v>120867.5</v>
      </c>
      <c r="C108" s="36">
        <v>120866.7</v>
      </c>
      <c r="D108" s="29">
        <f t="shared" si="8"/>
        <v>99.99933811818727</v>
      </c>
      <c r="E108" s="36">
        <v>105937.8</v>
      </c>
      <c r="F108" s="29">
        <f>$C:$C/$E:$E*100</f>
        <v>114.09213708421355</v>
      </c>
      <c r="G108" s="36">
        <f>C108-ноябрь!D107</f>
        <v>15993.199999999997</v>
      </c>
    </row>
    <row r="109" spans="1:7" ht="25.5">
      <c r="A109" s="8" t="s">
        <v>54</v>
      </c>
      <c r="B109" s="36">
        <v>3042.2</v>
      </c>
      <c r="C109" s="36">
        <v>3042.2</v>
      </c>
      <c r="D109" s="29">
        <f t="shared" si="8"/>
        <v>100</v>
      </c>
      <c r="E109" s="36">
        <v>2610.4</v>
      </c>
      <c r="F109" s="29">
        <v>0</v>
      </c>
      <c r="G109" s="36">
        <f>C109-ноябрь!D108</f>
        <v>647.2999999999997</v>
      </c>
    </row>
    <row r="110" spans="1:7" ht="12.75">
      <c r="A110" s="11" t="s">
        <v>105</v>
      </c>
      <c r="B110" s="35">
        <f>B111</f>
        <v>42.5</v>
      </c>
      <c r="C110" s="35">
        <f>C111</f>
        <v>42.5</v>
      </c>
      <c r="D110" s="26">
        <f t="shared" si="8"/>
        <v>100</v>
      </c>
      <c r="E110" s="35">
        <v>44.8</v>
      </c>
      <c r="F110" s="26">
        <v>0</v>
      </c>
      <c r="G110" s="35">
        <f>C110-ноябрь!D109</f>
        <v>0</v>
      </c>
    </row>
    <row r="111" spans="1:7" ht="12.75">
      <c r="A111" s="8" t="s">
        <v>106</v>
      </c>
      <c r="B111" s="36">
        <v>42.5</v>
      </c>
      <c r="C111" s="36">
        <v>42.5</v>
      </c>
      <c r="D111" s="29">
        <f t="shared" si="8"/>
        <v>100</v>
      </c>
      <c r="E111" s="36">
        <v>44.8</v>
      </c>
      <c r="F111" s="29">
        <v>0</v>
      </c>
      <c r="G111" s="36">
        <f>C111-ноябрь!D110</f>
        <v>0</v>
      </c>
    </row>
    <row r="112" spans="1:7" ht="12.75">
      <c r="A112" s="11" t="s">
        <v>55</v>
      </c>
      <c r="B112" s="35">
        <f>B113+B114+B115+B116+B117</f>
        <v>194115.5</v>
      </c>
      <c r="C112" s="35">
        <f>C113+C114+C115+C116+C117</f>
        <v>193179.59999999998</v>
      </c>
      <c r="D112" s="26">
        <f t="shared" si="8"/>
        <v>99.51786436425735</v>
      </c>
      <c r="E112" s="35">
        <v>183744.5</v>
      </c>
      <c r="F112" s="26">
        <v>0</v>
      </c>
      <c r="G112" s="35">
        <f>C112-ноябрь!D111</f>
        <v>41716.59999999998</v>
      </c>
    </row>
    <row r="113" spans="1:7" ht="12.75">
      <c r="A113" s="8" t="s">
        <v>56</v>
      </c>
      <c r="B113" s="36">
        <v>1587.4</v>
      </c>
      <c r="C113" s="36">
        <v>1587.4</v>
      </c>
      <c r="D113" s="29">
        <f t="shared" si="8"/>
        <v>100</v>
      </c>
      <c r="E113" s="36">
        <v>1330.2</v>
      </c>
      <c r="F113" s="29">
        <v>0</v>
      </c>
      <c r="G113" s="36">
        <f>C113-ноябрь!D112</f>
        <v>282.9000000000001</v>
      </c>
    </row>
    <row r="114" spans="1:7" ht="12.75">
      <c r="A114" s="8" t="s">
        <v>57</v>
      </c>
      <c r="B114" s="36">
        <v>67295.5</v>
      </c>
      <c r="C114" s="36">
        <v>66584.1</v>
      </c>
      <c r="D114" s="29">
        <f t="shared" si="8"/>
        <v>98.94287136584171</v>
      </c>
      <c r="E114" s="36">
        <v>62061.9</v>
      </c>
      <c r="F114" s="29">
        <f>$C:$C/$E:$E*100</f>
        <v>107.28659612419213</v>
      </c>
      <c r="G114" s="36">
        <f>C114-ноябрь!D113</f>
        <v>9466.800000000003</v>
      </c>
    </row>
    <row r="115" spans="1:7" ht="12.75">
      <c r="A115" s="8" t="s">
        <v>58</v>
      </c>
      <c r="B115" s="36">
        <v>34672.5</v>
      </c>
      <c r="C115" s="36">
        <v>34448.1</v>
      </c>
      <c r="D115" s="29">
        <f t="shared" si="8"/>
        <v>99.35280121133462</v>
      </c>
      <c r="E115" s="36">
        <v>31904.4</v>
      </c>
      <c r="F115" s="29">
        <v>0</v>
      </c>
      <c r="G115" s="36">
        <f>C115-ноябрь!D114</f>
        <v>3349.0999999999985</v>
      </c>
    </row>
    <row r="116" spans="1:7" ht="12.75">
      <c r="A116" s="8" t="s">
        <v>59</v>
      </c>
      <c r="B116" s="28">
        <v>57789.3</v>
      </c>
      <c r="C116" s="28">
        <v>57789.2</v>
      </c>
      <c r="D116" s="29">
        <f t="shared" si="8"/>
        <v>99.99982695758557</v>
      </c>
      <c r="E116" s="28">
        <v>60119.8</v>
      </c>
      <c r="F116" s="29">
        <v>0</v>
      </c>
      <c r="G116" s="36">
        <f>C116-ноябрь!D115</f>
        <v>24770.299999999996</v>
      </c>
    </row>
    <row r="117" spans="1:7" ht="12.75">
      <c r="A117" s="8" t="s">
        <v>60</v>
      </c>
      <c r="B117" s="36">
        <v>32770.8</v>
      </c>
      <c r="C117" s="36">
        <v>32770.8</v>
      </c>
      <c r="D117" s="29">
        <f t="shared" si="8"/>
        <v>100</v>
      </c>
      <c r="E117" s="36">
        <v>28328.2</v>
      </c>
      <c r="F117" s="29">
        <f>$C:$C/$E:$E*100</f>
        <v>115.68260602509162</v>
      </c>
      <c r="G117" s="36">
        <f>C117-ноябрь!D116</f>
        <v>3847.5000000000036</v>
      </c>
    </row>
    <row r="118" spans="1:7" ht="12.75">
      <c r="A118" s="11" t="s">
        <v>67</v>
      </c>
      <c r="B118" s="27">
        <f>B119+B120+B121</f>
        <v>84976.7</v>
      </c>
      <c r="C118" s="27">
        <f>C119+C120+C121</f>
        <v>81976.8</v>
      </c>
      <c r="D118" s="26">
        <f t="shared" si="8"/>
        <v>96.46973817528806</v>
      </c>
      <c r="E118" s="27">
        <v>61458.2</v>
      </c>
      <c r="F118" s="26">
        <f>$C:$C/$E:$E*100</f>
        <v>133.38626904139724</v>
      </c>
      <c r="G118" s="35">
        <f>C118-ноябрь!D117</f>
        <v>14438.300000000003</v>
      </c>
    </row>
    <row r="119" spans="1:7" ht="12.75">
      <c r="A119" s="42" t="s">
        <v>68</v>
      </c>
      <c r="B119" s="28">
        <v>60394</v>
      </c>
      <c r="C119" s="28">
        <v>57394.1</v>
      </c>
      <c r="D119" s="29">
        <f t="shared" si="8"/>
        <v>95.03278471371328</v>
      </c>
      <c r="E119" s="28">
        <v>54353.6</v>
      </c>
      <c r="F119" s="29">
        <v>0</v>
      </c>
      <c r="G119" s="36">
        <f>C119-ноябрь!D118</f>
        <v>7100.5999999999985</v>
      </c>
    </row>
    <row r="120" spans="1:7" ht="24.75" customHeight="1">
      <c r="A120" s="12" t="s">
        <v>69</v>
      </c>
      <c r="B120" s="28">
        <v>21212.7</v>
      </c>
      <c r="C120" s="28">
        <v>21212.7</v>
      </c>
      <c r="D120" s="29">
        <v>0</v>
      </c>
      <c r="E120" s="28">
        <v>4239.1</v>
      </c>
      <c r="F120" s="29">
        <v>0</v>
      </c>
      <c r="G120" s="36">
        <f>C120-ноябрь!D119</f>
        <v>6803.200000000001</v>
      </c>
    </row>
    <row r="121" spans="1:7" ht="25.5">
      <c r="A121" s="12" t="s">
        <v>79</v>
      </c>
      <c r="B121" s="28">
        <v>3370</v>
      </c>
      <c r="C121" s="28">
        <v>3370</v>
      </c>
      <c r="D121" s="29">
        <f>$C:$C/$B:$B*100</f>
        <v>100</v>
      </c>
      <c r="E121" s="28">
        <v>2865.5</v>
      </c>
      <c r="F121" s="29">
        <v>0</v>
      </c>
      <c r="G121" s="36">
        <f>C121-ноябрь!D120</f>
        <v>534.5</v>
      </c>
    </row>
    <row r="122" spans="1:7" ht="26.25" customHeight="1">
      <c r="A122" s="13" t="s">
        <v>87</v>
      </c>
      <c r="B122" s="27">
        <f>B123</f>
        <v>0</v>
      </c>
      <c r="C122" s="27">
        <f>C123</f>
        <v>0</v>
      </c>
      <c r="D122" s="26">
        <v>0</v>
      </c>
      <c r="E122" s="27">
        <v>4.2</v>
      </c>
      <c r="F122" s="29">
        <v>0</v>
      </c>
      <c r="G122" s="35">
        <f>C122-ноябрь!D121</f>
        <v>0</v>
      </c>
    </row>
    <row r="123" spans="1:7" ht="13.5" customHeight="1">
      <c r="A123" s="12" t="s">
        <v>88</v>
      </c>
      <c r="B123" s="28">
        <v>0</v>
      </c>
      <c r="C123" s="28">
        <v>0</v>
      </c>
      <c r="D123" s="29">
        <v>0</v>
      </c>
      <c r="E123" s="28">
        <v>4.2</v>
      </c>
      <c r="F123" s="29">
        <v>0</v>
      </c>
      <c r="G123" s="36">
        <f>C123-ноябрь!D122</f>
        <v>0</v>
      </c>
    </row>
    <row r="124" spans="1:7" ht="18" customHeight="1">
      <c r="A124" s="14" t="s">
        <v>61</v>
      </c>
      <c r="B124" s="35">
        <f>B77+B86+B87+B88+B94+B100+B107+B110+B112+B118+B122</f>
        <v>2566216.5000000005</v>
      </c>
      <c r="C124" s="35">
        <f>C77+C86+C87+C88+C94+C100+C107+C110+C112+C118+C122</f>
        <v>2539745.6999999997</v>
      </c>
      <c r="D124" s="26">
        <f>$C:$C/$B:$B*100</f>
        <v>98.96848921359516</v>
      </c>
      <c r="E124" s="35">
        <v>2053236.9</v>
      </c>
      <c r="F124" s="26">
        <f>$C:$C/$E:$E*100</f>
        <v>123.69472319536045</v>
      </c>
      <c r="G124" s="35">
        <f>C124-ноябрь!D123</f>
        <v>569370.2999999998</v>
      </c>
    </row>
    <row r="125" spans="1:7" ht="21.75" customHeight="1">
      <c r="A125" s="15" t="s">
        <v>62</v>
      </c>
      <c r="B125" s="30">
        <f>B75-B124</f>
        <v>-8663.700000000652</v>
      </c>
      <c r="C125" s="30">
        <f>C75-C124</f>
        <v>7029.100000000093</v>
      </c>
      <c r="D125" s="30"/>
      <c r="E125" s="30">
        <f>E75-E124</f>
        <v>16234.5</v>
      </c>
      <c r="F125" s="30"/>
      <c r="G125" s="30">
        <f>G75-G124</f>
        <v>-66006.49999999983</v>
      </c>
    </row>
    <row r="126" spans="1:7" ht="24" customHeight="1">
      <c r="A126" s="1" t="s">
        <v>63</v>
      </c>
      <c r="B126" s="28" t="s">
        <v>135</v>
      </c>
      <c r="C126" s="28" t="s">
        <v>151</v>
      </c>
      <c r="D126" s="28"/>
      <c r="E126" s="28" t="s">
        <v>135</v>
      </c>
      <c r="F126" s="27"/>
      <c r="G126" s="36"/>
    </row>
    <row r="127" spans="1:7" ht="12.75">
      <c r="A127" s="3" t="s">
        <v>64</v>
      </c>
      <c r="B127" s="27">
        <f>B129+B130</f>
        <v>4763.73</v>
      </c>
      <c r="C127" s="27">
        <f>C129+C130</f>
        <v>12692.099999999999</v>
      </c>
      <c r="D127" s="27"/>
      <c r="E127" s="27">
        <f>E129+E130</f>
        <v>4763.73</v>
      </c>
      <c r="F127" s="27"/>
      <c r="G127" s="35">
        <f>C127-ноябрь!D126</f>
        <v>-65107.22000000001</v>
      </c>
    </row>
    <row r="128" spans="1:7" ht="12" customHeight="1">
      <c r="A128" s="1" t="s">
        <v>6</v>
      </c>
      <c r="B128" s="28"/>
      <c r="C128" s="28"/>
      <c r="D128" s="28"/>
      <c r="E128" s="28"/>
      <c r="F128" s="37"/>
      <c r="G128" s="36"/>
    </row>
    <row r="129" spans="1:7" ht="12.75">
      <c r="A129" s="5" t="s">
        <v>65</v>
      </c>
      <c r="B129" s="28">
        <v>855.03</v>
      </c>
      <c r="C129" s="28">
        <v>2269.2</v>
      </c>
      <c r="D129" s="28"/>
      <c r="E129" s="28">
        <v>855.03</v>
      </c>
      <c r="F129" s="37"/>
      <c r="G129" s="36">
        <f>C129-ноябрь!D128</f>
        <v>-43385.850000000006</v>
      </c>
    </row>
    <row r="130" spans="1:7" ht="12.75">
      <c r="A130" s="1" t="s">
        <v>66</v>
      </c>
      <c r="B130" s="28">
        <v>3908.7</v>
      </c>
      <c r="C130" s="28">
        <v>10422.9</v>
      </c>
      <c r="D130" s="28"/>
      <c r="E130" s="28">
        <v>3908.7</v>
      </c>
      <c r="F130" s="37"/>
      <c r="G130" s="36">
        <f>C130-ноябрь!D129</f>
        <v>-21721.370000000003</v>
      </c>
    </row>
    <row r="131" spans="1:7" ht="12.75">
      <c r="A131" s="3" t="s">
        <v>108</v>
      </c>
      <c r="B131" s="41">
        <f>B132-B133</f>
        <v>0</v>
      </c>
      <c r="C131" s="41">
        <f>C132-C133</f>
        <v>900</v>
      </c>
      <c r="D131" s="41"/>
      <c r="E131" s="41">
        <f>E132-E133</f>
        <v>-25000</v>
      </c>
      <c r="F131" s="43"/>
      <c r="G131" s="35">
        <f>C131-октябрь!D128</f>
        <v>31800</v>
      </c>
    </row>
    <row r="132" spans="1:7" ht="12.75">
      <c r="A132" s="2" t="s">
        <v>109</v>
      </c>
      <c r="B132" s="38">
        <v>0</v>
      </c>
      <c r="C132" s="28">
        <v>900</v>
      </c>
      <c r="D132" s="38"/>
      <c r="E132" s="28">
        <v>0</v>
      </c>
      <c r="F132" s="39"/>
      <c r="G132" s="36">
        <f>C132-октябрь!D129</f>
        <v>900</v>
      </c>
    </row>
    <row r="133" spans="1:7" ht="12.75">
      <c r="A133" s="2" t="s">
        <v>110</v>
      </c>
      <c r="B133" s="38">
        <v>0</v>
      </c>
      <c r="C133" s="28">
        <v>0</v>
      </c>
      <c r="D133" s="38"/>
      <c r="E133" s="28">
        <v>25000</v>
      </c>
      <c r="F133" s="39"/>
      <c r="G133" s="36">
        <f>C133-октябрь!D130</f>
        <v>-30900</v>
      </c>
    </row>
    <row r="134" spans="1:7" ht="12.75">
      <c r="A134" s="16"/>
      <c r="B134" s="25"/>
      <c r="C134" s="25"/>
      <c r="D134" s="25"/>
      <c r="E134" s="25"/>
      <c r="F134" s="25"/>
      <c r="G134" s="25"/>
    </row>
    <row r="135" ht="12.75">
      <c r="C135" s="23" t="s">
        <v>130</v>
      </c>
    </row>
    <row r="136" ht="12" customHeight="1">
      <c r="A136" s="22" t="s">
        <v>85</v>
      </c>
    </row>
    <row r="137" ht="12.75" customHeight="1" hidden="1"/>
    <row r="139" spans="1:7" ht="31.5">
      <c r="A139" s="17" t="s">
        <v>115</v>
      </c>
      <c r="B139" s="24" t="s">
        <v>107</v>
      </c>
      <c r="C139" s="24"/>
      <c r="D139" s="24"/>
      <c r="E139" s="24"/>
      <c r="F139" s="24"/>
      <c r="G139" s="25"/>
    </row>
  </sheetData>
  <sheetProtection/>
  <mergeCells count="5">
    <mergeCell ref="A1:F1"/>
    <mergeCell ref="A2:F2"/>
    <mergeCell ref="A3:F3"/>
    <mergeCell ref="A6:G6"/>
    <mergeCell ref="A76:G7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169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170</v>
      </c>
      <c r="D4" s="18" t="s">
        <v>74</v>
      </c>
      <c r="E4" s="18" t="s">
        <v>72</v>
      </c>
      <c r="F4" s="18" t="s">
        <v>75</v>
      </c>
      <c r="G4" s="18" t="s">
        <v>165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v>441159.13000000006</v>
      </c>
      <c r="C7" s="35">
        <v>53268.31</v>
      </c>
      <c r="D7" s="35">
        <v>56942.25999999999</v>
      </c>
      <c r="E7" s="26">
        <v>12.907419597096398</v>
      </c>
      <c r="F7" s="26">
        <v>106.89706506551455</v>
      </c>
      <c r="G7" s="35">
        <v>159047.09</v>
      </c>
      <c r="H7" s="26">
        <v>35.802138850827134</v>
      </c>
      <c r="I7" s="35">
        <v>29243.170000000006</v>
      </c>
    </row>
    <row r="8" spans="1:9" ht="12.75">
      <c r="A8" s="53" t="s">
        <v>4</v>
      </c>
      <c r="B8" s="26">
        <v>275033.24</v>
      </c>
      <c r="C8" s="26">
        <v>31229</v>
      </c>
      <c r="D8" s="26">
        <v>32022.429999999997</v>
      </c>
      <c r="E8" s="26">
        <v>11.643112665218212</v>
      </c>
      <c r="F8" s="26">
        <v>102.54068333920394</v>
      </c>
      <c r="G8" s="26">
        <v>30602.17</v>
      </c>
      <c r="H8" s="26">
        <v>104.64104342927314</v>
      </c>
      <c r="I8" s="26">
        <v>21377.03</v>
      </c>
    </row>
    <row r="9" spans="1:9" ht="25.5">
      <c r="A9" s="54" t="s">
        <v>5</v>
      </c>
      <c r="B9" s="27">
        <v>6017.6</v>
      </c>
      <c r="C9" s="27">
        <v>624</v>
      </c>
      <c r="D9" s="27">
        <v>-54.609999999999985</v>
      </c>
      <c r="E9" s="26">
        <v>-0.9075046530178141</v>
      </c>
      <c r="F9" s="26">
        <v>-8.751602564102562</v>
      </c>
      <c r="G9" s="27">
        <v>94.14</v>
      </c>
      <c r="H9" s="26">
        <v>-58.00934777990226</v>
      </c>
      <c r="I9" s="27">
        <v>-255.47</v>
      </c>
    </row>
    <row r="10" spans="1:9" ht="12.75" customHeight="1">
      <c r="A10" s="55" t="s">
        <v>76</v>
      </c>
      <c r="B10" s="47">
        <v>269015.64</v>
      </c>
      <c r="C10" s="47">
        <v>30605</v>
      </c>
      <c r="D10" s="47">
        <v>32077.039999999997</v>
      </c>
      <c r="E10" s="48">
        <v>11.92385691776136</v>
      </c>
      <c r="F10" s="26">
        <v>104.80980231988238</v>
      </c>
      <c r="G10" s="47">
        <v>30508.03</v>
      </c>
      <c r="H10" s="48">
        <v>105.14294105519105</v>
      </c>
      <c r="I10" s="47">
        <v>21632.5</v>
      </c>
    </row>
    <row r="11" spans="1:9" ht="51">
      <c r="A11" s="57" t="s">
        <v>80</v>
      </c>
      <c r="B11" s="28">
        <v>257218.54</v>
      </c>
      <c r="C11" s="28">
        <v>30000</v>
      </c>
      <c r="D11" s="28">
        <v>31317.879999999997</v>
      </c>
      <c r="E11" s="26">
        <v>12.175592008258812</v>
      </c>
      <c r="F11" s="26">
        <v>104.39293333333333</v>
      </c>
      <c r="G11" s="28">
        <v>29750.22</v>
      </c>
      <c r="H11" s="26">
        <v>105.26940641111224</v>
      </c>
      <c r="I11" s="28">
        <v>21259.87</v>
      </c>
    </row>
    <row r="12" spans="1:9" ht="51" customHeight="1">
      <c r="A12" s="57" t="s">
        <v>81</v>
      </c>
      <c r="B12" s="28">
        <v>4039.82</v>
      </c>
      <c r="C12" s="28">
        <v>60</v>
      </c>
      <c r="D12" s="28">
        <v>127.44</v>
      </c>
      <c r="E12" s="26">
        <v>3.154595996851345</v>
      </c>
      <c r="F12" s="26">
        <v>212.4</v>
      </c>
      <c r="G12" s="28">
        <v>133</v>
      </c>
      <c r="H12" s="26">
        <v>95.81954887218045</v>
      </c>
      <c r="I12" s="28">
        <v>45.88</v>
      </c>
    </row>
    <row r="13" spans="1:9" ht="25.5">
      <c r="A13" s="57" t="s">
        <v>82</v>
      </c>
      <c r="B13" s="28">
        <v>4853.42</v>
      </c>
      <c r="C13" s="28">
        <v>145</v>
      </c>
      <c r="D13" s="28">
        <v>198.09</v>
      </c>
      <c r="E13" s="26">
        <v>4.081451842206114</v>
      </c>
      <c r="F13" s="26">
        <v>136.61379310344827</v>
      </c>
      <c r="G13" s="28">
        <v>147.64</v>
      </c>
      <c r="H13" s="26">
        <v>134.17095638038475</v>
      </c>
      <c r="I13" s="28">
        <v>80.94</v>
      </c>
    </row>
    <row r="14" spans="1:9" ht="63.75">
      <c r="A14" s="58" t="s">
        <v>84</v>
      </c>
      <c r="B14" s="28">
        <v>2903.86</v>
      </c>
      <c r="C14" s="28">
        <v>400</v>
      </c>
      <c r="D14" s="28">
        <v>433.63</v>
      </c>
      <c r="E14" s="26">
        <v>14.93288243923605</v>
      </c>
      <c r="F14" s="26">
        <v>108.40749999999998</v>
      </c>
      <c r="G14" s="28">
        <v>477.17</v>
      </c>
      <c r="H14" s="26">
        <v>90.87536936521575</v>
      </c>
      <c r="I14" s="28">
        <v>245.81</v>
      </c>
    </row>
    <row r="15" spans="1:9" ht="38.25" customHeight="1">
      <c r="A15" s="59" t="s">
        <v>89</v>
      </c>
      <c r="B15" s="35">
        <v>23712</v>
      </c>
      <c r="C15" s="35">
        <v>3901.12</v>
      </c>
      <c r="D15" s="35">
        <v>3503.51</v>
      </c>
      <c r="E15" s="26">
        <v>14.775261470985157</v>
      </c>
      <c r="F15" s="26">
        <v>89.80779878598966</v>
      </c>
      <c r="G15" s="35">
        <v>3878.5300000000007</v>
      </c>
      <c r="H15" s="26">
        <v>90.33087277911991</v>
      </c>
      <c r="I15" s="35">
        <v>1650.33</v>
      </c>
    </row>
    <row r="16" spans="1:9" ht="39.75" customHeight="1">
      <c r="A16" s="39" t="s">
        <v>90</v>
      </c>
      <c r="B16" s="28">
        <v>10865.8</v>
      </c>
      <c r="C16" s="28">
        <v>1717.8899999999999</v>
      </c>
      <c r="D16" s="28">
        <v>1562.3400000000001</v>
      </c>
      <c r="E16" s="26">
        <v>14.378508715419022</v>
      </c>
      <c r="F16" s="26">
        <v>90.94528753296196</v>
      </c>
      <c r="G16" s="28">
        <v>1717.89</v>
      </c>
      <c r="H16" s="26">
        <v>90.94528753296196</v>
      </c>
      <c r="I16" s="28">
        <v>718.11</v>
      </c>
    </row>
    <row r="17" spans="1:9" ht="37.5" customHeight="1">
      <c r="A17" s="39" t="s">
        <v>91</v>
      </c>
      <c r="B17" s="28">
        <v>56</v>
      </c>
      <c r="C17" s="28">
        <v>10</v>
      </c>
      <c r="D17" s="28">
        <v>9.79</v>
      </c>
      <c r="E17" s="26">
        <v>17.482142857142854</v>
      </c>
      <c r="F17" s="26">
        <v>97.89999999999999</v>
      </c>
      <c r="G17" s="28">
        <v>11.66</v>
      </c>
      <c r="H17" s="26">
        <v>83.96226415094338</v>
      </c>
      <c r="I17" s="28">
        <v>4.05</v>
      </c>
    </row>
    <row r="18" spans="1:9" ht="56.25" customHeight="1">
      <c r="A18" s="39" t="s">
        <v>92</v>
      </c>
      <c r="B18" s="28">
        <v>14192.6</v>
      </c>
      <c r="C18" s="28">
        <v>2523.23</v>
      </c>
      <c r="D18" s="28">
        <v>2236.3900000000003</v>
      </c>
      <c r="E18" s="26">
        <v>15.757436974197821</v>
      </c>
      <c r="F18" s="26">
        <v>88.6320311664018</v>
      </c>
      <c r="G18" s="28">
        <v>2523.23</v>
      </c>
      <c r="H18" s="26">
        <v>88.6320311664018</v>
      </c>
      <c r="I18" s="28">
        <v>1077.98</v>
      </c>
    </row>
    <row r="19" spans="1:9" ht="55.5" customHeight="1">
      <c r="A19" s="39" t="s">
        <v>93</v>
      </c>
      <c r="B19" s="28">
        <v>-1402.4</v>
      </c>
      <c r="C19" s="28">
        <v>-350</v>
      </c>
      <c r="D19" s="28">
        <v>-305.01</v>
      </c>
      <c r="E19" s="26">
        <v>21.74914432401597</v>
      </c>
      <c r="F19" s="26">
        <v>87.14571428571428</v>
      </c>
      <c r="G19" s="28">
        <v>-374.25</v>
      </c>
      <c r="H19" s="26">
        <v>81.49899799599199</v>
      </c>
      <c r="I19" s="28">
        <v>-149.81</v>
      </c>
    </row>
    <row r="20" spans="1:9" ht="14.25" customHeight="1">
      <c r="A20" s="60" t="s">
        <v>7</v>
      </c>
      <c r="B20" s="35">
        <v>34616.2</v>
      </c>
      <c r="C20" s="35">
        <v>6761.87</v>
      </c>
      <c r="D20" s="35">
        <v>7730.370000000001</v>
      </c>
      <c r="E20" s="26">
        <v>22.33165396548437</v>
      </c>
      <c r="F20" s="26">
        <v>114.32296095606691</v>
      </c>
      <c r="G20" s="35">
        <v>6752.44</v>
      </c>
      <c r="H20" s="26">
        <v>114.482616654128</v>
      </c>
      <c r="I20" s="35">
        <v>367.42</v>
      </c>
    </row>
    <row r="21" spans="1:9" ht="12.75">
      <c r="A21" s="57" t="s">
        <v>96</v>
      </c>
      <c r="B21" s="28">
        <v>32762</v>
      </c>
      <c r="C21" s="28">
        <v>6570.92</v>
      </c>
      <c r="D21" s="28">
        <v>7529.400000000001</v>
      </c>
      <c r="E21" s="26">
        <v>22.982113424088883</v>
      </c>
      <c r="F21" s="26">
        <v>114.58669410067388</v>
      </c>
      <c r="G21" s="28">
        <v>6571.26</v>
      </c>
      <c r="H21" s="26">
        <v>114.58076533267594</v>
      </c>
      <c r="I21" s="28">
        <v>330.66</v>
      </c>
    </row>
    <row r="22" spans="1:9" ht="18.75" customHeight="1">
      <c r="A22" s="57" t="s">
        <v>94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0</v>
      </c>
    </row>
    <row r="23" spans="1:9" ht="38.25">
      <c r="A23" s="57" t="s">
        <v>95</v>
      </c>
      <c r="B23" s="28">
        <v>959</v>
      </c>
      <c r="C23" s="28">
        <v>40.95</v>
      </c>
      <c r="D23" s="28">
        <v>87.39</v>
      </c>
      <c r="E23" s="26">
        <v>9.112617309697601</v>
      </c>
      <c r="F23" s="26">
        <v>213.4065934065934</v>
      </c>
      <c r="G23" s="28">
        <v>40.95</v>
      </c>
      <c r="H23" s="26">
        <v>213.4065934065934</v>
      </c>
      <c r="I23" s="28">
        <v>36.76</v>
      </c>
    </row>
    <row r="24" spans="1:9" ht="14.25" customHeight="1">
      <c r="A24" s="60" t="s">
        <v>8</v>
      </c>
      <c r="B24" s="35">
        <v>36295.600000000006</v>
      </c>
      <c r="C24" s="35">
        <v>3059.95</v>
      </c>
      <c r="D24" s="35">
        <v>3961.3299999999995</v>
      </c>
      <c r="E24" s="26">
        <v>10.914077739450509</v>
      </c>
      <c r="F24" s="26">
        <v>129.4573440742496</v>
      </c>
      <c r="G24" s="35">
        <v>2955.81</v>
      </c>
      <c r="H24" s="26">
        <v>134.01842472960033</v>
      </c>
      <c r="I24" s="35">
        <v>1495.51</v>
      </c>
    </row>
    <row r="25" spans="1:9" ht="12.75">
      <c r="A25" s="57" t="s">
        <v>119</v>
      </c>
      <c r="B25" s="28">
        <v>18923.7</v>
      </c>
      <c r="C25" s="28">
        <v>900</v>
      </c>
      <c r="D25" s="28">
        <v>1003.31</v>
      </c>
      <c r="E25" s="26">
        <v>5.301870141674196</v>
      </c>
      <c r="F25" s="26">
        <v>111.47888888888889</v>
      </c>
      <c r="G25" s="28">
        <v>795.86</v>
      </c>
      <c r="H25" s="26">
        <v>126.06614228633175</v>
      </c>
      <c r="I25" s="28">
        <v>467.21</v>
      </c>
    </row>
    <row r="26" spans="1:9" ht="12.75">
      <c r="A26" s="57" t="s">
        <v>120</v>
      </c>
      <c r="B26" s="28">
        <v>17371.9</v>
      </c>
      <c r="C26" s="28">
        <v>2159.95</v>
      </c>
      <c r="D26" s="28">
        <v>2958.0199999999995</v>
      </c>
      <c r="E26" s="26">
        <v>17.027613559829373</v>
      </c>
      <c r="F26" s="26">
        <v>136.94854047547395</v>
      </c>
      <c r="G26" s="28">
        <v>2159.95</v>
      </c>
      <c r="H26" s="26">
        <v>136.94854047547395</v>
      </c>
      <c r="I26" s="28">
        <v>1028.3</v>
      </c>
    </row>
    <row r="27" spans="1:9" ht="12.75">
      <c r="A27" s="53" t="s">
        <v>9</v>
      </c>
      <c r="B27" s="35">
        <v>14814.9</v>
      </c>
      <c r="C27" s="35">
        <v>1508</v>
      </c>
      <c r="D27" s="35">
        <v>2196.13</v>
      </c>
      <c r="E27" s="26">
        <v>14.823792263194488</v>
      </c>
      <c r="F27" s="26">
        <v>145.6319628647215</v>
      </c>
      <c r="G27" s="35">
        <v>1960.86</v>
      </c>
      <c r="H27" s="26">
        <v>111.99830686535502</v>
      </c>
      <c r="I27" s="35">
        <v>1403.06</v>
      </c>
    </row>
    <row r="28" spans="1:9" ht="25.5">
      <c r="A28" s="57" t="s">
        <v>10</v>
      </c>
      <c r="B28" s="28">
        <v>14680.1</v>
      </c>
      <c r="C28" s="28">
        <v>1500</v>
      </c>
      <c r="D28" s="28">
        <v>2189.53</v>
      </c>
      <c r="E28" s="26">
        <v>14.914952895416246</v>
      </c>
      <c r="F28" s="26">
        <v>145.96866666666668</v>
      </c>
      <c r="G28" s="28">
        <v>1956.06</v>
      </c>
      <c r="H28" s="26">
        <v>111.93572794290564</v>
      </c>
      <c r="I28" s="28">
        <v>1396.46</v>
      </c>
    </row>
    <row r="29" spans="1:9" ht="25.5">
      <c r="A29" s="57" t="s">
        <v>98</v>
      </c>
      <c r="B29" s="28">
        <v>84.8</v>
      </c>
      <c r="C29" s="28">
        <v>0</v>
      </c>
      <c r="D29" s="28">
        <v>5</v>
      </c>
      <c r="E29" s="26">
        <v>5.89622641509434</v>
      </c>
      <c r="F29" s="26">
        <v>0</v>
      </c>
      <c r="G29" s="28">
        <v>4.8</v>
      </c>
      <c r="H29" s="26" t="s">
        <v>124</v>
      </c>
      <c r="I29" s="28">
        <v>5</v>
      </c>
    </row>
    <row r="30" spans="1:9" ht="25.5" customHeight="1" hidden="1">
      <c r="A30" s="57" t="s">
        <v>97</v>
      </c>
      <c r="B30" s="28">
        <v>50</v>
      </c>
      <c r="C30" s="28">
        <v>8</v>
      </c>
      <c r="D30" s="28">
        <v>1.6</v>
      </c>
      <c r="E30" s="26">
        <v>3.2</v>
      </c>
      <c r="F30" s="26" t="s">
        <v>124</v>
      </c>
      <c r="G30" s="28">
        <v>0</v>
      </c>
      <c r="H30" s="26" t="s">
        <v>124</v>
      </c>
      <c r="I30" s="28">
        <v>1.6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124</v>
      </c>
      <c r="F31" s="26" t="s">
        <v>124</v>
      </c>
      <c r="G31" s="35">
        <v>0.14</v>
      </c>
      <c r="H31" s="26" t="s">
        <v>124</v>
      </c>
      <c r="I31" s="35">
        <v>0.07</v>
      </c>
    </row>
    <row r="32" spans="1:9" ht="25.5">
      <c r="A32" s="57" t="s">
        <v>137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0.14</v>
      </c>
      <c r="H33" s="26" t="s">
        <v>124</v>
      </c>
      <c r="I33" s="28">
        <v>0.07</v>
      </c>
    </row>
    <row r="34" spans="1:9" ht="38.25">
      <c r="A34" s="60" t="s">
        <v>12</v>
      </c>
      <c r="B34" s="35">
        <v>50872.7</v>
      </c>
      <c r="C34" s="35">
        <v>5942.96</v>
      </c>
      <c r="D34" s="35">
        <v>5760.21</v>
      </c>
      <c r="E34" s="26">
        <v>11.322791988630444</v>
      </c>
      <c r="F34" s="26">
        <v>96.92493303000525</v>
      </c>
      <c r="G34" s="35">
        <v>4249.69</v>
      </c>
      <c r="H34" s="26">
        <v>135.54423969748385</v>
      </c>
      <c r="I34" s="35">
        <v>2513.15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138</v>
      </c>
      <c r="B36" s="28">
        <v>26368</v>
      </c>
      <c r="C36" s="28">
        <v>2000</v>
      </c>
      <c r="D36" s="28">
        <v>3433.63</v>
      </c>
      <c r="E36" s="26">
        <v>13.021958434466018</v>
      </c>
      <c r="F36" s="26">
        <v>171.6815</v>
      </c>
      <c r="G36" s="28">
        <v>1658.54</v>
      </c>
      <c r="H36" s="26">
        <v>207.0272649438663</v>
      </c>
      <c r="I36" s="28">
        <v>1040.32</v>
      </c>
    </row>
    <row r="37" spans="1:9" ht="81.75" customHeight="1" hidden="1">
      <c r="A37" s="57" t="s">
        <v>152</v>
      </c>
      <c r="B37" s="28">
        <v>628</v>
      </c>
      <c r="C37" s="28">
        <v>104.6</v>
      </c>
      <c r="D37" s="28">
        <v>75.44</v>
      </c>
      <c r="E37" s="26">
        <v>12.012738853503183</v>
      </c>
      <c r="F37" s="26">
        <v>72.12237093690248</v>
      </c>
      <c r="G37" s="28">
        <v>0</v>
      </c>
      <c r="H37" s="26" t="s">
        <v>124</v>
      </c>
      <c r="I37" s="28"/>
    </row>
    <row r="38" spans="1:9" ht="76.5" customHeight="1" hidden="1">
      <c r="A38" s="57" t="s">
        <v>139</v>
      </c>
      <c r="B38" s="28">
        <v>530.18</v>
      </c>
      <c r="C38" s="28">
        <v>88.36</v>
      </c>
      <c r="D38" s="28">
        <v>30.56</v>
      </c>
      <c r="E38" s="26">
        <v>5.7640801237315635</v>
      </c>
      <c r="F38" s="26">
        <v>34.58578542326845</v>
      </c>
      <c r="G38" s="28">
        <v>32.91</v>
      </c>
      <c r="H38" s="26">
        <v>92.85931327863872</v>
      </c>
      <c r="I38" s="28">
        <v>27.13</v>
      </c>
    </row>
    <row r="39" spans="1:9" ht="38.25">
      <c r="A39" s="57" t="s">
        <v>140</v>
      </c>
      <c r="B39" s="28">
        <v>19213.07</v>
      </c>
      <c r="C39" s="28">
        <v>3200</v>
      </c>
      <c r="D39" s="28">
        <v>1502.1599999999999</v>
      </c>
      <c r="E39" s="26">
        <v>7.8184277681807215</v>
      </c>
      <c r="F39" s="26">
        <v>46.942499999999995</v>
      </c>
      <c r="G39" s="28">
        <v>2240.17</v>
      </c>
      <c r="H39" s="26">
        <v>67.0556252427271</v>
      </c>
      <c r="I39" s="28">
        <v>963.43</v>
      </c>
    </row>
    <row r="40" spans="1:9" ht="51" customHeight="1" hidden="1">
      <c r="A40" s="57" t="s">
        <v>141</v>
      </c>
      <c r="B40" s="28">
        <v>691</v>
      </c>
      <c r="C40" s="28">
        <v>0</v>
      </c>
      <c r="D40" s="28">
        <v>0</v>
      </c>
      <c r="E40" s="26">
        <v>0</v>
      </c>
      <c r="F40" s="26" t="s">
        <v>124</v>
      </c>
      <c r="G40" s="28">
        <v>0</v>
      </c>
      <c r="H40" s="26" t="s">
        <v>124</v>
      </c>
      <c r="I40" s="28">
        <v>0</v>
      </c>
    </row>
    <row r="41" spans="1:9" ht="76.5">
      <c r="A41" s="61" t="s">
        <v>142</v>
      </c>
      <c r="B41" s="28">
        <v>3442.45</v>
      </c>
      <c r="C41" s="28">
        <v>550</v>
      </c>
      <c r="D41" s="28">
        <v>718.42</v>
      </c>
      <c r="E41" s="26">
        <v>20.869438917050356</v>
      </c>
      <c r="F41" s="26">
        <v>130.62181818181818</v>
      </c>
      <c r="G41" s="28">
        <v>318.07</v>
      </c>
      <c r="H41" s="26">
        <v>225.86851950828435</v>
      </c>
      <c r="I41" s="28">
        <v>482.27</v>
      </c>
    </row>
    <row r="42" spans="1:9" ht="25.5">
      <c r="A42" s="54" t="s">
        <v>13</v>
      </c>
      <c r="B42" s="27">
        <v>515</v>
      </c>
      <c r="C42" s="27">
        <v>192.45000000000002</v>
      </c>
      <c r="D42" s="27">
        <v>80.14</v>
      </c>
      <c r="E42" s="26">
        <v>15.56116504854369</v>
      </c>
      <c r="F42" s="26">
        <v>41.641984931150944</v>
      </c>
      <c r="G42" s="27">
        <v>192.48</v>
      </c>
      <c r="H42" s="26">
        <v>41.635494596841234</v>
      </c>
      <c r="I42" s="27">
        <v>36.56</v>
      </c>
    </row>
    <row r="43" spans="1:9" ht="25.5">
      <c r="A43" s="54" t="s">
        <v>104</v>
      </c>
      <c r="B43" s="27">
        <v>1829.19</v>
      </c>
      <c r="C43" s="27">
        <v>245.96</v>
      </c>
      <c r="D43" s="27">
        <v>686.49</v>
      </c>
      <c r="E43" s="26">
        <v>37.52972627228445</v>
      </c>
      <c r="F43" s="26">
        <v>279.10635875752155</v>
      </c>
      <c r="G43" s="27">
        <v>291.08</v>
      </c>
      <c r="H43" s="26">
        <v>235.84238010169028</v>
      </c>
      <c r="I43" s="27">
        <v>124.9</v>
      </c>
    </row>
    <row r="44" spans="1:9" ht="25.5">
      <c r="A44" s="60" t="s">
        <v>14</v>
      </c>
      <c r="B44" s="35">
        <v>1497.5</v>
      </c>
      <c r="C44" s="35">
        <v>144.4</v>
      </c>
      <c r="D44" s="35">
        <v>652.34</v>
      </c>
      <c r="E44" s="26">
        <v>43.561936560934896</v>
      </c>
      <c r="F44" s="26">
        <v>451.7590027700831</v>
      </c>
      <c r="G44" s="35">
        <v>202.95000000000002</v>
      </c>
      <c r="H44" s="26">
        <v>321.42892338014286</v>
      </c>
      <c r="I44" s="35">
        <v>66.84</v>
      </c>
    </row>
    <row r="45" spans="1:9" ht="14.25" customHeight="1" hidden="1">
      <c r="A45" s="57" t="s">
        <v>101</v>
      </c>
      <c r="B45" s="28">
        <v>0</v>
      </c>
      <c r="C45" s="28">
        <v>0</v>
      </c>
      <c r="D45" s="28">
        <v>0</v>
      </c>
      <c r="E45" s="26" t="s">
        <v>124</v>
      </c>
      <c r="F45" s="26" t="s">
        <v>124</v>
      </c>
      <c r="G45" s="28">
        <v>0</v>
      </c>
      <c r="H45" s="26" t="s">
        <v>124</v>
      </c>
      <c r="I45" s="28">
        <v>0</v>
      </c>
    </row>
    <row r="46" spans="1:9" ht="76.5" customHeight="1" hidden="1">
      <c r="A46" s="57" t="s">
        <v>102</v>
      </c>
      <c r="B46" s="28">
        <v>97.5</v>
      </c>
      <c r="C46" s="28">
        <v>24.4</v>
      </c>
      <c r="D46" s="28">
        <v>37.14</v>
      </c>
      <c r="E46" s="26" t="s">
        <v>125</v>
      </c>
      <c r="F46" s="26">
        <v>152.21311475409837</v>
      </c>
      <c r="G46" s="28">
        <v>25.21</v>
      </c>
      <c r="H46" s="26">
        <v>147.32249107497023</v>
      </c>
      <c r="I46" s="28">
        <v>0</v>
      </c>
    </row>
    <row r="47" spans="1:9" ht="12.75">
      <c r="A47" s="61" t="s">
        <v>100</v>
      </c>
      <c r="B47" s="28">
        <v>1400</v>
      </c>
      <c r="C47" s="28">
        <v>120</v>
      </c>
      <c r="D47" s="28">
        <v>615.2</v>
      </c>
      <c r="E47" s="26">
        <v>43.94285714285714</v>
      </c>
      <c r="F47" s="26">
        <v>512.6666666666667</v>
      </c>
      <c r="G47" s="28">
        <v>177.74</v>
      </c>
      <c r="H47" s="26">
        <v>346.1235512546416</v>
      </c>
      <c r="I47" s="28">
        <v>66.84</v>
      </c>
    </row>
    <row r="48" spans="1:9" ht="12.75">
      <c r="A48" s="54" t="s">
        <v>15</v>
      </c>
      <c r="B48" s="35">
        <v>1972.8</v>
      </c>
      <c r="C48" s="35">
        <v>282.6</v>
      </c>
      <c r="D48" s="35">
        <v>426.30999999999995</v>
      </c>
      <c r="E48" s="26">
        <v>21.609387672343875</v>
      </c>
      <c r="F48" s="26">
        <v>150.85279547062984</v>
      </c>
      <c r="G48" s="27">
        <v>1407.27</v>
      </c>
      <c r="H48" s="26">
        <v>30.29340496137912</v>
      </c>
      <c r="I48" s="27">
        <v>246.58</v>
      </c>
    </row>
    <row r="49" spans="1:9" ht="63.75" hidden="1">
      <c r="A49" s="57" t="s">
        <v>153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/>
    </row>
    <row r="50" spans="1:9" ht="52.5" customHeight="1" hidden="1">
      <c r="A50" s="57" t="s">
        <v>154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7.75" customHeight="1" hidden="1">
      <c r="A51" s="57" t="s">
        <v>155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156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125</v>
      </c>
      <c r="I52" s="28"/>
    </row>
    <row r="53" spans="1:9" ht="51" customHeight="1" hidden="1">
      <c r="A53" s="57" t="s">
        <v>157</v>
      </c>
      <c r="B53" s="28"/>
      <c r="C53" s="28"/>
      <c r="D53" s="28"/>
      <c r="E53" s="26" t="s">
        <v>125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158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159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9.25" customHeight="1" hidden="1">
      <c r="A56" s="57" t="s">
        <v>160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161</v>
      </c>
      <c r="B57" s="28"/>
      <c r="C57" s="28"/>
      <c r="D57" s="28"/>
      <c r="E57" s="26" t="s">
        <v>124</v>
      </c>
      <c r="F57" s="26" t="e">
        <v>#DIV/0!</v>
      </c>
      <c r="G57" s="28"/>
      <c r="H57" s="26" t="s">
        <v>124</v>
      </c>
      <c r="I57" s="28"/>
    </row>
    <row r="58" spans="1:9" ht="40.5" customHeight="1" hidden="1">
      <c r="A58" s="57" t="s">
        <v>162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125</v>
      </c>
      <c r="I58" s="28"/>
    </row>
    <row r="59" spans="1:9" ht="51" customHeight="1" hidden="1">
      <c r="A59" s="53" t="s">
        <v>22</v>
      </c>
      <c r="B59" s="27">
        <v>160.35</v>
      </c>
      <c r="C59" s="27">
        <v>0</v>
      </c>
      <c r="D59" s="27">
        <v>-77.07</v>
      </c>
      <c r="E59" s="26">
        <v>-48.06361085126286</v>
      </c>
      <c r="F59" s="26" t="s">
        <v>124</v>
      </c>
      <c r="G59" s="27">
        <v>28.33</v>
      </c>
      <c r="H59" s="26">
        <v>-272.04376985527705</v>
      </c>
      <c r="I59" s="27">
        <v>-38.28</v>
      </c>
    </row>
    <row r="60" spans="1:9" ht="12.75">
      <c r="A60" s="60" t="s">
        <v>23</v>
      </c>
      <c r="B60" s="35">
        <v>441319.48000000004</v>
      </c>
      <c r="C60" s="35">
        <v>53268.31</v>
      </c>
      <c r="D60" s="35">
        <v>56942.25999999999</v>
      </c>
      <c r="E60" s="26">
        <v>12.9027297865936</v>
      </c>
      <c r="F60" s="26">
        <v>106.89706506551455</v>
      </c>
      <c r="G60" s="35">
        <v>52521.75</v>
      </c>
      <c r="H60" s="26">
        <v>108.41653219856533</v>
      </c>
      <c r="I60" s="35">
        <v>29243.170000000006</v>
      </c>
    </row>
    <row r="61" spans="1:9" ht="12.75">
      <c r="A61" s="60" t="s">
        <v>24</v>
      </c>
      <c r="B61" s="35">
        <f>B62+B67</f>
        <v>1768036.1199999999</v>
      </c>
      <c r="C61" s="35">
        <v>172750.37</v>
      </c>
      <c r="D61" s="35">
        <v>171904.29</v>
      </c>
      <c r="E61" s="26">
        <v>10.99447135794872</v>
      </c>
      <c r="F61" s="26">
        <v>99.51022970312597</v>
      </c>
      <c r="G61" s="35">
        <v>187105.80000000002</v>
      </c>
      <c r="H61" s="26">
        <v>91.87544693964591</v>
      </c>
      <c r="I61" s="35">
        <v>128081.72</v>
      </c>
    </row>
    <row r="62" spans="1:9" ht="25.5">
      <c r="A62" s="60" t="s">
        <v>25</v>
      </c>
      <c r="B62" s="35">
        <f>B63+B64+B65</f>
        <v>1766747.43</v>
      </c>
      <c r="C62" s="35">
        <v>172750.37</v>
      </c>
      <c r="D62" s="35">
        <v>174571.27000000002</v>
      </c>
      <c r="E62" s="26">
        <v>11.174253115558113</v>
      </c>
      <c r="F62" s="26">
        <v>101.0540643125685</v>
      </c>
      <c r="G62" s="35">
        <v>187960.83000000002</v>
      </c>
      <c r="H62" s="26">
        <v>92.87640940934342</v>
      </c>
      <c r="I62" s="35">
        <v>128479.5</v>
      </c>
    </row>
    <row r="63" spans="1:9" ht="12.75">
      <c r="A63" s="57" t="s">
        <v>121</v>
      </c>
      <c r="B63" s="28">
        <v>473017.9</v>
      </c>
      <c r="C63" s="28">
        <v>67060.5</v>
      </c>
      <c r="D63" s="28">
        <v>67060.5</v>
      </c>
      <c r="E63" s="26">
        <v>14.177159046200998</v>
      </c>
      <c r="F63" s="26">
        <v>100</v>
      </c>
      <c r="G63" s="28">
        <v>62840.38</v>
      </c>
      <c r="H63" s="26">
        <v>106.71561820600066</v>
      </c>
      <c r="I63" s="28">
        <v>51157.7</v>
      </c>
    </row>
    <row r="64" spans="1:9" ht="12.75">
      <c r="A64" s="57" t="s">
        <v>122</v>
      </c>
      <c r="B64" s="28">
        <f>96179.33+100000</f>
        <v>196179.33000000002</v>
      </c>
      <c r="C64" s="28">
        <v>2696.54</v>
      </c>
      <c r="D64" s="28">
        <v>5754.08</v>
      </c>
      <c r="E64" s="26">
        <v>5.98265760428982</v>
      </c>
      <c r="F64" s="26">
        <v>213.38752623732634</v>
      </c>
      <c r="G64" s="28">
        <v>16982.2</v>
      </c>
      <c r="H64" s="26">
        <v>33.883006913120795</v>
      </c>
      <c r="I64" s="28">
        <v>5754.08</v>
      </c>
    </row>
    <row r="65" spans="1:9" ht="12.75">
      <c r="A65" s="57" t="s">
        <v>123</v>
      </c>
      <c r="B65" s="28">
        <f>993066.2+104484</f>
        <v>1097550.2</v>
      </c>
      <c r="C65" s="28">
        <v>102926.91</v>
      </c>
      <c r="D65" s="28">
        <v>101756.69</v>
      </c>
      <c r="E65" s="26">
        <v>10.246717691126735</v>
      </c>
      <c r="F65" s="26">
        <v>98.86305728987686</v>
      </c>
      <c r="G65" s="28">
        <v>106553.67</v>
      </c>
      <c r="H65" s="26">
        <v>95.49806215027601</v>
      </c>
      <c r="I65" s="28">
        <v>71567.72</v>
      </c>
    </row>
    <row r="66" spans="1:9" ht="12.75">
      <c r="A66" s="2" t="s">
        <v>144</v>
      </c>
      <c r="B66" s="28"/>
      <c r="C66" s="28">
        <v>66.42</v>
      </c>
      <c r="D66" s="28">
        <v>0</v>
      </c>
      <c r="E66" s="26">
        <v>0</v>
      </c>
      <c r="F66" s="26" t="s">
        <v>124</v>
      </c>
      <c r="G66" s="28">
        <v>1584.58</v>
      </c>
      <c r="H66" s="26" t="s">
        <v>124</v>
      </c>
      <c r="I66" s="28"/>
    </row>
    <row r="67" spans="1:9" ht="12.75" customHeight="1">
      <c r="A67" s="60" t="s">
        <v>129</v>
      </c>
      <c r="B67" s="28">
        <v>1288.69</v>
      </c>
      <c r="C67" s="28"/>
      <c r="D67" s="28"/>
      <c r="E67" s="26" t="s">
        <v>125</v>
      </c>
      <c r="F67" s="26" t="s">
        <v>124</v>
      </c>
      <c r="G67" s="28"/>
      <c r="H67" s="26" t="s">
        <v>125</v>
      </c>
      <c r="I67" s="28"/>
    </row>
    <row r="68" spans="1:9" ht="21.75" customHeight="1">
      <c r="A68" s="60" t="s">
        <v>27</v>
      </c>
      <c r="B68" s="27"/>
      <c r="C68" s="27"/>
      <c r="D68" s="27">
        <v>-2666.9799999999996</v>
      </c>
      <c r="E68" s="26" t="s">
        <v>125</v>
      </c>
      <c r="F68" s="26" t="s">
        <v>124</v>
      </c>
      <c r="G68" s="27">
        <v>-855.03</v>
      </c>
      <c r="H68" s="26">
        <v>311.9165409400839</v>
      </c>
      <c r="I68" s="28">
        <v>-397.78</v>
      </c>
    </row>
    <row r="69" spans="1:9" ht="12.75" customHeight="1">
      <c r="A69" s="53" t="s">
        <v>26</v>
      </c>
      <c r="B69" s="35">
        <f>B60+B61</f>
        <v>2209355.6</v>
      </c>
      <c r="C69" s="35">
        <v>226018.68</v>
      </c>
      <c r="D69" s="35">
        <v>228846.55</v>
      </c>
      <c r="E69" s="26">
        <v>11.41452400243487</v>
      </c>
      <c r="F69" s="26">
        <v>101.25116649650374</v>
      </c>
      <c r="G69" s="35">
        <v>239627.55000000002</v>
      </c>
      <c r="H69" s="26">
        <v>95.50093467967267</v>
      </c>
      <c r="I69" s="35">
        <v>157324.89</v>
      </c>
    </row>
    <row r="70" spans="1:9" ht="12.75">
      <c r="A70" s="53" t="s">
        <v>26</v>
      </c>
      <c r="B70" s="35">
        <f>B69</f>
        <v>2209355.6</v>
      </c>
      <c r="C70" s="35">
        <f aca="true" t="shared" si="0" ref="C70:I70">C69</f>
        <v>226018.68</v>
      </c>
      <c r="D70" s="35">
        <f t="shared" si="0"/>
        <v>228846.55</v>
      </c>
      <c r="E70" s="35">
        <f t="shared" si="0"/>
        <v>11.41452400243487</v>
      </c>
      <c r="F70" s="35">
        <f t="shared" si="0"/>
        <v>101.25116649650374</v>
      </c>
      <c r="G70" s="35">
        <f t="shared" si="0"/>
        <v>239627.55000000002</v>
      </c>
      <c r="H70" s="35">
        <f t="shared" si="0"/>
        <v>95.50093467967267</v>
      </c>
      <c r="I70" s="35">
        <f t="shared" si="0"/>
        <v>157324.89</v>
      </c>
    </row>
    <row r="71" spans="1:9" ht="12.75" hidden="1">
      <c r="A71" s="70"/>
      <c r="B71" s="71"/>
      <c r="C71" s="71"/>
      <c r="D71" s="71"/>
      <c r="E71" s="72"/>
      <c r="F71" s="72"/>
      <c r="G71" s="71"/>
      <c r="H71" s="72"/>
      <c r="I71" s="73"/>
    </row>
    <row r="72" spans="1:9" ht="12.75" hidden="1">
      <c r="A72" s="70"/>
      <c r="B72" s="71"/>
      <c r="C72" s="71"/>
      <c r="D72" s="71"/>
      <c r="E72" s="72"/>
      <c r="F72" s="72"/>
      <c r="G72" s="71"/>
      <c r="H72" s="72"/>
      <c r="I72" s="73"/>
    </row>
    <row r="73" spans="1:9" ht="12.75" hidden="1">
      <c r="A73" s="70"/>
      <c r="B73" s="71"/>
      <c r="C73" s="71"/>
      <c r="D73" s="71"/>
      <c r="E73" s="72"/>
      <c r="F73" s="72"/>
      <c r="G73" s="71"/>
      <c r="H73" s="72"/>
      <c r="I73" s="73"/>
    </row>
    <row r="74" spans="1:9" ht="12.75" hidden="1">
      <c r="A74" s="70"/>
      <c r="B74" s="71"/>
      <c r="C74" s="71"/>
      <c r="D74" s="71"/>
      <c r="E74" s="72"/>
      <c r="F74" s="72"/>
      <c r="G74" s="71"/>
      <c r="H74" s="72"/>
      <c r="I74" s="73"/>
    </row>
    <row r="75" spans="1:9" ht="12.75" hidden="1">
      <c r="A75" s="70"/>
      <c r="B75" s="71"/>
      <c r="C75" s="71"/>
      <c r="D75" s="71"/>
      <c r="E75" s="72"/>
      <c r="F75" s="72"/>
      <c r="G75" s="71"/>
      <c r="H75" s="72"/>
      <c r="I75" s="7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 hidden="1">
      <c r="A77" s="70"/>
      <c r="B77" s="71"/>
      <c r="C77" s="71"/>
      <c r="D77" s="71"/>
      <c r="E77" s="72"/>
      <c r="F77" s="72"/>
      <c r="G77" s="71"/>
      <c r="H77" s="72"/>
      <c r="I77" s="73"/>
    </row>
    <row r="78" spans="1:9" ht="12.75" hidden="1">
      <c r="A78" s="70"/>
      <c r="B78" s="71"/>
      <c r="C78" s="71"/>
      <c r="D78" s="71"/>
      <c r="E78" s="72"/>
      <c r="F78" s="72"/>
      <c r="G78" s="71"/>
      <c r="H78" s="72"/>
      <c r="I78" s="73"/>
    </row>
    <row r="79" spans="1:9" ht="12.75">
      <c r="A79" s="92" t="s">
        <v>28</v>
      </c>
      <c r="B79" s="93"/>
      <c r="C79" s="93"/>
      <c r="D79" s="93"/>
      <c r="E79" s="93"/>
      <c r="F79" s="93"/>
      <c r="G79" s="93"/>
      <c r="H79" s="93"/>
      <c r="I79" s="94"/>
    </row>
    <row r="80" spans="1:9" ht="12.75">
      <c r="A80" s="7" t="s">
        <v>29</v>
      </c>
      <c r="B80" s="35">
        <f>B81+B82+B83+B84+B85+B86+B87+B88</f>
        <v>108122.96</v>
      </c>
      <c r="C80" s="35">
        <f>C81+C82+C83+C84+C85+C86+C87+C88</f>
        <v>15095</v>
      </c>
      <c r="D80" s="35">
        <f>D81+D82+D83+D84+D85+D86+D87+D88</f>
        <v>14745.699999999999</v>
      </c>
      <c r="E80" s="26">
        <f>$D:$D/$B:$B*100</f>
        <v>13.63789892544562</v>
      </c>
      <c r="F80" s="26">
        <f>$D:$D/$C:$C*100</f>
        <v>97.6859887379927</v>
      </c>
      <c r="G80" s="35">
        <f>G81+G82+G83+G84+G85+G86+G87+G88</f>
        <v>12074.9</v>
      </c>
      <c r="H80" s="26">
        <f>$D:$D/$G:$G*100</f>
        <v>122.11860967792694</v>
      </c>
      <c r="I80" s="35">
        <f>I81+I82+I83+I84+I85+I86+I87+I88</f>
        <v>7928.5</v>
      </c>
    </row>
    <row r="81" spans="1:9" ht="14.25" customHeight="1">
      <c r="A81" s="8" t="s">
        <v>30</v>
      </c>
      <c r="B81" s="36">
        <v>1997.1</v>
      </c>
      <c r="C81" s="36">
        <v>122.7</v>
      </c>
      <c r="D81" s="36">
        <v>122.7</v>
      </c>
      <c r="E81" s="29">
        <f>$D:$D/$B:$B*100</f>
        <v>6.143908667567974</v>
      </c>
      <c r="F81" s="29">
        <f>$D:$D/$C:$C*100</f>
        <v>100</v>
      </c>
      <c r="G81" s="36">
        <v>0</v>
      </c>
      <c r="H81" s="29">
        <v>0</v>
      </c>
      <c r="I81" s="36">
        <f>D81-Январь!D79</f>
        <v>122.7</v>
      </c>
    </row>
    <row r="82" spans="1:9" ht="12.75">
      <c r="A82" s="8" t="s">
        <v>31</v>
      </c>
      <c r="B82" s="36">
        <v>5329.7</v>
      </c>
      <c r="C82" s="36">
        <v>827.2</v>
      </c>
      <c r="D82" s="36">
        <v>817.8</v>
      </c>
      <c r="E82" s="29">
        <f>$D:$D/$B:$B*100</f>
        <v>15.344203238456197</v>
      </c>
      <c r="F82" s="29">
        <f>$D:$D/$C:$C*100</f>
        <v>98.86363636363636</v>
      </c>
      <c r="G82" s="36">
        <v>778.5</v>
      </c>
      <c r="H82" s="29">
        <f>$D:$D/$G:$G*100</f>
        <v>105.04816955684007</v>
      </c>
      <c r="I82" s="36">
        <f>D82-Январь!D80</f>
        <v>449.09999999999997</v>
      </c>
    </row>
    <row r="83" spans="1:9" ht="25.5">
      <c r="A83" s="8" t="s">
        <v>32</v>
      </c>
      <c r="B83" s="36">
        <v>45066.3</v>
      </c>
      <c r="C83" s="36">
        <v>7016.5</v>
      </c>
      <c r="D83" s="36">
        <v>6808.4</v>
      </c>
      <c r="E83" s="29">
        <f>$D:$D/$B:$B*100</f>
        <v>15.107519365911998</v>
      </c>
      <c r="F83" s="29">
        <f>$D:$D/$C:$C*100</f>
        <v>97.03413382740682</v>
      </c>
      <c r="G83" s="36">
        <v>5247.4</v>
      </c>
      <c r="H83" s="29">
        <f>$D:$D/$G:$G*100</f>
        <v>129.74806570873193</v>
      </c>
      <c r="I83" s="36">
        <f>D83-Январь!D81</f>
        <v>3646.7999999999997</v>
      </c>
    </row>
    <row r="84" spans="1:9" ht="12.75">
      <c r="A84" s="8" t="s">
        <v>78</v>
      </c>
      <c r="B84" s="46">
        <v>30.1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33</v>
      </c>
      <c r="B85" s="28">
        <v>12205.86</v>
      </c>
      <c r="C85" s="28">
        <v>2553.4</v>
      </c>
      <c r="D85" s="28">
        <v>2549.2</v>
      </c>
      <c r="E85" s="29">
        <f>$D:$D/$B:$B*100</f>
        <v>20.88505029551379</v>
      </c>
      <c r="F85" s="29">
        <v>0</v>
      </c>
      <c r="G85" s="28">
        <v>1761.4</v>
      </c>
      <c r="H85" s="29">
        <f>$D:$D/$G:$G*100</f>
        <v>144.7257863063472</v>
      </c>
      <c r="I85" s="36">
        <f>D85-Январь!D83</f>
        <v>850.1999999999998</v>
      </c>
    </row>
    <row r="86" spans="1:9" ht="12.75" hidden="1">
      <c r="A86" s="8" t="s">
        <v>34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35</v>
      </c>
      <c r="B87" s="36">
        <v>500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36</v>
      </c>
      <c r="B88" s="36">
        <v>42993.9</v>
      </c>
      <c r="C88" s="36">
        <v>4575.2</v>
      </c>
      <c r="D88" s="36">
        <v>4447.6</v>
      </c>
      <c r="E88" s="29">
        <f>$D:$D/$B:$B*100</f>
        <v>10.344723321215337</v>
      </c>
      <c r="F88" s="29">
        <f>$D:$D/$C:$C*100</f>
        <v>97.21105088302153</v>
      </c>
      <c r="G88" s="36">
        <v>4287.6</v>
      </c>
      <c r="H88" s="29">
        <f>$D:$D/$G:$G*100</f>
        <v>103.73169138912213</v>
      </c>
      <c r="I88" s="36">
        <f>D88-Январь!D86</f>
        <v>2859.7000000000003</v>
      </c>
    </row>
    <row r="89" spans="1:9" ht="12.75">
      <c r="A89" s="7" t="s">
        <v>37</v>
      </c>
      <c r="B89" s="27">
        <v>377.1</v>
      </c>
      <c r="C89" s="27">
        <v>27.8</v>
      </c>
      <c r="D89" s="35">
        <v>27.8</v>
      </c>
      <c r="E89" s="26">
        <f>$D:$D/$B:$B*100</f>
        <v>7.3720498541500925</v>
      </c>
      <c r="F89" s="26">
        <f>$D:$D/$C:$C*100</f>
        <v>100</v>
      </c>
      <c r="G89" s="35">
        <v>26</v>
      </c>
      <c r="H89" s="26">
        <v>0</v>
      </c>
      <c r="I89" s="35">
        <f>D89-Январь!D87</f>
        <v>27.8</v>
      </c>
    </row>
    <row r="90" spans="1:9" ht="25.5">
      <c r="A90" s="9" t="s">
        <v>38</v>
      </c>
      <c r="B90" s="27">
        <v>4565.5</v>
      </c>
      <c r="C90" s="27">
        <v>410.2</v>
      </c>
      <c r="D90" s="27">
        <v>388.4</v>
      </c>
      <c r="E90" s="26">
        <f>$D:$D/$B:$B*100</f>
        <v>8.507282882488227</v>
      </c>
      <c r="F90" s="26">
        <f>$D:$D/$C:$C*100</f>
        <v>94.6855192588981</v>
      </c>
      <c r="G90" s="27">
        <v>327.2</v>
      </c>
      <c r="H90" s="26">
        <f>$D:$D/$G:$G*100</f>
        <v>118.70415647921759</v>
      </c>
      <c r="I90" s="35">
        <f>D90-Январь!D88</f>
        <v>287.29999999999995</v>
      </c>
    </row>
    <row r="91" spans="1:9" ht="12.75">
      <c r="A91" s="7" t="s">
        <v>39</v>
      </c>
      <c r="B91" s="35">
        <f>B92+B93+B94+B95+B96</f>
        <v>179327.2</v>
      </c>
      <c r="C91" s="35">
        <f>C92+C93+C94+C95+C96</f>
        <v>5445.3</v>
      </c>
      <c r="D91" s="35">
        <f>D92+D93+D94+D95+D96</f>
        <v>5267.3</v>
      </c>
      <c r="E91" s="26">
        <f>$D:$D/$B:$B*100</f>
        <v>2.9372565901882144</v>
      </c>
      <c r="F91" s="26">
        <f>$D:$D/$C:$C*100</f>
        <v>96.73112592510972</v>
      </c>
      <c r="G91" s="35">
        <f>G92+G93+G94+G95+G96</f>
        <v>4552.7</v>
      </c>
      <c r="H91" s="26">
        <f>$D:$D/$G:$G*100</f>
        <v>115.69618028861994</v>
      </c>
      <c r="I91" s="35">
        <f>D91-Январь!D89</f>
        <v>4577.400000000001</v>
      </c>
    </row>
    <row r="92" spans="1:9" ht="12.75" hidden="1">
      <c r="A92" s="10" t="s">
        <v>70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73</v>
      </c>
      <c r="B93" s="36">
        <v>48102.8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40</v>
      </c>
      <c r="B94" s="36">
        <v>24097</v>
      </c>
      <c r="C94" s="36">
        <v>2041</v>
      </c>
      <c r="D94" s="36">
        <v>2040.9</v>
      </c>
      <c r="E94" s="29">
        <f>$D:$D/$B:$B*100</f>
        <v>8.469519027264806</v>
      </c>
      <c r="F94" s="29">
        <v>0</v>
      </c>
      <c r="G94" s="36">
        <v>1642.9</v>
      </c>
      <c r="H94" s="29">
        <v>0</v>
      </c>
      <c r="I94" s="36">
        <f>D94-Январь!D92</f>
        <v>2040.9</v>
      </c>
    </row>
    <row r="95" spans="1:9" ht="12.75">
      <c r="A95" s="10" t="s">
        <v>83</v>
      </c>
      <c r="B95" s="28">
        <v>93422.4</v>
      </c>
      <c r="C95" s="28">
        <v>1832</v>
      </c>
      <c r="D95" s="28">
        <v>1832</v>
      </c>
      <c r="E95" s="29">
        <f>$D:$D/$B:$B*100</f>
        <v>1.9609858021202624</v>
      </c>
      <c r="F95" s="29">
        <f>$D:$D/$C:$C*100</f>
        <v>100</v>
      </c>
      <c r="G95" s="28">
        <v>1511.3</v>
      </c>
      <c r="H95" s="29">
        <v>0</v>
      </c>
      <c r="I95" s="36">
        <f>D95-Январь!D93</f>
        <v>1832</v>
      </c>
    </row>
    <row r="96" spans="1:9" ht="12.75">
      <c r="A96" s="8" t="s">
        <v>41</v>
      </c>
      <c r="B96" s="36">
        <v>13705</v>
      </c>
      <c r="C96" s="36">
        <v>1572.3</v>
      </c>
      <c r="D96" s="36">
        <v>1394.4</v>
      </c>
      <c r="E96" s="29">
        <f>$D:$D/$B:$B*100</f>
        <v>10.174388909157242</v>
      </c>
      <c r="F96" s="29">
        <f>$D:$D/$C:$C*100</f>
        <v>88.68536538828468</v>
      </c>
      <c r="G96" s="36">
        <v>1398.5</v>
      </c>
      <c r="H96" s="29">
        <f>$D:$D/$G:$G*100</f>
        <v>99.70682874508402</v>
      </c>
      <c r="I96" s="36">
        <f>D96-Январь!D94</f>
        <v>704.5000000000001</v>
      </c>
    </row>
    <row r="97" spans="1:9" ht="12.75">
      <c r="A97" s="7" t="s">
        <v>42</v>
      </c>
      <c r="B97" s="35">
        <f>B99+B100+B101+B98</f>
        <v>171853.2</v>
      </c>
      <c r="C97" s="35">
        <f>C99+C100+C101+C98</f>
        <v>6770.5</v>
      </c>
      <c r="D97" s="35">
        <f>D99+D100+D101+D98</f>
        <v>5920.799999999999</v>
      </c>
      <c r="E97" s="35">
        <f>E99+E100+E101+E98</f>
        <v>17.799975488235802</v>
      </c>
      <c r="F97" s="26">
        <f>$D:$D/$C:$C*100</f>
        <v>87.4499667675947</v>
      </c>
      <c r="G97" s="35">
        <f>G99+G100+G101+G98</f>
        <v>7344.4</v>
      </c>
      <c r="H97" s="35">
        <f>H99+H100+H101</f>
        <v>175.6672217223899</v>
      </c>
      <c r="I97" s="35">
        <f>D97-Январь!D95</f>
        <v>4086.399999999999</v>
      </c>
    </row>
    <row r="98" spans="1:9" ht="12.75">
      <c r="A98" s="8" t="s">
        <v>43</v>
      </c>
      <c r="B98" s="36">
        <v>72427.2</v>
      </c>
      <c r="C98" s="50">
        <v>0</v>
      </c>
      <c r="D98" s="50">
        <v>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0</v>
      </c>
    </row>
    <row r="99" spans="1:9" ht="12.75">
      <c r="A99" s="8" t="s">
        <v>44</v>
      </c>
      <c r="B99" s="36">
        <v>7901.9</v>
      </c>
      <c r="C99" s="36">
        <v>700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45</v>
      </c>
      <c r="B100" s="36">
        <v>73695.8</v>
      </c>
      <c r="C100" s="36">
        <v>3773.1</v>
      </c>
      <c r="D100" s="36">
        <v>3624.1</v>
      </c>
      <c r="E100" s="29">
        <f>$D:$D/$B:$B*100</f>
        <v>4.917647952800566</v>
      </c>
      <c r="F100" s="29">
        <f>$D:$D/$C:$C*100</f>
        <v>96.05099255254301</v>
      </c>
      <c r="G100" s="36">
        <v>5168.4</v>
      </c>
      <c r="H100" s="29">
        <f>$D:$D/$G:$G*100</f>
        <v>70.12034672238991</v>
      </c>
      <c r="I100" s="36">
        <f>D100-Январь!D98</f>
        <v>3010</v>
      </c>
    </row>
    <row r="101" spans="1:9" ht="12.75">
      <c r="A101" s="8" t="s">
        <v>46</v>
      </c>
      <c r="B101" s="36">
        <v>17828.3</v>
      </c>
      <c r="C101" s="36">
        <v>2297.4</v>
      </c>
      <c r="D101" s="36">
        <v>2296.7</v>
      </c>
      <c r="E101" s="29">
        <f>$D:$D/$B:$B*100</f>
        <v>12.882327535435234</v>
      </c>
      <c r="F101" s="29">
        <f>$D:$D/$C:$C*100</f>
        <v>99.96953077391834</v>
      </c>
      <c r="G101" s="36">
        <v>2176</v>
      </c>
      <c r="H101" s="29">
        <f>$D:$D/$G:$G*100</f>
        <v>105.546875</v>
      </c>
      <c r="I101" s="36">
        <f>D101-Январь!D99</f>
        <v>1076.3999999999999</v>
      </c>
    </row>
    <row r="102" spans="1:9" ht="12.75">
      <c r="A102" s="11" t="s">
        <v>47</v>
      </c>
      <c r="B102" s="35">
        <f>B103+B104+B105+B107+B108+B106</f>
        <v>1466719.5999999999</v>
      </c>
      <c r="C102" s="35">
        <f aca="true" t="shared" si="1" ref="C102:I102">C103+C104+C105+C107+C108+C106</f>
        <v>162339.5</v>
      </c>
      <c r="D102" s="35">
        <f t="shared" si="1"/>
        <v>161345.2</v>
      </c>
      <c r="E102" s="35">
        <f t="shared" si="1"/>
        <v>60.152023691174406</v>
      </c>
      <c r="F102" s="35">
        <f t="shared" si="1"/>
        <v>564.1464153485538</v>
      </c>
      <c r="G102" s="35">
        <f t="shared" si="1"/>
        <v>161134.5</v>
      </c>
      <c r="H102" s="35">
        <f t="shared" si="1"/>
        <v>445.76470320879343</v>
      </c>
      <c r="I102" s="35">
        <f t="shared" si="1"/>
        <v>120212.50000000001</v>
      </c>
    </row>
    <row r="103" spans="1:9" ht="12.75">
      <c r="A103" s="8" t="s">
        <v>48</v>
      </c>
      <c r="B103" s="36">
        <v>552951.1</v>
      </c>
      <c r="C103" s="36">
        <v>65165.9</v>
      </c>
      <c r="D103" s="36">
        <v>65165.9</v>
      </c>
      <c r="E103" s="29">
        <f aca="true" t="shared" si="2" ref="E103:E115">$D:$D/$B:$B*100</f>
        <v>11.785110835298095</v>
      </c>
      <c r="F103" s="29">
        <f aca="true" t="shared" si="3" ref="F103:F111">$D:$D/$C:$C*100</f>
        <v>100</v>
      </c>
      <c r="G103" s="36">
        <v>60135</v>
      </c>
      <c r="H103" s="29">
        <f>$D:$D/$G:$G*100</f>
        <v>108.36600981125801</v>
      </c>
      <c r="I103" s="36">
        <f>D103-Январь!D101</f>
        <v>47015.4</v>
      </c>
    </row>
    <row r="104" spans="1:9" ht="12.75">
      <c r="A104" s="8" t="s">
        <v>49</v>
      </c>
      <c r="B104" s="36">
        <v>602349.2</v>
      </c>
      <c r="C104" s="36">
        <v>63472.3</v>
      </c>
      <c r="D104" s="36">
        <v>63375.7</v>
      </c>
      <c r="E104" s="29">
        <f t="shared" si="2"/>
        <v>10.52142179320567</v>
      </c>
      <c r="F104" s="29">
        <f t="shared" si="3"/>
        <v>99.84780762631887</v>
      </c>
      <c r="G104" s="36">
        <v>60453.1</v>
      </c>
      <c r="H104" s="29">
        <f>$D:$D/$G:$G*100</f>
        <v>104.83449153145166</v>
      </c>
      <c r="I104" s="36">
        <f>D104-Январь!D102</f>
        <v>45498.799999999996</v>
      </c>
    </row>
    <row r="105" spans="1:9" ht="12.75">
      <c r="A105" s="8" t="s">
        <v>117</v>
      </c>
      <c r="B105" s="36">
        <v>129435.6</v>
      </c>
      <c r="C105" s="36">
        <v>14090.3</v>
      </c>
      <c r="D105" s="36">
        <v>14090.3</v>
      </c>
      <c r="E105" s="29">
        <f t="shared" si="2"/>
        <v>10.885954096091028</v>
      </c>
      <c r="F105" s="29">
        <f t="shared" si="3"/>
        <v>100</v>
      </c>
      <c r="G105" s="36">
        <v>12452.6</v>
      </c>
      <c r="H105" s="29">
        <v>0</v>
      </c>
      <c r="I105" s="36">
        <f>D105-Январь!D104</f>
        <v>14045.3</v>
      </c>
    </row>
    <row r="106" spans="1:9" ht="30" customHeight="1">
      <c r="A106" s="8" t="str">
        <f>Январь!A104</f>
        <v>Профессиональная подготовка, переподготовка и повышение квалификации</v>
      </c>
      <c r="B106" s="36">
        <v>1033.3</v>
      </c>
      <c r="C106" s="36">
        <v>149.8</v>
      </c>
      <c r="D106" s="36">
        <v>103.6</v>
      </c>
      <c r="E106" s="29">
        <f t="shared" si="2"/>
        <v>10.026129875157263</v>
      </c>
      <c r="F106" s="29">
        <f t="shared" si="3"/>
        <v>69.15887850467288</v>
      </c>
      <c r="G106" s="36">
        <v>12452.6</v>
      </c>
      <c r="H106" s="29">
        <v>0</v>
      </c>
      <c r="I106" s="36">
        <f>D106-Январь!D105</f>
        <v>-432.4</v>
      </c>
    </row>
    <row r="107" spans="1:9" ht="12.75">
      <c r="A107" s="8" t="s">
        <v>50</v>
      </c>
      <c r="B107" s="36">
        <v>35440.9</v>
      </c>
      <c r="C107" s="36">
        <v>1941.6</v>
      </c>
      <c r="D107" s="36">
        <v>1941.6</v>
      </c>
      <c r="E107" s="29">
        <f t="shared" si="2"/>
        <v>5.478416180176011</v>
      </c>
      <c r="F107" s="29">
        <f t="shared" si="3"/>
        <v>100</v>
      </c>
      <c r="G107" s="36">
        <v>1720.9</v>
      </c>
      <c r="H107" s="29">
        <f>$D:$D/$G:$G*100</f>
        <v>112.82468475797546</v>
      </c>
      <c r="I107" s="36">
        <f>D107-Январь!D105</f>
        <v>1405.6</v>
      </c>
    </row>
    <row r="108" spans="1:9" ht="12.75">
      <c r="A108" s="8" t="s">
        <v>51</v>
      </c>
      <c r="B108" s="36">
        <v>145509.5</v>
      </c>
      <c r="C108" s="36">
        <v>17519.6</v>
      </c>
      <c r="D108" s="28">
        <v>16668.1</v>
      </c>
      <c r="E108" s="29">
        <f t="shared" si="2"/>
        <v>11.454990911246343</v>
      </c>
      <c r="F108" s="29">
        <f t="shared" si="3"/>
        <v>95.13972921756204</v>
      </c>
      <c r="G108" s="28">
        <v>13920.3</v>
      </c>
      <c r="H108" s="29">
        <f>$D:$D/$G:$G*100</f>
        <v>119.7395171081083</v>
      </c>
      <c r="I108" s="36">
        <f>D108-Январь!D106</f>
        <v>12679.8</v>
      </c>
    </row>
    <row r="109" spans="1:9" ht="25.5">
      <c r="A109" s="11" t="s">
        <v>52</v>
      </c>
      <c r="B109" s="35">
        <f>B110+B111</f>
        <v>121563.90000000001</v>
      </c>
      <c r="C109" s="35">
        <f>C110+C111</f>
        <v>14597.099999999999</v>
      </c>
      <c r="D109" s="35">
        <f>D110+D111</f>
        <v>14597.099999999999</v>
      </c>
      <c r="E109" s="26">
        <f t="shared" si="2"/>
        <v>12.007758882365568</v>
      </c>
      <c r="F109" s="26">
        <f t="shared" si="3"/>
        <v>100</v>
      </c>
      <c r="G109" s="35">
        <f>G110+G111</f>
        <v>11027.7</v>
      </c>
      <c r="H109" s="26">
        <f>$D:$D/$G:$G*100</f>
        <v>132.36758344895125</v>
      </c>
      <c r="I109" s="35">
        <f>D109-Январь!D107</f>
        <v>10995.699999999999</v>
      </c>
    </row>
    <row r="110" spans="1:9" ht="12.75">
      <c r="A110" s="8" t="s">
        <v>53</v>
      </c>
      <c r="B110" s="36">
        <v>118031.3</v>
      </c>
      <c r="C110" s="36">
        <v>14300.8</v>
      </c>
      <c r="D110" s="36">
        <v>14300.8</v>
      </c>
      <c r="E110" s="29">
        <f t="shared" si="2"/>
        <v>12.116108184862828</v>
      </c>
      <c r="F110" s="29">
        <f t="shared" si="3"/>
        <v>100</v>
      </c>
      <c r="G110" s="36">
        <v>10792.1</v>
      </c>
      <c r="H110" s="29">
        <f>$D:$D/$G:$G*100</f>
        <v>132.51174470214323</v>
      </c>
      <c r="I110" s="36">
        <f>D110-Январь!D108</f>
        <v>10788.599999999999</v>
      </c>
    </row>
    <row r="111" spans="1:9" ht="25.5">
      <c r="A111" s="8" t="s">
        <v>54</v>
      </c>
      <c r="B111" s="36">
        <v>3532.6</v>
      </c>
      <c r="C111" s="36">
        <v>296.3</v>
      </c>
      <c r="D111" s="36">
        <v>296.3</v>
      </c>
      <c r="E111" s="29">
        <f t="shared" si="2"/>
        <v>8.387589877144313</v>
      </c>
      <c r="F111" s="29">
        <f t="shared" si="3"/>
        <v>100</v>
      </c>
      <c r="G111" s="36">
        <v>235.6</v>
      </c>
      <c r="H111" s="29">
        <v>0</v>
      </c>
      <c r="I111" s="36">
        <f>D111-Январь!D109</f>
        <v>207.10000000000002</v>
      </c>
    </row>
    <row r="112" spans="1:9" ht="12.75">
      <c r="A112" s="11" t="s">
        <v>105</v>
      </c>
      <c r="B112" s="35">
        <f>B113</f>
        <v>42.5</v>
      </c>
      <c r="C112" s="35">
        <f>C113</f>
        <v>0</v>
      </c>
      <c r="D112" s="35">
        <f>D113</f>
        <v>0</v>
      </c>
      <c r="E112" s="26">
        <f t="shared" si="2"/>
        <v>0</v>
      </c>
      <c r="F112" s="26">
        <v>0</v>
      </c>
      <c r="G112" s="35">
        <f>G113</f>
        <v>0</v>
      </c>
      <c r="H112" s="26">
        <v>0</v>
      </c>
      <c r="I112" s="36">
        <f>D112-Январь!D110</f>
        <v>0</v>
      </c>
    </row>
    <row r="113" spans="1:9" ht="12.75">
      <c r="A113" s="8" t="s">
        <v>106</v>
      </c>
      <c r="B113" s="36">
        <v>42.5</v>
      </c>
      <c r="C113" s="36">
        <v>0</v>
      </c>
      <c r="D113" s="36">
        <v>0</v>
      </c>
      <c r="E113" s="29">
        <f t="shared" si="2"/>
        <v>0</v>
      </c>
      <c r="F113" s="29">
        <v>0</v>
      </c>
      <c r="G113" s="36">
        <v>0</v>
      </c>
      <c r="H113" s="29">
        <v>0</v>
      </c>
      <c r="I113" s="36">
        <f>D113-Январь!D111</f>
        <v>0</v>
      </c>
    </row>
    <row r="114" spans="1:9" ht="12.75">
      <c r="A114" s="11" t="s">
        <v>55</v>
      </c>
      <c r="B114" s="35">
        <f>B115+B116+B117+B118+B119</f>
        <v>125042.40000000001</v>
      </c>
      <c r="C114" s="35">
        <f>C115+C116+C117+C118+C119</f>
        <v>5966.099999999999</v>
      </c>
      <c r="D114" s="35">
        <f>D115+D116+D117+D118+D119</f>
        <v>5737.900000000001</v>
      </c>
      <c r="E114" s="26">
        <f t="shared" si="2"/>
        <v>4.588763491423709</v>
      </c>
      <c r="F114" s="26">
        <f>$D:$D/$C:$C*100</f>
        <v>96.17505573154995</v>
      </c>
      <c r="G114" s="35">
        <f>G115+G116+G117+G118+G119</f>
        <v>14280.6</v>
      </c>
      <c r="H114" s="26">
        <v>0</v>
      </c>
      <c r="I114" s="35">
        <f>D114-Январь!D112</f>
        <v>3050.5000000000005</v>
      </c>
    </row>
    <row r="115" spans="1:9" ht="12.75">
      <c r="A115" s="8" t="s">
        <v>56</v>
      </c>
      <c r="B115" s="36">
        <v>2000</v>
      </c>
      <c r="C115" s="36">
        <v>149.7</v>
      </c>
      <c r="D115" s="36">
        <v>149.7</v>
      </c>
      <c r="E115" s="29">
        <f t="shared" si="2"/>
        <v>7.485</v>
      </c>
      <c r="F115" s="29">
        <v>0</v>
      </c>
      <c r="G115" s="36">
        <v>130.8</v>
      </c>
      <c r="H115" s="29">
        <v>0</v>
      </c>
      <c r="I115" s="36">
        <f>D115-Январь!D113</f>
        <v>149.7</v>
      </c>
    </row>
    <row r="116" spans="1:9" ht="12.75">
      <c r="A116" s="8" t="s">
        <v>57</v>
      </c>
      <c r="B116" s="36">
        <v>0</v>
      </c>
      <c r="C116" s="36">
        <v>0</v>
      </c>
      <c r="D116" s="36">
        <v>0</v>
      </c>
      <c r="E116" s="29">
        <v>0</v>
      </c>
      <c r="F116" s="29">
        <v>0</v>
      </c>
      <c r="G116" s="36">
        <v>6252.3</v>
      </c>
      <c r="H116" s="29">
        <f>$D:$D/$G:$G*100</f>
        <v>0</v>
      </c>
      <c r="I116" s="36">
        <f>D116-Январь!D114</f>
        <v>-2200</v>
      </c>
    </row>
    <row r="117" spans="1:9" ht="12.75">
      <c r="A117" s="8" t="s">
        <v>58</v>
      </c>
      <c r="B117" s="36">
        <v>35271.3</v>
      </c>
      <c r="C117" s="36">
        <v>4634.6</v>
      </c>
      <c r="D117" s="36">
        <v>4634.6</v>
      </c>
      <c r="E117" s="29">
        <f>$D:$D/$B:$B*100</f>
        <v>13.13986158718278</v>
      </c>
      <c r="F117" s="29">
        <f>$D:$D/$C:$C*100</f>
        <v>100</v>
      </c>
      <c r="G117" s="36">
        <v>3732.1</v>
      </c>
      <c r="H117" s="29">
        <v>0</v>
      </c>
      <c r="I117" s="36">
        <f>D117-Январь!D115</f>
        <v>4634.6</v>
      </c>
    </row>
    <row r="118" spans="1:9" ht="12.75">
      <c r="A118" s="8" t="s">
        <v>59</v>
      </c>
      <c r="B118" s="28">
        <v>85449</v>
      </c>
      <c r="C118" s="28">
        <v>865.4</v>
      </c>
      <c r="D118" s="28">
        <v>772.8</v>
      </c>
      <c r="E118" s="29">
        <f>$D:$D/$B:$B*100</f>
        <v>0.904399115261735</v>
      </c>
      <c r="F118" s="29">
        <v>0</v>
      </c>
      <c r="G118" s="28">
        <v>736.4</v>
      </c>
      <c r="H118" s="29">
        <v>0</v>
      </c>
      <c r="I118" s="36">
        <f>D118-Январь!D116</f>
        <v>374.9</v>
      </c>
    </row>
    <row r="119" spans="1:9" ht="12.75">
      <c r="A119" s="8" t="s">
        <v>60</v>
      </c>
      <c r="B119" s="36">
        <v>2322.1</v>
      </c>
      <c r="C119" s="36">
        <v>316.4</v>
      </c>
      <c r="D119" s="36">
        <v>180.8</v>
      </c>
      <c r="E119" s="29">
        <f>$D:$D/$B:$B*100</f>
        <v>7.7860557254209555</v>
      </c>
      <c r="F119" s="29">
        <f>$D:$D/$C:$C*100</f>
        <v>57.14285714285715</v>
      </c>
      <c r="G119" s="36">
        <v>3429</v>
      </c>
      <c r="H119" s="29">
        <f>$D:$D/$G:$G*100</f>
        <v>5.272674249052202</v>
      </c>
      <c r="I119" s="36">
        <f>D119-Январь!D117</f>
        <v>91.30000000000001</v>
      </c>
    </row>
    <row r="120" spans="1:9" ht="12.75">
      <c r="A120" s="11" t="s">
        <v>67</v>
      </c>
      <c r="B120" s="27">
        <f>B121+B122+B123</f>
        <v>66491.3</v>
      </c>
      <c r="C120" s="27">
        <f>C121+C122+C123</f>
        <v>9426.1</v>
      </c>
      <c r="D120" s="27">
        <f>D121+D122+D123</f>
        <v>9418.099999999999</v>
      </c>
      <c r="E120" s="26">
        <f>$D:$D/$B:$B*100</f>
        <v>14.164409479134862</v>
      </c>
      <c r="F120" s="26">
        <f>$D:$D/$C:$C*100</f>
        <v>99.91512926873254</v>
      </c>
      <c r="G120" s="27">
        <f>G121+G122+G123</f>
        <v>8513.6</v>
      </c>
      <c r="H120" s="26">
        <f>$D:$D/$G:$G*100</f>
        <v>110.6241777861304</v>
      </c>
      <c r="I120" s="35">
        <f>D120-Январь!D118</f>
        <v>6031.399999999999</v>
      </c>
    </row>
    <row r="121" spans="1:9" ht="12.75">
      <c r="A121" s="42" t="s">
        <v>68</v>
      </c>
      <c r="B121" s="28">
        <v>59967.9</v>
      </c>
      <c r="C121" s="28">
        <v>8437</v>
      </c>
      <c r="D121" s="28">
        <v>8431.8</v>
      </c>
      <c r="E121" s="29">
        <f>$D:$D/$B:$B*100</f>
        <v>14.060522379473017</v>
      </c>
      <c r="F121" s="29">
        <f>$D:$D/$C:$C*100</f>
        <v>99.93836671802772</v>
      </c>
      <c r="G121" s="28">
        <v>7661.8</v>
      </c>
      <c r="H121" s="29">
        <v>0</v>
      </c>
      <c r="I121" s="36">
        <f>D121-Январь!D119</f>
        <v>5378.199999999999</v>
      </c>
    </row>
    <row r="122" spans="1:9" ht="15" customHeight="1">
      <c r="A122" s="12" t="s">
        <v>69</v>
      </c>
      <c r="B122" s="28">
        <v>3390.2</v>
      </c>
      <c r="C122" s="28">
        <v>462.9</v>
      </c>
      <c r="D122" s="28">
        <v>462.9</v>
      </c>
      <c r="E122" s="29">
        <v>0</v>
      </c>
      <c r="F122" s="29">
        <v>0</v>
      </c>
      <c r="G122" s="28">
        <v>331</v>
      </c>
      <c r="H122" s="29">
        <v>0</v>
      </c>
      <c r="I122" s="36">
        <f>D122-Январь!D120</f>
        <v>382.9</v>
      </c>
    </row>
    <row r="123" spans="1:9" ht="25.5">
      <c r="A123" s="12" t="s">
        <v>79</v>
      </c>
      <c r="B123" s="28">
        <v>3133.2</v>
      </c>
      <c r="C123" s="28">
        <v>526.2</v>
      </c>
      <c r="D123" s="28">
        <v>523.4</v>
      </c>
      <c r="E123" s="29">
        <f>$D:$D/$B:$B*100</f>
        <v>16.70496616877314</v>
      </c>
      <c r="F123" s="29">
        <f>$D:$D/$C:$C*100</f>
        <v>99.46788293424552</v>
      </c>
      <c r="G123" s="28">
        <v>520.8</v>
      </c>
      <c r="H123" s="29">
        <v>0</v>
      </c>
      <c r="I123" s="36">
        <f>D123-Январь!D121</f>
        <v>270.29999999999995</v>
      </c>
    </row>
    <row r="124" spans="1:9" ht="26.25" customHeight="1">
      <c r="A124" s="13" t="s">
        <v>87</v>
      </c>
      <c r="B124" s="27">
        <f>B125</f>
        <v>200</v>
      </c>
      <c r="C124" s="27">
        <f>C125</f>
        <v>0.1</v>
      </c>
      <c r="D124" s="27">
        <f>D125</f>
        <v>0.1</v>
      </c>
      <c r="E124" s="29">
        <f>$D:$D/$B:$B*100</f>
        <v>0.05</v>
      </c>
      <c r="F124" s="29">
        <v>0</v>
      </c>
      <c r="G124" s="27">
        <f>G125</f>
        <v>0</v>
      </c>
      <c r="H124" s="29">
        <v>0</v>
      </c>
      <c r="I124" s="36">
        <f>D124-Январь!D122</f>
        <v>0.1</v>
      </c>
    </row>
    <row r="125" spans="1:9" ht="13.5" customHeight="1">
      <c r="A125" s="12" t="s">
        <v>88</v>
      </c>
      <c r="B125" s="28">
        <v>200</v>
      </c>
      <c r="C125" s="28">
        <v>0.1</v>
      </c>
      <c r="D125" s="28">
        <v>0.1</v>
      </c>
      <c r="E125" s="29">
        <f>$D:$D/$B:$B*100</f>
        <v>0.05</v>
      </c>
      <c r="F125" s="29">
        <v>0</v>
      </c>
      <c r="G125" s="28">
        <v>0</v>
      </c>
      <c r="H125" s="29">
        <v>0</v>
      </c>
      <c r="I125" s="36">
        <f>D125-Январь!D123</f>
        <v>0.1</v>
      </c>
    </row>
    <row r="126" spans="1:9" ht="15.75" customHeight="1">
      <c r="A126" s="14" t="s">
        <v>61</v>
      </c>
      <c r="B126" s="35">
        <f>B80+B89+B90+B91+B97+B102+B109+B112+B114+B120+B124</f>
        <v>2244305.6599999997</v>
      </c>
      <c r="C126" s="35">
        <f>C80+C89+C90+C91+C97+C102+C109+C112+C114+C120+C124</f>
        <v>220077.7</v>
      </c>
      <c r="D126" s="35">
        <f>D80+D89+D90+D91+D97+D102+D109+D112+D114+D120+D124</f>
        <v>217448.40000000002</v>
      </c>
      <c r="E126" s="26">
        <f>$D:$D/$B:$B*100</f>
        <v>9.688894158917732</v>
      </c>
      <c r="F126" s="26">
        <f>$D:$D/$C:$C*100</f>
        <v>98.80528558777196</v>
      </c>
      <c r="G126" s="35">
        <f>G80+G89+G90+G91+G97+G102+G109+G112+G114+G120+G124</f>
        <v>219281.60000000003</v>
      </c>
      <c r="H126" s="26">
        <f>$D:$D/$G:$G*100</f>
        <v>99.1639973440544</v>
      </c>
      <c r="I126" s="35">
        <f>D126-Январь!D124</f>
        <v>154181.40000000002</v>
      </c>
    </row>
    <row r="127" spans="1:9" ht="26.25" customHeight="1">
      <c r="A127" s="15" t="s">
        <v>62</v>
      </c>
      <c r="B127" s="30">
        <f>B70-B126</f>
        <v>-34950.05999999959</v>
      </c>
      <c r="C127" s="30">
        <f>C70-C126</f>
        <v>5940.979999999981</v>
      </c>
      <c r="D127" s="30">
        <f>D70-D126</f>
        <v>11398.149999999965</v>
      </c>
      <c r="E127" s="30"/>
      <c r="F127" s="30"/>
      <c r="G127" s="30">
        <f>G70-G126</f>
        <v>20345.949999999983</v>
      </c>
      <c r="H127" s="30"/>
      <c r="I127" s="36">
        <f>D127-Январь!D125</f>
        <v>3143.4899999999616</v>
      </c>
    </row>
    <row r="128" spans="1:9" ht="24" customHeight="1">
      <c r="A128" s="1" t="s">
        <v>63</v>
      </c>
      <c r="B128" s="28" t="s">
        <v>151</v>
      </c>
      <c r="C128" s="28"/>
      <c r="D128" s="28" t="s">
        <v>171</v>
      </c>
      <c r="E128" s="28"/>
      <c r="F128" s="28"/>
      <c r="G128" s="28"/>
      <c r="H128" s="27"/>
      <c r="I128" s="36"/>
    </row>
    <row r="129" spans="1:9" ht="12.75">
      <c r="A129" s="3" t="s">
        <v>64</v>
      </c>
      <c r="B129" s="27">
        <f>B131+B132</f>
        <v>12692.099999999999</v>
      </c>
      <c r="C129" s="27">
        <f aca="true" t="shared" si="4" ref="C129:H129">C131+C132</f>
        <v>0</v>
      </c>
      <c r="D129" s="27">
        <f t="shared" si="4"/>
        <v>23190</v>
      </c>
      <c r="E129" s="27">
        <f t="shared" si="4"/>
        <v>0</v>
      </c>
      <c r="F129" s="27">
        <f t="shared" si="4"/>
        <v>0</v>
      </c>
      <c r="G129" s="27">
        <f t="shared" si="4"/>
        <v>0</v>
      </c>
      <c r="H129" s="27">
        <f t="shared" si="4"/>
        <v>0</v>
      </c>
      <c r="I129" s="35">
        <f>D129-Январь!D127</f>
        <v>2243.2999999999993</v>
      </c>
    </row>
    <row r="130" spans="1:9" ht="12" customHeight="1">
      <c r="A130" s="1" t="s">
        <v>6</v>
      </c>
      <c r="B130" s="28"/>
      <c r="C130" s="28"/>
      <c r="D130" s="28"/>
      <c r="E130" s="28"/>
      <c r="F130" s="28"/>
      <c r="G130" s="28"/>
      <c r="H130" s="37"/>
      <c r="I130" s="36">
        <f>D130-Январь!D128</f>
        <v>0</v>
      </c>
    </row>
    <row r="131" spans="1:9" ht="12.75">
      <c r="A131" s="5" t="s">
        <v>65</v>
      </c>
      <c r="B131" s="28">
        <f>Январь!B129</f>
        <v>2269.2</v>
      </c>
      <c r="C131" s="28"/>
      <c r="D131" s="28">
        <f>23190-19347</f>
        <v>3843</v>
      </c>
      <c r="E131" s="28"/>
      <c r="F131" s="28"/>
      <c r="G131" s="28"/>
      <c r="H131" s="37"/>
      <c r="I131" s="36">
        <f>D131-Январь!D129</f>
        <v>3615.8</v>
      </c>
    </row>
    <row r="132" spans="1:9" ht="12.75">
      <c r="A132" s="1" t="s">
        <v>66</v>
      </c>
      <c r="B132" s="28">
        <f>Январь!B130</f>
        <v>10422.9</v>
      </c>
      <c r="C132" s="28"/>
      <c r="D132" s="28">
        <v>19347</v>
      </c>
      <c r="E132" s="28"/>
      <c r="F132" s="28"/>
      <c r="G132" s="28"/>
      <c r="H132" s="37"/>
      <c r="I132" s="36">
        <f>D132-Январь!D130</f>
        <v>-1372.5</v>
      </c>
    </row>
    <row r="133" spans="1:9" ht="12.75">
      <c r="A133" s="3" t="s">
        <v>108</v>
      </c>
      <c r="B133" s="41">
        <f>B134+B135</f>
        <v>0</v>
      </c>
      <c r="C133" s="41"/>
      <c r="D133" s="41">
        <v>0</v>
      </c>
      <c r="E133" s="41"/>
      <c r="F133" s="41"/>
      <c r="G133" s="41"/>
      <c r="H133" s="43"/>
      <c r="I133" s="36">
        <f>D133-Январь!D131</f>
        <v>0</v>
      </c>
    </row>
    <row r="134" spans="1:9" ht="12.75">
      <c r="A134" s="2" t="s">
        <v>109</v>
      </c>
      <c r="B134" s="38">
        <v>0</v>
      </c>
      <c r="C134" s="38"/>
      <c r="D134" s="38">
        <v>0</v>
      </c>
      <c r="E134" s="38"/>
      <c r="F134" s="38"/>
      <c r="G134" s="38"/>
      <c r="H134" s="39"/>
      <c r="I134" s="36">
        <f>D134-Январь!D132</f>
        <v>0</v>
      </c>
    </row>
    <row r="135" spans="1:9" ht="12.75">
      <c r="A135" s="2" t="s">
        <v>110</v>
      </c>
      <c r="B135" s="38">
        <v>0</v>
      </c>
      <c r="C135" s="38"/>
      <c r="D135" s="38">
        <v>0</v>
      </c>
      <c r="E135" s="38"/>
      <c r="F135" s="38"/>
      <c r="G135" s="38"/>
      <c r="H135" s="39"/>
      <c r="I135" s="36">
        <f>D135-Январь!D133</f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85</v>
      </c>
    </row>
    <row r="139" ht="12.75" customHeight="1" hidden="1"/>
    <row r="141" spans="1:9" ht="47.25">
      <c r="A141" s="17" t="s">
        <v>167</v>
      </c>
      <c r="B141" s="24"/>
      <c r="C141" s="24"/>
      <c r="D141" s="24" t="s">
        <v>168</v>
      </c>
      <c r="E141" s="24"/>
      <c r="F141" s="24"/>
      <c r="G141" s="24"/>
      <c r="H141" s="24"/>
      <c r="I141" s="25"/>
    </row>
  </sheetData>
  <sheetProtection/>
  <autoFilter ref="A8:I137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="98" zoomScaleNormal="98" zoomScalePageLayoutView="0" workbookViewId="0" topLeftCell="A1">
      <pane xSplit="1" ySplit="6" topLeftCell="B115" activePane="bottomRight" state="frozen"/>
      <selection pane="topLeft" activeCell="I87" sqref="I87"/>
      <selection pane="topRight" activeCell="I87" sqref="I87"/>
      <selection pane="bottomLeft" activeCell="I87" sqref="I87"/>
      <selection pane="bottomRight" activeCell="A133" sqref="A133:D13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172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173</v>
      </c>
      <c r="D4" s="18" t="s">
        <v>74</v>
      </c>
      <c r="E4" s="18" t="s">
        <v>72</v>
      </c>
      <c r="F4" s="18" t="s">
        <v>75</v>
      </c>
      <c r="G4" s="18" t="s">
        <v>165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 aca="true" t="shared" si="0" ref="E7:E30">$D:$D/$B:$B*100</f>
        <v>21.981183561673827</v>
      </c>
      <c r="F7" s="26">
        <f aca="true" t="shared" si="1" ref="F7:F29">$D:$D/$C:$C*100</f>
        <v>113.91207497077535</v>
      </c>
      <c r="G7" s="35">
        <f>G8+G15+G20+G24+G27+G31+G34+G43+G44+G45+G49+G66</f>
        <v>268562.53</v>
      </c>
      <c r="H7" s="26">
        <f aca="true" t="shared" si="2" ref="H7:H28"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 t="shared" si="0"/>
        <v>22.707768817987283</v>
      </c>
      <c r="F8" s="26">
        <f t="shared" si="1"/>
        <v>115.37298680262842</v>
      </c>
      <c r="G8" s="26">
        <f>G9+G10</f>
        <v>52597.88</v>
      </c>
      <c r="H8" s="26">
        <f t="shared" si="2"/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 t="shared" si="0"/>
        <v>61.118386067535226</v>
      </c>
      <c r="F9" s="26">
        <f t="shared" si="1"/>
        <v>322.90254609306413</v>
      </c>
      <c r="G9" s="27">
        <v>351.1</v>
      </c>
      <c r="H9" s="26">
        <f t="shared" si="2"/>
        <v>1047.5249216747366</v>
      </c>
      <c r="I9" s="27">
        <v>3732.47</v>
      </c>
    </row>
    <row r="10" spans="1:9" ht="12.75" customHeight="1">
      <c r="A10" s="55" t="s">
        <v>76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 t="shared" si="0"/>
        <v>21.85174532852986</v>
      </c>
      <c r="F10" s="26">
        <f t="shared" si="1"/>
        <v>110.92899041173152</v>
      </c>
      <c r="G10" s="47">
        <f>G11+G12+G13+G14</f>
        <v>52246.78</v>
      </c>
      <c r="H10" s="48">
        <f t="shared" si="2"/>
        <v>112.93161033081847</v>
      </c>
      <c r="I10" s="47">
        <f>I11+I12+I13+I14</f>
        <v>26926.089999999997</v>
      </c>
    </row>
    <row r="11" spans="1:9" ht="51">
      <c r="A11" s="57" t="s">
        <v>80</v>
      </c>
      <c r="B11" s="28">
        <v>258218.54</v>
      </c>
      <c r="C11" s="28">
        <v>52000</v>
      </c>
      <c r="D11" s="28">
        <v>57699.56999999999</v>
      </c>
      <c r="E11" s="26">
        <f t="shared" si="0"/>
        <v>22.345246782047482</v>
      </c>
      <c r="F11" s="26">
        <f t="shared" si="1"/>
        <v>110.96071153846152</v>
      </c>
      <c r="G11" s="28">
        <v>50900.08</v>
      </c>
      <c r="H11" s="26">
        <f t="shared" si="2"/>
        <v>113.35850552690681</v>
      </c>
      <c r="I11" s="28">
        <v>26381.69</v>
      </c>
    </row>
    <row r="12" spans="1:9" ht="51" customHeight="1">
      <c r="A12" s="57" t="s">
        <v>81</v>
      </c>
      <c r="B12" s="28">
        <v>4039.82</v>
      </c>
      <c r="C12" s="28">
        <v>110</v>
      </c>
      <c r="D12" s="28">
        <v>157.17</v>
      </c>
      <c r="E12" s="26">
        <f t="shared" si="0"/>
        <v>3.8905198746478797</v>
      </c>
      <c r="F12" s="26">
        <f t="shared" si="1"/>
        <v>142.88181818181818</v>
      </c>
      <c r="G12" s="28">
        <v>171.86</v>
      </c>
      <c r="H12" s="26">
        <f t="shared" si="2"/>
        <v>91.45234493192132</v>
      </c>
      <c r="I12" s="28">
        <v>29.73</v>
      </c>
    </row>
    <row r="13" spans="1:9" ht="25.5">
      <c r="A13" s="57" t="s">
        <v>82</v>
      </c>
      <c r="B13" s="28">
        <v>4853.42</v>
      </c>
      <c r="C13" s="28">
        <v>480</v>
      </c>
      <c r="D13" s="28">
        <v>309.3</v>
      </c>
      <c r="E13" s="26">
        <f t="shared" si="0"/>
        <v>6.372825759979561</v>
      </c>
      <c r="F13" s="26">
        <f t="shared" si="1"/>
        <v>64.4375</v>
      </c>
      <c r="G13" s="28">
        <v>482.57</v>
      </c>
      <c r="H13" s="26">
        <f t="shared" si="2"/>
        <v>64.09432828397954</v>
      </c>
      <c r="I13" s="28">
        <v>111.21</v>
      </c>
    </row>
    <row r="14" spans="1:9" ht="63.75">
      <c r="A14" s="58" t="s">
        <v>84</v>
      </c>
      <c r="B14" s="28">
        <v>2903.86</v>
      </c>
      <c r="C14" s="28">
        <v>600</v>
      </c>
      <c r="D14" s="28">
        <v>837.0899999999999</v>
      </c>
      <c r="E14" s="26">
        <f t="shared" si="0"/>
        <v>28.826802945045554</v>
      </c>
      <c r="F14" s="26">
        <f t="shared" si="1"/>
        <v>139.515</v>
      </c>
      <c r="G14" s="28">
        <v>692.27</v>
      </c>
      <c r="H14" s="26">
        <f t="shared" si="2"/>
        <v>120.91958339954063</v>
      </c>
      <c r="I14" s="28">
        <v>403.46</v>
      </c>
    </row>
    <row r="15" spans="1:9" ht="65.25" customHeight="1">
      <c r="A15" s="59" t="s">
        <v>89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 t="shared" si="0"/>
        <v>21.763073549257765</v>
      </c>
      <c r="F15" s="26">
        <f t="shared" si="1"/>
        <v>91.85255063899471</v>
      </c>
      <c r="G15" s="35">
        <f>G16+G17+G18+G19</f>
        <v>5587.3</v>
      </c>
      <c r="H15" s="26">
        <f t="shared" si="2"/>
        <v>92.36053192060567</v>
      </c>
      <c r="I15" s="35">
        <f>I16+I17+I18+I19</f>
        <v>1656.9499999999998</v>
      </c>
    </row>
    <row r="16" spans="1:9" ht="39.75" customHeight="1">
      <c r="A16" s="39" t="s">
        <v>90</v>
      </c>
      <c r="B16" s="28">
        <v>10865.8</v>
      </c>
      <c r="C16" s="28">
        <v>2454.46</v>
      </c>
      <c r="D16" s="28">
        <v>2341.92</v>
      </c>
      <c r="E16" s="26">
        <f t="shared" si="0"/>
        <v>21.553130004233466</v>
      </c>
      <c r="F16" s="26">
        <f t="shared" si="1"/>
        <v>95.41487740684306</v>
      </c>
      <c r="G16" s="28">
        <v>2454.46</v>
      </c>
      <c r="H16" s="26">
        <f t="shared" si="2"/>
        <v>95.41487740684306</v>
      </c>
      <c r="I16" s="28">
        <v>779.58</v>
      </c>
    </row>
    <row r="17" spans="1:9" ht="37.5" customHeight="1">
      <c r="A17" s="39" t="s">
        <v>91</v>
      </c>
      <c r="B17" s="28">
        <v>56</v>
      </c>
      <c r="C17" s="28">
        <v>15</v>
      </c>
      <c r="D17" s="28">
        <v>15.27</v>
      </c>
      <c r="E17" s="26">
        <f t="shared" si="0"/>
        <v>27.267857142857142</v>
      </c>
      <c r="F17" s="26">
        <f t="shared" si="1"/>
        <v>101.8</v>
      </c>
      <c r="G17" s="28">
        <v>17.15</v>
      </c>
      <c r="H17" s="26">
        <f t="shared" si="2"/>
        <v>89.03790087463558</v>
      </c>
      <c r="I17" s="28">
        <v>5.48</v>
      </c>
    </row>
    <row r="18" spans="1:9" ht="56.25" customHeight="1">
      <c r="A18" s="39" t="s">
        <v>92</v>
      </c>
      <c r="B18" s="28">
        <v>14192.6</v>
      </c>
      <c r="C18" s="28">
        <v>3598.74</v>
      </c>
      <c r="D18" s="28">
        <v>3287.01</v>
      </c>
      <c r="E18" s="26">
        <f t="shared" si="0"/>
        <v>23.16002705635331</v>
      </c>
      <c r="F18" s="26">
        <f t="shared" si="1"/>
        <v>91.3378015638807</v>
      </c>
      <c r="G18" s="28">
        <v>3598.74</v>
      </c>
      <c r="H18" s="26">
        <f t="shared" si="2"/>
        <v>91.3378015638807</v>
      </c>
      <c r="I18" s="28">
        <v>1050.62</v>
      </c>
    </row>
    <row r="19" spans="1:9" ht="55.5" customHeight="1">
      <c r="A19" s="39" t="s">
        <v>93</v>
      </c>
      <c r="B19" s="28">
        <v>-1402.4</v>
      </c>
      <c r="C19" s="28">
        <v>-450</v>
      </c>
      <c r="D19" s="28">
        <v>-483.74</v>
      </c>
      <c r="E19" s="26">
        <f t="shared" si="0"/>
        <v>34.493725042783794</v>
      </c>
      <c r="F19" s="26">
        <f t="shared" si="1"/>
        <v>107.49777777777778</v>
      </c>
      <c r="G19" s="28">
        <v>-483.05</v>
      </c>
      <c r="H19" s="26">
        <f t="shared" si="2"/>
        <v>100.14284235586379</v>
      </c>
      <c r="I19" s="28">
        <v>-178.73</v>
      </c>
    </row>
    <row r="20" spans="1:9" ht="54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 t="shared" si="0"/>
        <v>24.71914883782738</v>
      </c>
      <c r="F20" s="26">
        <f t="shared" si="1"/>
        <v>112.50992715702002</v>
      </c>
      <c r="G20" s="35">
        <f>G21+G22+G23</f>
        <v>7542.089999999999</v>
      </c>
      <c r="H20" s="26">
        <f t="shared" si="2"/>
        <v>113.45436079389135</v>
      </c>
      <c r="I20" s="35">
        <f>I21+I22+I23</f>
        <v>826.4599999999999</v>
      </c>
    </row>
    <row r="21" spans="1:9" ht="12.75">
      <c r="A21" s="57" t="s">
        <v>96</v>
      </c>
      <c r="B21" s="28">
        <v>32762</v>
      </c>
      <c r="C21" s="28">
        <v>6748.53</v>
      </c>
      <c r="D21" s="28">
        <v>8200.54</v>
      </c>
      <c r="E21" s="26">
        <f t="shared" si="0"/>
        <v>25.030645259752156</v>
      </c>
      <c r="F21" s="26">
        <f t="shared" si="1"/>
        <v>121.51594495393813</v>
      </c>
      <c r="G21" s="28">
        <v>6748.679999999999</v>
      </c>
      <c r="H21" s="26">
        <f t="shared" si="2"/>
        <v>121.51324407143325</v>
      </c>
      <c r="I21" s="28">
        <v>671.14</v>
      </c>
    </row>
    <row r="22" spans="1:9" ht="18.75" customHeight="1">
      <c r="A22" s="57" t="s">
        <v>94</v>
      </c>
      <c r="B22" s="28">
        <v>895.2</v>
      </c>
      <c r="C22" s="28">
        <v>750</v>
      </c>
      <c r="D22" s="28">
        <v>122.23</v>
      </c>
      <c r="E22" s="26">
        <f t="shared" si="0"/>
        <v>13.653932082216263</v>
      </c>
      <c r="F22" s="26">
        <f t="shared" si="1"/>
        <v>16.297333333333334</v>
      </c>
      <c r="G22" s="28">
        <v>686.54</v>
      </c>
      <c r="H22" s="26">
        <f t="shared" si="2"/>
        <v>17.803769627407</v>
      </c>
      <c r="I22" s="28">
        <v>8.65</v>
      </c>
    </row>
    <row r="23" spans="1:9" ht="38.25">
      <c r="A23" s="57" t="s">
        <v>95</v>
      </c>
      <c r="B23" s="28">
        <v>959</v>
      </c>
      <c r="C23" s="28">
        <v>106.87</v>
      </c>
      <c r="D23" s="28">
        <v>234.06</v>
      </c>
      <c r="E23" s="26">
        <f t="shared" si="0"/>
        <v>24.40667361835245</v>
      </c>
      <c r="F23" s="26">
        <f t="shared" si="1"/>
        <v>219.01375502947508</v>
      </c>
      <c r="G23" s="28">
        <v>106.87</v>
      </c>
      <c r="H23" s="26">
        <f t="shared" si="2"/>
        <v>219.01375502947508</v>
      </c>
      <c r="I23" s="28">
        <v>146.67</v>
      </c>
    </row>
    <row r="24" spans="1:9" ht="27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 t="shared" si="0"/>
        <v>11.712246112476443</v>
      </c>
      <c r="F24" s="26">
        <f t="shared" si="1"/>
        <v>110.09922068638649</v>
      </c>
      <c r="G24" s="35">
        <f>SUM(G25:G26)</f>
        <v>3658.9</v>
      </c>
      <c r="H24" s="26">
        <f t="shared" si="2"/>
        <v>116.18327912760667</v>
      </c>
      <c r="I24" s="35">
        <f>SUM(I25:I26)</f>
        <v>289.7</v>
      </c>
    </row>
    <row r="25" spans="1:9" ht="12.75">
      <c r="A25" s="57" t="s">
        <v>119</v>
      </c>
      <c r="B25" s="28">
        <v>18923.7</v>
      </c>
      <c r="C25" s="28">
        <v>1300</v>
      </c>
      <c r="D25" s="28">
        <v>1398.65</v>
      </c>
      <c r="E25" s="26">
        <f t="shared" si="0"/>
        <v>7.390996475319309</v>
      </c>
      <c r="F25" s="26">
        <f t="shared" si="1"/>
        <v>107.58846153846156</v>
      </c>
      <c r="G25" s="28">
        <v>1097.81</v>
      </c>
      <c r="H25" s="26">
        <f t="shared" si="2"/>
        <v>127.4036490831747</v>
      </c>
      <c r="I25" s="28">
        <v>395.34</v>
      </c>
    </row>
    <row r="26" spans="1:9" ht="12.75">
      <c r="A26" s="57" t="s">
        <v>120</v>
      </c>
      <c r="B26" s="28">
        <v>17371.9</v>
      </c>
      <c r="C26" s="28">
        <v>2561.09</v>
      </c>
      <c r="D26" s="28">
        <v>2852.38</v>
      </c>
      <c r="E26" s="26">
        <f t="shared" si="0"/>
        <v>16.41950506277379</v>
      </c>
      <c r="F26" s="26">
        <f t="shared" si="1"/>
        <v>111.37367292832347</v>
      </c>
      <c r="G26" s="28">
        <v>2561.09</v>
      </c>
      <c r="H26" s="26">
        <f t="shared" si="2"/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 t="shared" si="0"/>
        <v>23.237213886020157</v>
      </c>
      <c r="F27" s="26">
        <f t="shared" si="1"/>
        <v>136.77274533174415</v>
      </c>
      <c r="G27" s="35">
        <f>G28+G29+G30</f>
        <v>3136.92</v>
      </c>
      <c r="H27" s="26">
        <f t="shared" si="2"/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 t="shared" si="0"/>
        <v>23.281653394731645</v>
      </c>
      <c r="F28" s="26">
        <f t="shared" si="1"/>
        <v>136.7108</v>
      </c>
      <c r="G28" s="28">
        <v>3127.32</v>
      </c>
      <c r="H28" s="26">
        <f t="shared" si="2"/>
        <v>109.28750495632042</v>
      </c>
      <c r="I28" s="28">
        <v>1228.24</v>
      </c>
    </row>
    <row r="29" spans="1:9" ht="25.5">
      <c r="A29" s="57" t="s">
        <v>98</v>
      </c>
      <c r="B29" s="28">
        <v>84.8</v>
      </c>
      <c r="C29" s="28">
        <v>12</v>
      </c>
      <c r="D29" s="28">
        <v>4.8</v>
      </c>
      <c r="E29" s="26">
        <f t="shared" si="0"/>
        <v>5.660377358490567</v>
      </c>
      <c r="F29" s="26">
        <f t="shared" si="1"/>
        <v>40</v>
      </c>
      <c r="G29" s="28">
        <v>9.6</v>
      </c>
      <c r="H29" s="26" t="s">
        <v>124</v>
      </c>
      <c r="I29" s="28">
        <v>3.2</v>
      </c>
    </row>
    <row r="30" spans="1:9" ht="25.5">
      <c r="A30" s="57" t="s">
        <v>97</v>
      </c>
      <c r="B30" s="28">
        <v>50</v>
      </c>
      <c r="C30" s="28">
        <v>5</v>
      </c>
      <c r="D30" s="28">
        <v>20</v>
      </c>
      <c r="E30" s="26">
        <f t="shared" si="0"/>
        <v>40</v>
      </c>
      <c r="F30" s="26" t="s">
        <v>124</v>
      </c>
      <c r="G30" s="28">
        <v>0</v>
      </c>
      <c r="H30" s="26" t="s">
        <v>124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124</v>
      </c>
      <c r="F31" s="26" t="s">
        <v>124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7" t="s">
        <v>137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 aca="true" t="shared" si="3" ref="F34:F39"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138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 t="shared" si="3"/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152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 t="shared" si="3"/>
        <v>143.68387507966858</v>
      </c>
      <c r="G37" s="28">
        <v>0</v>
      </c>
      <c r="H37" s="26" t="s">
        <v>124</v>
      </c>
      <c r="I37" s="28">
        <v>150</v>
      </c>
    </row>
    <row r="38" spans="1:9" ht="76.5">
      <c r="A38" s="57" t="s">
        <v>139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 t="shared" si="3"/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140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 t="shared" si="3"/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174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141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124</v>
      </c>
      <c r="G41" s="28">
        <v>0</v>
      </c>
      <c r="H41" s="26" t="s">
        <v>124</v>
      </c>
      <c r="I41" s="28">
        <v>103.65</v>
      </c>
    </row>
    <row r="42" spans="1:9" ht="76.5">
      <c r="A42" s="61" t="s">
        <v>142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104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101</v>
      </c>
      <c r="B46" s="28">
        <v>0</v>
      </c>
      <c r="C46" s="28">
        <v>0</v>
      </c>
      <c r="D46" s="28">
        <v>0</v>
      </c>
      <c r="E46" s="26" t="s">
        <v>124</v>
      </c>
      <c r="F46" s="26" t="s">
        <v>124</v>
      </c>
      <c r="G46" s="28">
        <v>0</v>
      </c>
      <c r="H46" s="26" t="s">
        <v>124</v>
      </c>
      <c r="I46" s="28">
        <v>0</v>
      </c>
    </row>
    <row r="47" spans="1:9" ht="76.5">
      <c r="A47" s="57" t="s">
        <v>102</v>
      </c>
      <c r="B47" s="28">
        <v>97.5</v>
      </c>
      <c r="C47" s="28">
        <v>36.6</v>
      </c>
      <c r="D47" s="28">
        <v>61.69</v>
      </c>
      <c r="E47" s="26" t="s">
        <v>125</v>
      </c>
      <c r="F47" s="26">
        <f aca="true" t="shared" si="4" ref="F47:F59">$D:$D/$C:$C*100</f>
        <v>168.551912568306</v>
      </c>
      <c r="G47" s="28">
        <v>37.77</v>
      </c>
      <c r="H47" s="26">
        <f aca="true" t="shared" si="5" ref="H47:H52">$D:$D/$G:$G*100</f>
        <v>163.33068572941488</v>
      </c>
      <c r="I47" s="28">
        <v>24.55</v>
      </c>
    </row>
    <row r="48" spans="1:9" ht="12.75">
      <c r="A48" s="61" t="s">
        <v>100</v>
      </c>
      <c r="B48" s="28">
        <v>1400</v>
      </c>
      <c r="C48" s="28">
        <v>220</v>
      </c>
      <c r="D48" s="28">
        <v>676.14</v>
      </c>
      <c r="E48" s="26">
        <f aca="true" t="shared" si="6" ref="E48:E53">$D:$D/$B:$B*100</f>
        <v>48.29571428571428</v>
      </c>
      <c r="F48" s="26">
        <f t="shared" si="4"/>
        <v>307.33636363636367</v>
      </c>
      <c r="G48" s="28">
        <v>698.48</v>
      </c>
      <c r="H48" s="26">
        <f t="shared" si="5"/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 t="shared" si="6"/>
        <v>52.71289537712895</v>
      </c>
      <c r="F49" s="26">
        <f t="shared" si="4"/>
        <v>239.11703839963212</v>
      </c>
      <c r="G49" s="27">
        <v>2961.12</v>
      </c>
      <c r="H49" s="26">
        <f t="shared" si="5"/>
        <v>35.11914410763495</v>
      </c>
      <c r="I49" s="27">
        <v>613.61</v>
      </c>
    </row>
    <row r="50" spans="1:9" ht="52.5" customHeight="1" hidden="1">
      <c r="A50" s="57" t="s">
        <v>153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154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155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156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125</v>
      </c>
      <c r="I53" s="28"/>
    </row>
    <row r="54" spans="1:9" ht="63.75" hidden="1">
      <c r="A54" s="57" t="s">
        <v>157</v>
      </c>
      <c r="B54" s="28"/>
      <c r="C54" s="28"/>
      <c r="D54" s="28"/>
      <c r="E54" s="26" t="s">
        <v>125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158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159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160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161</v>
      </c>
      <c r="B58" s="28"/>
      <c r="C58" s="28"/>
      <c r="D58" s="28"/>
      <c r="E58" s="26" t="s">
        <v>124</v>
      </c>
      <c r="F58" s="26" t="e">
        <f t="shared" si="4"/>
        <v>#DIV/0!</v>
      </c>
      <c r="G58" s="28"/>
      <c r="H58" s="26" t="s">
        <v>124</v>
      </c>
      <c r="I58" s="28"/>
    </row>
    <row r="59" spans="1:9" ht="12.75" hidden="1">
      <c r="A59" s="57" t="s">
        <v>162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125</v>
      </c>
      <c r="I59" s="28"/>
    </row>
    <row r="60" spans="1:9" ht="12.75">
      <c r="A60" s="53" t="s">
        <v>22</v>
      </c>
      <c r="B60" s="27">
        <v>160.35</v>
      </c>
      <c r="C60" s="27">
        <v>0</v>
      </c>
      <c r="D60" s="27">
        <v>-74.39</v>
      </c>
      <c r="E60" s="26">
        <f t="shared" si="7"/>
        <v>-46.39226691612099</v>
      </c>
      <c r="F60" s="26" t="s">
        <v>124</v>
      </c>
      <c r="G60" s="27">
        <v>50.54</v>
      </c>
      <c r="H60" s="26">
        <f aca="true" t="shared" si="8" ref="H60:H66">$D:$D/$G:$G*100</f>
        <v>-147.19034428175704</v>
      </c>
      <c r="I60" s="27">
        <v>2.68</v>
      </c>
    </row>
    <row r="61" spans="1:9" ht="12.75">
      <c r="A61" s="60" t="s">
        <v>23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 t="shared" si="7"/>
        <v>21.973214926007785</v>
      </c>
      <c r="F61" s="26">
        <f aca="true" t="shared" si="9" ref="F61:F66">$D:$D/$C:$C*100</f>
        <v>113.91207497077535</v>
      </c>
      <c r="G61" s="35">
        <f>G8+G15+G20+G24+G27+G31+G34+G43+G44+G45+G60+G49</f>
        <v>84861.93</v>
      </c>
      <c r="H61" s="26">
        <f t="shared" si="8"/>
        <v>114.52934195580988</v>
      </c>
      <c r="I61" s="35">
        <f>I8+I15+I20+I24+I27+I31+I34+I43+I44+I45+I60+I49</f>
        <v>40249.55</v>
      </c>
    </row>
    <row r="62" spans="1:9" ht="12.75">
      <c r="A62" s="60" t="s">
        <v>24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 t="shared" si="7"/>
        <v>16.50504900114216</v>
      </c>
      <c r="F62" s="26">
        <f t="shared" si="9"/>
        <v>99.86235159509145</v>
      </c>
      <c r="G62" s="35">
        <f>G63+G69+G68</f>
        <v>313747.97</v>
      </c>
      <c r="H62" s="26">
        <f t="shared" si="8"/>
        <v>93.17993356259805</v>
      </c>
      <c r="I62" s="35">
        <f>I63+I69+I68</f>
        <v>120445.86</v>
      </c>
    </row>
    <row r="63" spans="1:9" ht="25.5">
      <c r="A63" s="60" t="s">
        <v>25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 t="shared" si="7"/>
        <v>16.6466963755534</v>
      </c>
      <c r="F63" s="26">
        <f t="shared" si="9"/>
        <v>100.00000677914811</v>
      </c>
      <c r="G63" s="35">
        <f>G64+G65+G67+G66</f>
        <v>314603</v>
      </c>
      <c r="H63" s="26">
        <f t="shared" si="8"/>
        <v>93.77607333687219</v>
      </c>
      <c r="I63" s="35">
        <f>I64+I65+I67+I66</f>
        <v>120451.07</v>
      </c>
    </row>
    <row r="64" spans="1:9" ht="12.75">
      <c r="A64" s="57" t="s">
        <v>121</v>
      </c>
      <c r="B64" s="28">
        <v>473017.89</v>
      </c>
      <c r="C64" s="28">
        <v>110895</v>
      </c>
      <c r="D64" s="28">
        <v>110895</v>
      </c>
      <c r="E64" s="26">
        <f t="shared" si="7"/>
        <v>23.444144998405875</v>
      </c>
      <c r="F64" s="26">
        <f t="shared" si="9"/>
        <v>100</v>
      </c>
      <c r="G64" s="28">
        <v>97991.57999999999</v>
      </c>
      <c r="H64" s="26">
        <f t="shared" si="8"/>
        <v>113.16788646534735</v>
      </c>
      <c r="I64" s="28">
        <v>43834.5</v>
      </c>
    </row>
    <row r="65" spans="1:9" ht="12.75">
      <c r="A65" s="57" t="s">
        <v>122</v>
      </c>
      <c r="B65" s="28">
        <v>301018.83999999997</v>
      </c>
      <c r="C65" s="28">
        <v>7953.66</v>
      </c>
      <c r="D65" s="28">
        <v>7953.67</v>
      </c>
      <c r="E65" s="26">
        <f t="shared" si="7"/>
        <v>2.642249900371685</v>
      </c>
      <c r="F65" s="26">
        <f t="shared" si="9"/>
        <v>100.00012572828108</v>
      </c>
      <c r="G65" s="28">
        <v>31275.7</v>
      </c>
      <c r="H65" s="26">
        <f t="shared" si="8"/>
        <v>25.430829685666506</v>
      </c>
      <c r="I65" s="28">
        <v>2199.59</v>
      </c>
    </row>
    <row r="66" spans="1:9" ht="12.75">
      <c r="A66" s="57" t="s">
        <v>123</v>
      </c>
      <c r="B66" s="28">
        <v>997647.7599999999</v>
      </c>
      <c r="C66" s="28">
        <v>175985.09</v>
      </c>
      <c r="D66" s="28">
        <v>175985.1</v>
      </c>
      <c r="E66" s="26">
        <f t="shared" si="7"/>
        <v>17.64000352188432</v>
      </c>
      <c r="F66" s="26">
        <f t="shared" si="9"/>
        <v>100.00000568229956</v>
      </c>
      <c r="G66" s="28">
        <v>183751.14</v>
      </c>
      <c r="H66" s="26">
        <f t="shared" si="8"/>
        <v>95.7736098943386</v>
      </c>
      <c r="I66" s="28">
        <v>74228.41</v>
      </c>
    </row>
    <row r="67" spans="1:9" ht="12.75" customHeight="1">
      <c r="A67" s="2" t="s">
        <v>144</v>
      </c>
      <c r="B67" s="28">
        <v>573.0999999999999</v>
      </c>
      <c r="C67" s="28">
        <v>188.57</v>
      </c>
      <c r="D67" s="28">
        <v>188.57</v>
      </c>
      <c r="E67" s="26">
        <f t="shared" si="7"/>
        <v>32.90350724131915</v>
      </c>
      <c r="F67" s="26" t="s">
        <v>124</v>
      </c>
      <c r="G67" s="28">
        <v>1584.58</v>
      </c>
      <c r="H67" s="26" t="s">
        <v>124</v>
      </c>
      <c r="I67" s="28">
        <v>188.57</v>
      </c>
    </row>
    <row r="68" spans="1:9" ht="24.75" customHeight="1">
      <c r="A68" s="60" t="s">
        <v>129</v>
      </c>
      <c r="B68" s="28">
        <v>1288.69</v>
      </c>
      <c r="C68" s="28"/>
      <c r="D68" s="28"/>
      <c r="E68" s="26" t="s">
        <v>125</v>
      </c>
      <c r="F68" s="26" t="s">
        <v>124</v>
      </c>
      <c r="G68" s="28"/>
      <c r="H68" s="26" t="s">
        <v>125</v>
      </c>
      <c r="I68" s="28"/>
    </row>
    <row r="69" spans="1:9" ht="12.75" customHeight="1">
      <c r="A69" s="60" t="s">
        <v>27</v>
      </c>
      <c r="B69" s="27">
        <v>-2269.2</v>
      </c>
      <c r="C69" s="27">
        <v>-2269.2</v>
      </c>
      <c r="D69" s="27">
        <v>-2672.19</v>
      </c>
      <c r="E69" s="26" t="s">
        <v>125</v>
      </c>
      <c r="F69" s="26" t="s">
        <v>124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26</v>
      </c>
      <c r="B70" s="35">
        <f>B62+B61</f>
        <v>2213596.5599999996</v>
      </c>
      <c r="C70" s="35">
        <f>C62+C61</f>
        <v>378074.89999999997</v>
      </c>
      <c r="D70" s="35">
        <f>D62+D61</f>
        <v>389541.96</v>
      </c>
      <c r="E70" s="26">
        <f>$D:$D/$B:$B*100</f>
        <v>17.59769449587508</v>
      </c>
      <c r="F70" s="26">
        <f>$D:$D/$C:$C*100</f>
        <v>103.03301277074995</v>
      </c>
      <c r="G70" s="35">
        <f>G62+G61</f>
        <v>398609.89999999997</v>
      </c>
      <c r="H70" s="26">
        <f>$D:$D/$G:$G*100</f>
        <v>97.72510918569762</v>
      </c>
      <c r="I70" s="35">
        <f>I62+I61</f>
        <v>160695.41</v>
      </c>
    </row>
    <row r="71" spans="1:9" ht="12.75">
      <c r="A71" s="92" t="s">
        <v>28</v>
      </c>
      <c r="B71" s="93"/>
      <c r="C71" s="93"/>
      <c r="D71" s="93"/>
      <c r="E71" s="93"/>
      <c r="F71" s="93"/>
      <c r="G71" s="93"/>
      <c r="H71" s="93"/>
      <c r="I71" s="94"/>
    </row>
    <row r="72" spans="1:9" ht="12.75">
      <c r="A72" s="7" t="s">
        <v>29</v>
      </c>
      <c r="B72" s="35">
        <f>B73+B74+B75+B76+B77+B78+B79+B80</f>
        <v>111610.59999999999</v>
      </c>
      <c r="C72" s="35">
        <f>C73+C74+C75+C76+C77+C78+C79+C80</f>
        <v>28335.9</v>
      </c>
      <c r="D72" s="35">
        <f>D73+D74+D75+D76+D77+D78+D79+D80</f>
        <v>22705.699999999997</v>
      </c>
      <c r="E72" s="26">
        <f>$D:$D/$B:$B*100</f>
        <v>20.343677034260185</v>
      </c>
      <c r="F72" s="26">
        <f>$D:$D/$C:$C*100</f>
        <v>80.13050582476644</v>
      </c>
      <c r="G72" s="35">
        <f>G73+G74+G75+G76+G77+G78+G79+G80</f>
        <v>20671.699999999997</v>
      </c>
      <c r="H72" s="26">
        <f>$D:$D/$G:$G*100</f>
        <v>109.83953907999826</v>
      </c>
      <c r="I72" s="35">
        <f>I73+I74+I75+I76+I77+I78+I79+I80</f>
        <v>7960</v>
      </c>
    </row>
    <row r="73" spans="1:9" ht="14.25" customHeight="1">
      <c r="A73" s="8" t="s">
        <v>30</v>
      </c>
      <c r="B73" s="36">
        <v>1997.1</v>
      </c>
      <c r="C73" s="36">
        <v>288.7</v>
      </c>
      <c r="D73" s="36">
        <v>178.7</v>
      </c>
      <c r="E73" s="29">
        <f>$D:$D/$B:$B*100</f>
        <v>8.947974563116519</v>
      </c>
      <c r="F73" s="29">
        <f>$D:$D/$C:$C*100</f>
        <v>61.89816418427433</v>
      </c>
      <c r="G73" s="36">
        <v>0</v>
      </c>
      <c r="H73" s="29">
        <v>0</v>
      </c>
      <c r="I73" s="36">
        <f>D73-февраль!D81</f>
        <v>55.999999999999986</v>
      </c>
    </row>
    <row r="74" spans="1:9" ht="12.75">
      <c r="A74" s="8" t="s">
        <v>31</v>
      </c>
      <c r="B74" s="36">
        <v>5329.7</v>
      </c>
      <c r="C74" s="36">
        <v>1288.9</v>
      </c>
      <c r="D74" s="36">
        <v>1288.9</v>
      </c>
      <c r="E74" s="29">
        <f>$D:$D/$B:$B*100</f>
        <v>24.18334990712423</v>
      </c>
      <c r="F74" s="29">
        <f>$D:$D/$C:$C*100</f>
        <v>100</v>
      </c>
      <c r="G74" s="36">
        <v>1182.9</v>
      </c>
      <c r="H74" s="29">
        <f>$D:$D/$G:$G*100</f>
        <v>108.96102798207794</v>
      </c>
      <c r="I74" s="36">
        <f>D74-февраль!D82</f>
        <v>471.10000000000014</v>
      </c>
    </row>
    <row r="75" spans="1:9" ht="25.5">
      <c r="A75" s="8" t="s">
        <v>32</v>
      </c>
      <c r="B75" s="36">
        <v>45247.4</v>
      </c>
      <c r="C75" s="36">
        <v>10570.2</v>
      </c>
      <c r="D75" s="36">
        <v>8643.8</v>
      </c>
      <c r="E75" s="29">
        <f>$D:$D/$B:$B*100</f>
        <v>19.103418096951426</v>
      </c>
      <c r="F75" s="29">
        <f>$D:$D/$C:$C*100</f>
        <v>81.7751792775917</v>
      </c>
      <c r="G75" s="36">
        <v>8016.9</v>
      </c>
      <c r="H75" s="29">
        <f>$D:$D/$G:$G*100</f>
        <v>107.8197308186456</v>
      </c>
      <c r="I75" s="36">
        <f>D75-февраль!D83</f>
        <v>1835.3999999999996</v>
      </c>
    </row>
    <row r="76" spans="1:9" ht="12.75">
      <c r="A76" s="8" t="s">
        <v>78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33</v>
      </c>
      <c r="B77" s="28">
        <v>11766.3</v>
      </c>
      <c r="C77" s="28">
        <v>3616.7</v>
      </c>
      <c r="D77" s="28">
        <v>3602.4</v>
      </c>
      <c r="E77" s="29">
        <f>$D:$D/$B:$B*100</f>
        <v>30.616251497922036</v>
      </c>
      <c r="F77" s="29">
        <v>0</v>
      </c>
      <c r="G77" s="28">
        <v>2692.1</v>
      </c>
      <c r="H77" s="29">
        <f>$D:$D/$G:$G*100</f>
        <v>133.81375134653246</v>
      </c>
      <c r="I77" s="36">
        <f>D77-февраль!D85</f>
        <v>1053.2000000000003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35</v>
      </c>
      <c r="B79" s="36">
        <v>1300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36</v>
      </c>
      <c r="B80" s="36">
        <v>45940</v>
      </c>
      <c r="C80" s="36">
        <v>12571.4</v>
      </c>
      <c r="D80" s="36">
        <v>8991.9</v>
      </c>
      <c r="E80" s="29">
        <f>$D:$D/$B:$B*100</f>
        <v>19.57313887679582</v>
      </c>
      <c r="F80" s="29">
        <f>$D:$D/$C:$C*100</f>
        <v>71.52663983327234</v>
      </c>
      <c r="G80" s="36">
        <v>8779.8</v>
      </c>
      <c r="H80" s="29">
        <f>$D:$D/$G:$G*100</f>
        <v>102.41577256885124</v>
      </c>
      <c r="I80" s="36">
        <f>D80-февраль!D88</f>
        <v>4544.299999999999</v>
      </c>
    </row>
    <row r="81" spans="1:9" ht="12.75">
      <c r="A81" s="7" t="s">
        <v>37</v>
      </c>
      <c r="B81" s="27">
        <v>377.1</v>
      </c>
      <c r="C81" s="27">
        <v>62.5</v>
      </c>
      <c r="D81" s="35">
        <v>53.1</v>
      </c>
      <c r="E81" s="26">
        <f>$D:$D/$B:$B*100</f>
        <v>14.081145584725538</v>
      </c>
      <c r="F81" s="26">
        <f>$D:$D/$C:$C*100</f>
        <v>84.96000000000001</v>
      </c>
      <c r="G81" s="35">
        <v>52.2</v>
      </c>
      <c r="H81" s="26">
        <v>0</v>
      </c>
      <c r="I81" s="35">
        <f>D81-февраль!D89</f>
        <v>25.3</v>
      </c>
    </row>
    <row r="82" spans="1:9" ht="25.5">
      <c r="A82" s="9" t="s">
        <v>38</v>
      </c>
      <c r="B82" s="27">
        <v>4565.5</v>
      </c>
      <c r="C82" s="27">
        <v>729.3</v>
      </c>
      <c r="D82" s="27">
        <v>707.5</v>
      </c>
      <c r="E82" s="26">
        <f>$D:$D/$B:$B*100</f>
        <v>15.496659730588105</v>
      </c>
      <c r="F82" s="26">
        <f>$D:$D/$C:$C*100</f>
        <v>97.01083230494996</v>
      </c>
      <c r="G82" s="27">
        <v>620</v>
      </c>
      <c r="H82" s="26">
        <f>$D:$D/$G:$G*100</f>
        <v>114.11290322580645</v>
      </c>
      <c r="I82" s="35">
        <f>D82-февраль!D90</f>
        <v>319.1</v>
      </c>
    </row>
    <row r="83" spans="1:9" ht="12.75">
      <c r="A83" s="7" t="s">
        <v>39</v>
      </c>
      <c r="B83" s="35">
        <f>B84+B85+B86+B87+B88</f>
        <v>178072.9</v>
      </c>
      <c r="C83" s="35">
        <f>C84+C85+C86+C87+C88</f>
        <v>12310.5</v>
      </c>
      <c r="D83" s="35">
        <f>D84+D85+D86+D87+D88</f>
        <v>9968.6</v>
      </c>
      <c r="E83" s="26">
        <f>$D:$D/$B:$B*100</f>
        <v>5.598044396424162</v>
      </c>
      <c r="F83" s="26">
        <f>$D:$D/$C:$C*100</f>
        <v>80.97640225823484</v>
      </c>
      <c r="G83" s="35">
        <f>G84+G85+G86+G87+G88</f>
        <v>8418.5</v>
      </c>
      <c r="H83" s="26">
        <f>$D:$D/$G:$G*100</f>
        <v>118.41301894636813</v>
      </c>
      <c r="I83" s="35">
        <f>D83-февраль!D91</f>
        <v>4701.3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>
      <c r="A85" s="10" t="s">
        <v>73</v>
      </c>
      <c r="B85" s="36">
        <v>48102.8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40</v>
      </c>
      <c r="B86" s="36">
        <v>24097</v>
      </c>
      <c r="C86" s="36">
        <v>3950.3</v>
      </c>
      <c r="D86" s="36">
        <v>3950.3</v>
      </c>
      <c r="E86" s="29">
        <f>$D:$D/$B:$B*100</f>
        <v>16.39332697016226</v>
      </c>
      <c r="F86" s="29">
        <v>0</v>
      </c>
      <c r="G86" s="36">
        <v>3122.1</v>
      </c>
      <c r="H86" s="29">
        <v>0</v>
      </c>
      <c r="I86" s="36">
        <f>D86-февраль!D94</f>
        <v>1909.4</v>
      </c>
    </row>
    <row r="87" spans="1:9" ht="12.75">
      <c r="A87" s="10" t="s">
        <v>83</v>
      </c>
      <c r="B87" s="28">
        <v>94128.8</v>
      </c>
      <c r="C87" s="28">
        <v>5754.5</v>
      </c>
      <c r="D87" s="28">
        <v>3754.5</v>
      </c>
      <c r="E87" s="29">
        <f>$D:$D/$B:$B*100</f>
        <v>3.988683590994467</v>
      </c>
      <c r="F87" s="29">
        <f>$D:$D/$C:$C*100</f>
        <v>65.24459118950386</v>
      </c>
      <c r="G87" s="28">
        <v>3217.8</v>
      </c>
      <c r="H87" s="29">
        <v>0</v>
      </c>
      <c r="I87" s="36">
        <f>D87-февраль!D95</f>
        <v>1922.5</v>
      </c>
    </row>
    <row r="88" spans="1:9" ht="12.75">
      <c r="A88" s="8" t="s">
        <v>41</v>
      </c>
      <c r="B88" s="36">
        <v>11744.3</v>
      </c>
      <c r="C88" s="36">
        <v>2605.7</v>
      </c>
      <c r="D88" s="36">
        <v>2263.8</v>
      </c>
      <c r="E88" s="29">
        <f>$D:$D/$B:$B*100</f>
        <v>19.275733760207082</v>
      </c>
      <c r="F88" s="29">
        <f>$D:$D/$C:$C*100</f>
        <v>86.87876578270716</v>
      </c>
      <c r="G88" s="36">
        <v>2078.6</v>
      </c>
      <c r="H88" s="29">
        <f>$D:$D/$G:$G*100</f>
        <v>108.90984316366787</v>
      </c>
      <c r="I88" s="36">
        <f>D88-февраль!D96</f>
        <v>869.4000000000001</v>
      </c>
    </row>
    <row r="89" spans="1:9" ht="12.75">
      <c r="A89" s="7" t="s">
        <v>42</v>
      </c>
      <c r="B89" s="35">
        <f>B91+B92+B93+B90</f>
        <v>169362.4</v>
      </c>
      <c r="C89" s="35">
        <f>C91+C92+C93+C90</f>
        <v>11278.5</v>
      </c>
      <c r="D89" s="35">
        <f>D91+D92+D93+D90</f>
        <v>9818.2</v>
      </c>
      <c r="E89" s="35">
        <f>E85+E86+E87+E88</f>
        <v>39.65774432136381</v>
      </c>
      <c r="F89" s="26">
        <f>$D:$D/$C:$C*100</f>
        <v>87.05235625304783</v>
      </c>
      <c r="G89" s="35">
        <f>G91+G92+G93+G90</f>
        <v>11445.4</v>
      </c>
      <c r="H89" s="35">
        <f>H91+H92+H93</f>
        <v>188.90238754645884</v>
      </c>
      <c r="I89" s="35">
        <f>D89-февраль!D97</f>
        <v>3897.4000000000015</v>
      </c>
    </row>
    <row r="90" spans="1:9" ht="12" customHeight="1">
      <c r="A90" s="8" t="s">
        <v>43</v>
      </c>
      <c r="B90" s="74">
        <v>72427.2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D90-февраль!D98</f>
        <v>0</v>
      </c>
    </row>
    <row r="91" spans="1:9" ht="12.75">
      <c r="A91" s="8" t="s">
        <v>44</v>
      </c>
      <c r="B91" s="36">
        <v>7321.9</v>
      </c>
      <c r="C91" s="36">
        <v>1400</v>
      </c>
      <c r="D91" s="36">
        <v>0</v>
      </c>
      <c r="E91" s="29">
        <f>$D:$D/$B:$B*100</f>
        <v>0</v>
      </c>
      <c r="F91" s="29">
        <v>0</v>
      </c>
      <c r="G91" s="36">
        <v>476.8</v>
      </c>
      <c r="H91" s="29">
        <v>0</v>
      </c>
      <c r="I91" s="36">
        <f>D91-февраль!D99</f>
        <v>0</v>
      </c>
    </row>
    <row r="92" spans="1:9" ht="12.75">
      <c r="A92" s="8" t="s">
        <v>45</v>
      </c>
      <c r="B92" s="36">
        <v>72716.3</v>
      </c>
      <c r="C92" s="36">
        <v>6265.3</v>
      </c>
      <c r="D92" s="36">
        <v>6207</v>
      </c>
      <c r="E92" s="29">
        <f>$D:$D/$B:$B*100</f>
        <v>8.535912855852127</v>
      </c>
      <c r="F92" s="29">
        <f>$D:$D/$C:$C*100</f>
        <v>99.06947791805659</v>
      </c>
      <c r="G92" s="36">
        <v>7601.4</v>
      </c>
      <c r="H92" s="29">
        <f>$D:$D/$G:$G*100</f>
        <v>81.65601073486464</v>
      </c>
      <c r="I92" s="36">
        <f>D92-февраль!D100</f>
        <v>2582.9</v>
      </c>
    </row>
    <row r="93" spans="1:9" ht="12.75">
      <c r="A93" s="8" t="s">
        <v>46</v>
      </c>
      <c r="B93" s="36">
        <v>16897</v>
      </c>
      <c r="C93" s="36">
        <v>3613.2</v>
      </c>
      <c r="D93" s="36">
        <v>3611.2</v>
      </c>
      <c r="E93" s="29">
        <f>$D:$D/$B:$B*100</f>
        <v>21.371841155234655</v>
      </c>
      <c r="F93" s="29">
        <f>$D:$D/$C:$C*100</f>
        <v>99.94464740396324</v>
      </c>
      <c r="G93" s="36">
        <v>3367.2</v>
      </c>
      <c r="H93" s="29">
        <f>$D:$D/$G:$G*100</f>
        <v>107.24637681159422</v>
      </c>
      <c r="I93" s="36">
        <f>D93-февраль!D101</f>
        <v>1314.5</v>
      </c>
    </row>
    <row r="94" spans="1:9" ht="12.75">
      <c r="A94" s="11" t="s">
        <v>47</v>
      </c>
      <c r="B94" s="35">
        <f>B95+B96+B97+B99+B100+B98</f>
        <v>1466512.6</v>
      </c>
      <c r="C94" s="35">
        <f aca="true" t="shared" si="10" ref="C94:I94">C95+C96+C97+C99+C100+C98</f>
        <v>278143.9</v>
      </c>
      <c r="D94" s="35">
        <f t="shared" si="10"/>
        <v>277371.5</v>
      </c>
      <c r="E94" s="35">
        <f t="shared" si="10"/>
        <v>112.76726601298412</v>
      </c>
      <c r="F94" s="35">
        <f t="shared" si="10"/>
        <v>566.4790200550958</v>
      </c>
      <c r="G94" s="35">
        <f t="shared" si="10"/>
        <v>253767.3</v>
      </c>
      <c r="H94" s="35">
        <f t="shared" si="10"/>
        <v>475.3824172035325</v>
      </c>
      <c r="I94" s="35">
        <f t="shared" si="10"/>
        <v>115901.4</v>
      </c>
    </row>
    <row r="95" spans="1:9" ht="12.75">
      <c r="A95" s="8" t="s">
        <v>48</v>
      </c>
      <c r="B95" s="36">
        <v>553951</v>
      </c>
      <c r="C95" s="36">
        <v>108894</v>
      </c>
      <c r="D95" s="36">
        <v>108865.2</v>
      </c>
      <c r="E95" s="29">
        <f aca="true" t="shared" si="11" ref="E95:E107">$D:$D/$B:$B*100</f>
        <v>19.65249633992898</v>
      </c>
      <c r="F95" s="29">
        <f aca="true" t="shared" si="12" ref="F95:F103">$D:$D/$C:$C*100</f>
        <v>99.97355226183261</v>
      </c>
      <c r="G95" s="36">
        <v>102600.4</v>
      </c>
      <c r="H95" s="29">
        <f>$D:$D/$G:$G*100</f>
        <v>106.10601907984764</v>
      </c>
      <c r="I95" s="36">
        <f>D95-февраль!D103</f>
        <v>43699.299999999996</v>
      </c>
    </row>
    <row r="96" spans="1:9" ht="12.75">
      <c r="A96" s="8" t="s">
        <v>49</v>
      </c>
      <c r="B96" s="36">
        <v>601579.7</v>
      </c>
      <c r="C96" s="36">
        <v>107091.4</v>
      </c>
      <c r="D96" s="36">
        <v>106972.7</v>
      </c>
      <c r="E96" s="29">
        <f t="shared" si="11"/>
        <v>17.78196637951713</v>
      </c>
      <c r="F96" s="29">
        <f t="shared" si="12"/>
        <v>99.88916010062432</v>
      </c>
      <c r="G96" s="36">
        <v>101968.5</v>
      </c>
      <c r="H96" s="29">
        <f>$D:$D/$G:$G*100</f>
        <v>104.90759401187621</v>
      </c>
      <c r="I96" s="36">
        <f>D96-февраль!D104</f>
        <v>43597</v>
      </c>
    </row>
    <row r="97" spans="1:9" ht="12.75">
      <c r="A97" s="8" t="s">
        <v>117</v>
      </c>
      <c r="B97" s="36">
        <v>125331.4</v>
      </c>
      <c r="C97" s="36">
        <v>27724.3</v>
      </c>
      <c r="D97" s="36">
        <v>27676.9</v>
      </c>
      <c r="E97" s="29">
        <f t="shared" si="11"/>
        <v>22.08297362033776</v>
      </c>
      <c r="F97" s="29">
        <f t="shared" si="12"/>
        <v>99.82903085019281</v>
      </c>
      <c r="G97" s="36">
        <v>21341</v>
      </c>
      <c r="H97" s="29">
        <v>0</v>
      </c>
      <c r="I97" s="36">
        <f>D97-февраль!D105</f>
        <v>13586.600000000002</v>
      </c>
    </row>
    <row r="98" spans="1:9" ht="25.5">
      <c r="A98" s="8" t="str">
        <f>февраль!A106</f>
        <v>Профессиональная подготовка, переподготовка и повышение квалификации</v>
      </c>
      <c r="B98" s="36">
        <v>1033.3</v>
      </c>
      <c r="C98" s="36">
        <v>334.2</v>
      </c>
      <c r="D98" s="36">
        <v>228.5</v>
      </c>
      <c r="E98" s="29">
        <f t="shared" si="11"/>
        <v>22.1136165682764</v>
      </c>
      <c r="F98" s="29">
        <f t="shared" si="12"/>
        <v>68.37223219628964</v>
      </c>
      <c r="G98" s="36"/>
      <c r="H98" s="29"/>
      <c r="I98" s="36"/>
    </row>
    <row r="99" spans="1:9" ht="12.75">
      <c r="A99" s="8" t="s">
        <v>50</v>
      </c>
      <c r="B99" s="36">
        <v>39645.1</v>
      </c>
      <c r="C99" s="36">
        <v>4332.6</v>
      </c>
      <c r="D99" s="36">
        <v>4332.6</v>
      </c>
      <c r="E99" s="29">
        <f t="shared" si="11"/>
        <v>10.928462786069403</v>
      </c>
      <c r="F99" s="29">
        <f t="shared" si="12"/>
        <v>100</v>
      </c>
      <c r="G99" s="36">
        <v>2952.6</v>
      </c>
      <c r="H99" s="29">
        <f>$D:$D/$G:$G*100</f>
        <v>146.73846779109937</v>
      </c>
      <c r="I99" s="36">
        <f>D99-февраль!D107</f>
        <v>2391.0000000000005</v>
      </c>
    </row>
    <row r="100" spans="1:9" ht="12.75">
      <c r="A100" s="8" t="s">
        <v>51</v>
      </c>
      <c r="B100" s="36">
        <v>144972.1</v>
      </c>
      <c r="C100" s="36">
        <v>29767.4</v>
      </c>
      <c r="D100" s="28">
        <v>29295.6</v>
      </c>
      <c r="E100" s="29">
        <f t="shared" si="11"/>
        <v>20.207750318854455</v>
      </c>
      <c r="F100" s="29">
        <f t="shared" si="12"/>
        <v>98.41504464615653</v>
      </c>
      <c r="G100" s="28">
        <v>24904.8</v>
      </c>
      <c r="H100" s="29">
        <f>$D:$D/$G:$G*100</f>
        <v>117.63033632070925</v>
      </c>
      <c r="I100" s="36">
        <f>D100-февраль!D108</f>
        <v>12627.5</v>
      </c>
    </row>
    <row r="101" spans="1:9" ht="25.5">
      <c r="A101" s="11" t="s">
        <v>52</v>
      </c>
      <c r="B101" s="35">
        <f>B102+B103</f>
        <v>121229.8</v>
      </c>
      <c r="C101" s="35">
        <f>C102+C103</f>
        <v>30675.399999999998</v>
      </c>
      <c r="D101" s="35">
        <f>D102+D103</f>
        <v>30671.399999999998</v>
      </c>
      <c r="E101" s="26">
        <f t="shared" si="11"/>
        <v>25.300214963647548</v>
      </c>
      <c r="F101" s="26">
        <f t="shared" si="12"/>
        <v>99.98696023523735</v>
      </c>
      <c r="G101" s="35">
        <f>G102+G103</f>
        <v>22021</v>
      </c>
      <c r="H101" s="26">
        <f>$D:$D/$G:$G*100</f>
        <v>139.2825030652559</v>
      </c>
      <c r="I101" s="35">
        <f>D101-февраль!D109</f>
        <v>16074.3</v>
      </c>
    </row>
    <row r="102" spans="1:9" ht="12.75">
      <c r="A102" s="8" t="s">
        <v>53</v>
      </c>
      <c r="B102" s="36">
        <v>117697.2</v>
      </c>
      <c r="C102" s="36">
        <v>30008.8</v>
      </c>
      <c r="D102" s="36">
        <v>30004.8</v>
      </c>
      <c r="E102" s="29">
        <f t="shared" si="11"/>
        <v>25.493214791855713</v>
      </c>
      <c r="F102" s="29">
        <f t="shared" si="12"/>
        <v>99.98667057663086</v>
      </c>
      <c r="G102" s="36">
        <v>21606.3</v>
      </c>
      <c r="H102" s="29">
        <f>$D:$D/$G:$G*100</f>
        <v>138.8706071840158</v>
      </c>
      <c r="I102" s="36">
        <f>D102-февраль!D110</f>
        <v>15704</v>
      </c>
    </row>
    <row r="103" spans="1:9" ht="25.5">
      <c r="A103" s="8" t="s">
        <v>54</v>
      </c>
      <c r="B103" s="36">
        <v>3532.6</v>
      </c>
      <c r="C103" s="36">
        <v>666.6</v>
      </c>
      <c r="D103" s="36">
        <v>666.6</v>
      </c>
      <c r="E103" s="29">
        <f t="shared" si="11"/>
        <v>18.86995414142558</v>
      </c>
      <c r="F103" s="29">
        <f t="shared" si="12"/>
        <v>100</v>
      </c>
      <c r="G103" s="36">
        <v>414.7</v>
      </c>
      <c r="H103" s="29">
        <v>0</v>
      </c>
      <c r="I103" s="36">
        <f>D103-февраль!D111</f>
        <v>370.3</v>
      </c>
    </row>
    <row r="104" spans="1:9" ht="12.75">
      <c r="A104" s="11" t="s">
        <v>105</v>
      </c>
      <c r="B104" s="35">
        <f>B105</f>
        <v>42.5</v>
      </c>
      <c r="C104" s="35">
        <f>C105</f>
        <v>0</v>
      </c>
      <c r="D104" s="35">
        <f>D105</f>
        <v>0</v>
      </c>
      <c r="E104" s="26">
        <f t="shared" si="11"/>
        <v>0</v>
      </c>
      <c r="F104" s="26">
        <v>0</v>
      </c>
      <c r="G104" s="35">
        <f>G105</f>
        <v>0</v>
      </c>
      <c r="H104" s="26">
        <v>0</v>
      </c>
      <c r="I104" s="35">
        <f>D104-февраль!D112</f>
        <v>0</v>
      </c>
    </row>
    <row r="105" spans="1:9" ht="12.75">
      <c r="A105" s="8" t="s">
        <v>106</v>
      </c>
      <c r="B105" s="36">
        <v>42.5</v>
      </c>
      <c r="C105" s="36">
        <v>0</v>
      </c>
      <c r="D105" s="36">
        <v>0</v>
      </c>
      <c r="E105" s="29">
        <f t="shared" si="11"/>
        <v>0</v>
      </c>
      <c r="F105" s="29">
        <v>0</v>
      </c>
      <c r="G105" s="36">
        <v>0</v>
      </c>
      <c r="H105" s="29">
        <v>0</v>
      </c>
      <c r="I105" s="36">
        <f>D105-февраль!D113</f>
        <v>0</v>
      </c>
    </row>
    <row r="106" spans="1:9" ht="12.75">
      <c r="A106" s="11" t="s">
        <v>55</v>
      </c>
      <c r="B106" s="35">
        <f>B107+B108+B109+B110+B111</f>
        <v>125242.40000000001</v>
      </c>
      <c r="C106" s="35">
        <f>C107+C108+C109+C110+C111</f>
        <v>9977</v>
      </c>
      <c r="D106" s="35">
        <f>D107+D108+D109+D110+D111</f>
        <v>9412.3</v>
      </c>
      <c r="E106" s="26">
        <f t="shared" si="11"/>
        <v>7.515266395406027</v>
      </c>
      <c r="F106" s="26">
        <f>$D:$D/$C:$C*100</f>
        <v>94.33998195850455</v>
      </c>
      <c r="G106" s="35">
        <f>G107+G108+G109+G110+G111</f>
        <v>26217.2</v>
      </c>
      <c r="H106" s="26">
        <v>0</v>
      </c>
      <c r="I106" s="35">
        <f>D106-февраль!D114</f>
        <v>3674.3999999999987</v>
      </c>
    </row>
    <row r="107" spans="1:9" ht="12.75">
      <c r="A107" s="8" t="s">
        <v>56</v>
      </c>
      <c r="B107" s="36">
        <v>2000</v>
      </c>
      <c r="C107" s="36">
        <v>309.4</v>
      </c>
      <c r="D107" s="36">
        <v>309.4</v>
      </c>
      <c r="E107" s="29">
        <f t="shared" si="11"/>
        <v>15.469999999999997</v>
      </c>
      <c r="F107" s="29">
        <v>0</v>
      </c>
      <c r="G107" s="36">
        <v>261.7</v>
      </c>
      <c r="H107" s="29">
        <v>0</v>
      </c>
      <c r="I107" s="36">
        <f>D107-февраль!D115</f>
        <v>159.7</v>
      </c>
    </row>
    <row r="108" spans="1:9" ht="12.75">
      <c r="A108" s="8" t="s">
        <v>57</v>
      </c>
      <c r="B108" s="36">
        <v>0</v>
      </c>
      <c r="C108" s="36">
        <v>0</v>
      </c>
      <c r="D108" s="36">
        <v>0</v>
      </c>
      <c r="E108" s="29">
        <v>0</v>
      </c>
      <c r="F108" s="29">
        <v>0</v>
      </c>
      <c r="G108" s="36">
        <v>12597</v>
      </c>
      <c r="H108" s="29">
        <f>$D:$D/$G:$G*100</f>
        <v>0</v>
      </c>
      <c r="I108" s="36">
        <f>D108-февраль!D116</f>
        <v>0</v>
      </c>
    </row>
    <row r="109" spans="1:9" ht="12.75">
      <c r="A109" s="8" t="s">
        <v>58</v>
      </c>
      <c r="B109" s="36">
        <v>35471.3</v>
      </c>
      <c r="C109" s="36">
        <v>7498.8</v>
      </c>
      <c r="D109" s="36">
        <v>7498.8</v>
      </c>
      <c r="E109" s="29">
        <f>$D:$D/$B:$B*100</f>
        <v>21.14047131060886</v>
      </c>
      <c r="F109" s="29">
        <f>$D:$D/$C:$C*100</f>
        <v>100</v>
      </c>
      <c r="G109" s="36">
        <v>6369.6</v>
      </c>
      <c r="H109" s="29">
        <v>0</v>
      </c>
      <c r="I109" s="36">
        <f>D109-февраль!D117</f>
        <v>2864.2</v>
      </c>
    </row>
    <row r="110" spans="1:9" ht="12.75">
      <c r="A110" s="8" t="s">
        <v>59</v>
      </c>
      <c r="B110" s="28">
        <v>85449</v>
      </c>
      <c r="C110" s="28">
        <v>1335.5</v>
      </c>
      <c r="D110" s="28">
        <v>1200.8</v>
      </c>
      <c r="E110" s="29">
        <f>$D:$D/$B:$B*100</f>
        <v>1.4052826832379548</v>
      </c>
      <c r="F110" s="29">
        <v>0</v>
      </c>
      <c r="G110" s="28">
        <v>1060.1</v>
      </c>
      <c r="H110" s="29">
        <v>0</v>
      </c>
      <c r="I110" s="36">
        <f>D110-февраль!D118</f>
        <v>428</v>
      </c>
    </row>
    <row r="111" spans="1:9" ht="12.75">
      <c r="A111" s="8" t="s">
        <v>60</v>
      </c>
      <c r="B111" s="36">
        <v>2322.1</v>
      </c>
      <c r="C111" s="36">
        <v>833.3</v>
      </c>
      <c r="D111" s="36">
        <v>403.3</v>
      </c>
      <c r="E111" s="29">
        <f>$D:$D/$B:$B*100</f>
        <v>17.367899745919644</v>
      </c>
      <c r="F111" s="29">
        <f>$D:$D/$C:$C*100</f>
        <v>48.397935917436705</v>
      </c>
      <c r="G111" s="36">
        <v>5928.8</v>
      </c>
      <c r="H111" s="29">
        <f>$D:$D/$G:$G*100</f>
        <v>6.802388341654297</v>
      </c>
      <c r="I111" s="36">
        <f>D111-февраль!D119</f>
        <v>222.5</v>
      </c>
    </row>
    <row r="112" spans="1:9" ht="12.75">
      <c r="A112" s="11" t="s">
        <v>67</v>
      </c>
      <c r="B112" s="27">
        <f>B113+B114+B115</f>
        <v>67141.5</v>
      </c>
      <c r="C112" s="27">
        <f>C113+C114+C115</f>
        <v>15955.9</v>
      </c>
      <c r="D112" s="27">
        <f>D113+D114+D115</f>
        <v>15944.5</v>
      </c>
      <c r="E112" s="26">
        <f>$D:$D/$B:$B*100</f>
        <v>23.74760766441024</v>
      </c>
      <c r="F112" s="26">
        <f>$D:$D/$C:$C*100</f>
        <v>99.92855307441135</v>
      </c>
      <c r="G112" s="27">
        <f>G113+G114+G115</f>
        <v>13488.900000000001</v>
      </c>
      <c r="H112" s="26">
        <f>$D:$D/$G:$G*100</f>
        <v>118.20459785453224</v>
      </c>
      <c r="I112" s="35">
        <f>D112-февраль!D120</f>
        <v>6526.4000000000015</v>
      </c>
    </row>
    <row r="113" spans="1:9" ht="12.75">
      <c r="A113" s="42" t="s">
        <v>68</v>
      </c>
      <c r="B113" s="28">
        <v>58857.3</v>
      </c>
      <c r="C113" s="28">
        <v>14398.9</v>
      </c>
      <c r="D113" s="28">
        <v>14398.9</v>
      </c>
      <c r="E113" s="29">
        <f>$D:$D/$B:$B*100</f>
        <v>24.464085168704646</v>
      </c>
      <c r="F113" s="29">
        <f>$D:$D/$C:$C*100</f>
        <v>100</v>
      </c>
      <c r="G113" s="28">
        <v>12179.2</v>
      </c>
      <c r="H113" s="29">
        <v>0</v>
      </c>
      <c r="I113" s="36">
        <f>D113-февраль!D121</f>
        <v>5967.1</v>
      </c>
    </row>
    <row r="114" spans="1:9" ht="15.75" customHeight="1">
      <c r="A114" s="12" t="s">
        <v>69</v>
      </c>
      <c r="B114" s="28">
        <v>5040.5</v>
      </c>
      <c r="C114" s="28">
        <v>765.1</v>
      </c>
      <c r="D114" s="28">
        <v>758.1</v>
      </c>
      <c r="E114" s="29">
        <v>0</v>
      </c>
      <c r="F114" s="29">
        <v>0</v>
      </c>
      <c r="G114" s="28">
        <v>503.5</v>
      </c>
      <c r="H114" s="29">
        <v>0</v>
      </c>
      <c r="I114" s="36">
        <f>D114-февраль!D122</f>
        <v>295.20000000000005</v>
      </c>
    </row>
    <row r="115" spans="1:9" ht="25.5">
      <c r="A115" s="12" t="s">
        <v>79</v>
      </c>
      <c r="B115" s="28">
        <v>3243.7</v>
      </c>
      <c r="C115" s="28">
        <v>791.9</v>
      </c>
      <c r="D115" s="28">
        <v>787.5</v>
      </c>
      <c r="E115" s="29">
        <f>$D:$D/$B:$B*100</f>
        <v>24.277830872152173</v>
      </c>
      <c r="F115" s="29">
        <f>$D:$D/$C:$C*100</f>
        <v>99.44437428968304</v>
      </c>
      <c r="G115" s="28">
        <v>806.2</v>
      </c>
      <c r="H115" s="29">
        <v>0</v>
      </c>
      <c r="I115" s="36">
        <f>D115-февраль!D123</f>
        <v>264.1</v>
      </c>
    </row>
    <row r="116" spans="1:9" ht="26.25" customHeight="1">
      <c r="A116" s="13" t="s">
        <v>87</v>
      </c>
      <c r="B116" s="27">
        <f>B117</f>
        <v>200</v>
      </c>
      <c r="C116" s="27">
        <f>C117</f>
        <v>0.1</v>
      </c>
      <c r="D116" s="27">
        <f>D117</f>
        <v>0.1</v>
      </c>
      <c r="E116" s="29">
        <f>$D:$D/$B:$B*100</f>
        <v>0.05</v>
      </c>
      <c r="F116" s="29">
        <v>0</v>
      </c>
      <c r="G116" s="27">
        <f>G117</f>
        <v>0</v>
      </c>
      <c r="H116" s="29">
        <v>0</v>
      </c>
      <c r="I116" s="35">
        <f>D116-февраль!D124</f>
        <v>0</v>
      </c>
    </row>
    <row r="117" spans="1:9" ht="13.5" customHeight="1">
      <c r="A117" s="12" t="s">
        <v>88</v>
      </c>
      <c r="B117" s="28">
        <v>200</v>
      </c>
      <c r="C117" s="28">
        <v>0.1</v>
      </c>
      <c r="D117" s="28">
        <v>0.1</v>
      </c>
      <c r="E117" s="29">
        <f>$D:$D/$B:$B*100</f>
        <v>0.05</v>
      </c>
      <c r="F117" s="29">
        <v>0</v>
      </c>
      <c r="G117" s="28">
        <v>0</v>
      </c>
      <c r="H117" s="29">
        <v>0</v>
      </c>
      <c r="I117" s="36">
        <f>D117-февраль!D125</f>
        <v>0</v>
      </c>
    </row>
    <row r="118" spans="1:9" ht="15.75" customHeight="1">
      <c r="A118" s="14" t="s">
        <v>61</v>
      </c>
      <c r="B118" s="35">
        <f>B72+B81+B82+B83+B89+B94+B101+B104+B106+B112+B116</f>
        <v>2244357.3000000003</v>
      </c>
      <c r="C118" s="35">
        <f>C72+C81+C82+C83+C89+C94+C101+C104+C106+C112+C116</f>
        <v>387469.00000000006</v>
      </c>
      <c r="D118" s="35">
        <f>D72+D81+D82+D83+D89+D94+D101+D104+D106+D112+D116</f>
        <v>376652.89999999997</v>
      </c>
      <c r="E118" s="26">
        <f>$D:$D/$B:$B*100</f>
        <v>16.78221645011692</v>
      </c>
      <c r="F118" s="26">
        <f>$D:$D/$C:$C*100</f>
        <v>97.20852506910228</v>
      </c>
      <c r="G118" s="35">
        <f>G72+G81+G82+G83+G89+G94+G101+G104+G106+G112+G116</f>
        <v>356702.2</v>
      </c>
      <c r="H118" s="26">
        <f>$D:$D/$G:$G*100</f>
        <v>105.59309698678616</v>
      </c>
      <c r="I118" s="35">
        <f>D118-февраль!D126</f>
        <v>159204.49999999994</v>
      </c>
    </row>
    <row r="119" spans="1:9" ht="26.25" customHeight="1">
      <c r="A119" s="15" t="s">
        <v>62</v>
      </c>
      <c r="B119" s="30">
        <f>B70-B118</f>
        <v>-30760.74000000069</v>
      </c>
      <c r="C119" s="30">
        <f>C70-C118</f>
        <v>-9394.100000000093</v>
      </c>
      <c r="D119" s="30">
        <f>D70-D118</f>
        <v>12889.060000000056</v>
      </c>
      <c r="E119" s="30"/>
      <c r="F119" s="30"/>
      <c r="G119" s="30">
        <v>48717.689999999886</v>
      </c>
      <c r="H119" s="30"/>
      <c r="I119" s="35"/>
    </row>
    <row r="120" spans="1:9" ht="24" customHeight="1">
      <c r="A120" s="1" t="s">
        <v>63</v>
      </c>
      <c r="B120" s="28" t="s">
        <v>135</v>
      </c>
      <c r="C120" s="28"/>
      <c r="D120" s="28" t="s">
        <v>175</v>
      </c>
      <c r="E120" s="28"/>
      <c r="F120" s="28"/>
      <c r="G120" s="28"/>
      <c r="H120" s="27"/>
      <c r="I120" s="36"/>
    </row>
    <row r="121" spans="1:9" ht="12.75">
      <c r="A121" s="3" t="s">
        <v>64</v>
      </c>
      <c r="B121" s="27">
        <f>B123+B124</f>
        <v>12692.099999999999</v>
      </c>
      <c r="C121" s="27">
        <f aca="true" t="shared" si="13" ref="C121:H121">C123+C124</f>
        <v>0</v>
      </c>
      <c r="D121" s="27">
        <f t="shared" si="13"/>
        <v>24681</v>
      </c>
      <c r="E121" s="27">
        <f t="shared" si="13"/>
        <v>0</v>
      </c>
      <c r="F121" s="27">
        <f t="shared" si="13"/>
        <v>0</v>
      </c>
      <c r="G121" s="27">
        <f t="shared" si="13"/>
        <v>0</v>
      </c>
      <c r="H121" s="27">
        <f t="shared" si="13"/>
        <v>0</v>
      </c>
      <c r="I121" s="35">
        <f>D121-февраль!D129</f>
        <v>1491</v>
      </c>
    </row>
    <row r="122" spans="1:9" ht="12" customHeight="1">
      <c r="A122" s="1" t="s">
        <v>6</v>
      </c>
      <c r="B122" s="28"/>
      <c r="C122" s="28"/>
      <c r="D122" s="28"/>
      <c r="E122" s="28"/>
      <c r="F122" s="28"/>
      <c r="G122" s="28"/>
      <c r="H122" s="37"/>
      <c r="I122" s="36"/>
    </row>
    <row r="123" spans="1:9" ht="12.75">
      <c r="A123" s="5" t="s">
        <v>65</v>
      </c>
      <c r="B123" s="28">
        <f>февраль!B131</f>
        <v>2269.2</v>
      </c>
      <c r="C123" s="28"/>
      <c r="D123" s="28">
        <f>24681-19956</f>
        <v>4725</v>
      </c>
      <c r="E123" s="28"/>
      <c r="F123" s="28"/>
      <c r="G123" s="28"/>
      <c r="H123" s="37"/>
      <c r="I123" s="36">
        <f>D123-февраль!D131</f>
        <v>882</v>
      </c>
    </row>
    <row r="124" spans="1:9" ht="12.75">
      <c r="A124" s="1" t="s">
        <v>66</v>
      </c>
      <c r="B124" s="28">
        <f>февраль!B132</f>
        <v>10422.9</v>
      </c>
      <c r="C124" s="28"/>
      <c r="D124" s="28">
        <v>19956</v>
      </c>
      <c r="E124" s="28"/>
      <c r="F124" s="28"/>
      <c r="G124" s="28"/>
      <c r="H124" s="37"/>
      <c r="I124" s="36">
        <f>D124-февраль!D132</f>
        <v>609</v>
      </c>
    </row>
    <row r="125" spans="1:9" ht="12.75">
      <c r="A125" s="3" t="s">
        <v>108</v>
      </c>
      <c r="B125" s="41">
        <f>B126+B127</f>
        <v>0</v>
      </c>
      <c r="C125" s="41"/>
      <c r="D125" s="41">
        <v>0</v>
      </c>
      <c r="E125" s="41"/>
      <c r="F125" s="41"/>
      <c r="G125" s="41"/>
      <c r="H125" s="43"/>
      <c r="I125" s="36">
        <f>D125-февраль!D133</f>
        <v>0</v>
      </c>
    </row>
    <row r="126" spans="1:9" ht="12.75">
      <c r="A126" s="2" t="s">
        <v>109</v>
      </c>
      <c r="B126" s="38">
        <v>0</v>
      </c>
      <c r="C126" s="38"/>
      <c r="D126" s="38">
        <v>0</v>
      </c>
      <c r="E126" s="38"/>
      <c r="F126" s="38"/>
      <c r="G126" s="38"/>
      <c r="H126" s="39"/>
      <c r="I126" s="36">
        <f>D126-февраль!D134</f>
        <v>0</v>
      </c>
    </row>
    <row r="127" spans="1:9" ht="12.75">
      <c r="A127" s="2" t="s">
        <v>110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D127-февраль!D135</f>
        <v>0</v>
      </c>
    </row>
    <row r="128" spans="1:9" ht="12.75">
      <c r="A128" s="16"/>
      <c r="B128" s="25"/>
      <c r="C128" s="25"/>
      <c r="D128" s="25"/>
      <c r="E128" s="25"/>
      <c r="F128" s="25"/>
      <c r="G128" s="25"/>
      <c r="H128" s="25"/>
      <c r="I128" s="25"/>
    </row>
    <row r="130" ht="12" customHeight="1">
      <c r="A130" s="22" t="s">
        <v>85</v>
      </c>
    </row>
    <row r="131" ht="12.75" customHeight="1" hidden="1"/>
    <row r="133" spans="1:9" ht="47.25">
      <c r="A133" s="17" t="s">
        <v>167</v>
      </c>
      <c r="B133" s="24"/>
      <c r="C133" s="24"/>
      <c r="D133" s="24" t="s">
        <v>168</v>
      </c>
      <c r="E133" s="24"/>
      <c r="F133" s="24"/>
      <c r="G133" s="24"/>
      <c r="H133" s="24"/>
      <c r="I133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34" sqref="A134:D134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176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177</v>
      </c>
      <c r="D4" s="18" t="s">
        <v>74</v>
      </c>
      <c r="E4" s="18" t="s">
        <v>72</v>
      </c>
      <c r="F4" s="18" t="s">
        <v>75</v>
      </c>
      <c r="G4" s="18" t="s">
        <v>165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65">
        <f>B8+B15+B20+B24+B27+B31+B34+B43+B44+B45+B49</f>
        <v>442159.12999999995</v>
      </c>
      <c r="C7" s="65">
        <f>C8+C15+C20+C24+C27+C31+C34+C43+C44+C45+C49+C60</f>
        <v>127148.45999999999</v>
      </c>
      <c r="D7" s="65">
        <f>D8+D15+D20+D24+D27+D31+D34+D43+D44+D45+D49+D60</f>
        <v>130288.18000000001</v>
      </c>
      <c r="E7" s="66">
        <f aca="true" t="shared" si="0" ref="E7:E30">$D:$D/$B:$B*100</f>
        <v>29.466355246356674</v>
      </c>
      <c r="F7" s="66">
        <f aca="true" t="shared" si="1" ref="F7:F29">$D:$D/$C:$C*100</f>
        <v>102.46933387946657</v>
      </c>
      <c r="G7" s="65">
        <f>G8+G15+G20+G24+G27+G31+G34+G43+G44+G45+G49+G66</f>
        <v>417151.14</v>
      </c>
      <c r="H7" s="66">
        <f aca="true" t="shared" si="2" ref="H7:H28">$D:$D/$G:$G*100</f>
        <v>31.232847643662197</v>
      </c>
      <c r="I7" s="65">
        <f>I8+I15+I20+I24+I27+I31+I34+I43+I44+I45+I49+I60</f>
        <v>33096.37</v>
      </c>
    </row>
    <row r="8" spans="1:9" ht="12.75">
      <c r="A8" s="53" t="s">
        <v>4</v>
      </c>
      <c r="B8" s="66">
        <f>B9+B10</f>
        <v>276033.23999999993</v>
      </c>
      <c r="C8" s="66">
        <f>C9+C10</f>
        <v>76749</v>
      </c>
      <c r="D8" s="66">
        <f>D9+D10</f>
        <v>82072.93</v>
      </c>
      <c r="E8" s="66">
        <f t="shared" si="0"/>
        <v>29.73298795463909</v>
      </c>
      <c r="F8" s="66">
        <f t="shared" si="1"/>
        <v>106.93680699422794</v>
      </c>
      <c r="G8" s="66">
        <f>G9+G10</f>
        <v>74295.06999999999</v>
      </c>
      <c r="H8" s="66">
        <f t="shared" si="2"/>
        <v>110.46887767923228</v>
      </c>
      <c r="I8" s="66">
        <f>I9+I10</f>
        <v>19391.940000000002</v>
      </c>
    </row>
    <row r="9" spans="1:9" ht="25.5">
      <c r="A9" s="54" t="s">
        <v>5</v>
      </c>
      <c r="B9" s="44">
        <v>6017.6</v>
      </c>
      <c r="C9" s="44">
        <v>2059</v>
      </c>
      <c r="D9" s="44">
        <v>4937.76</v>
      </c>
      <c r="E9" s="66">
        <f t="shared" si="0"/>
        <v>82.05530444030843</v>
      </c>
      <c r="F9" s="66">
        <f t="shared" si="1"/>
        <v>239.8135016998543</v>
      </c>
      <c r="G9" s="44">
        <v>814.93</v>
      </c>
      <c r="H9" s="66">
        <f t="shared" si="2"/>
        <v>605.912164234965</v>
      </c>
      <c r="I9" s="44">
        <v>1259.9</v>
      </c>
    </row>
    <row r="10" spans="1:9" ht="12.75" customHeight="1">
      <c r="A10" s="55" t="s">
        <v>76</v>
      </c>
      <c r="B10" s="68">
        <f>B11+B12+B13+B14</f>
        <v>270015.63999999996</v>
      </c>
      <c r="C10" s="68">
        <f>C11+C12+C13+C14</f>
        <v>74690</v>
      </c>
      <c r="D10" s="68">
        <f>D11+D12+D13+D14</f>
        <v>77135.17</v>
      </c>
      <c r="E10" s="75">
        <f t="shared" si="0"/>
        <v>28.566926715800616</v>
      </c>
      <c r="F10" s="66">
        <f t="shared" si="1"/>
        <v>103.27375820056233</v>
      </c>
      <c r="G10" s="68">
        <f>G11+G12+G13+G14</f>
        <v>73480.14</v>
      </c>
      <c r="H10" s="75">
        <f t="shared" si="2"/>
        <v>104.97417397408333</v>
      </c>
      <c r="I10" s="68">
        <f>I11+I12+I13+I14</f>
        <v>18132.04</v>
      </c>
    </row>
    <row r="11" spans="1:9" ht="12.75" customHeight="1">
      <c r="A11" s="57" t="s">
        <v>80</v>
      </c>
      <c r="B11" s="45">
        <v>258218.54</v>
      </c>
      <c r="C11" s="45">
        <v>73000</v>
      </c>
      <c r="D11" s="45">
        <v>75265.06</v>
      </c>
      <c r="E11" s="66">
        <f t="shared" si="0"/>
        <v>29.147814095765547</v>
      </c>
      <c r="F11" s="66">
        <f t="shared" si="1"/>
        <v>103.10282191780821</v>
      </c>
      <c r="G11" s="45">
        <v>71550.87</v>
      </c>
      <c r="H11" s="66">
        <f t="shared" si="2"/>
        <v>105.19097811109775</v>
      </c>
      <c r="I11" s="45">
        <v>17565.49</v>
      </c>
    </row>
    <row r="12" spans="1:9" ht="12.75" customHeight="1">
      <c r="A12" s="57" t="s">
        <v>81</v>
      </c>
      <c r="B12" s="45">
        <v>4039.82</v>
      </c>
      <c r="C12" s="45">
        <v>160</v>
      </c>
      <c r="D12" s="45">
        <v>287.83</v>
      </c>
      <c r="E12" s="66">
        <f t="shared" si="0"/>
        <v>7.124822393076919</v>
      </c>
      <c r="F12" s="66">
        <f t="shared" si="1"/>
        <v>179.89374999999998</v>
      </c>
      <c r="G12" s="45">
        <v>245.59</v>
      </c>
      <c r="H12" s="66">
        <f t="shared" si="2"/>
        <v>117.19939736959972</v>
      </c>
      <c r="I12" s="45">
        <v>130.66</v>
      </c>
    </row>
    <row r="13" spans="1:9" ht="12.75" customHeight="1">
      <c r="A13" s="57" t="s">
        <v>82</v>
      </c>
      <c r="B13" s="45">
        <v>4853.42</v>
      </c>
      <c r="C13" s="45">
        <v>680</v>
      </c>
      <c r="D13" s="45">
        <v>345.85</v>
      </c>
      <c r="E13" s="66">
        <f t="shared" si="0"/>
        <v>7.125902971512872</v>
      </c>
      <c r="F13" s="66">
        <f t="shared" si="1"/>
        <v>50.860294117647065</v>
      </c>
      <c r="G13" s="45">
        <v>662.74</v>
      </c>
      <c r="H13" s="66">
        <f t="shared" si="2"/>
        <v>52.184868877689595</v>
      </c>
      <c r="I13" s="45">
        <v>36.55</v>
      </c>
    </row>
    <row r="14" spans="1:9" ht="12.75" customHeight="1">
      <c r="A14" s="58" t="s">
        <v>84</v>
      </c>
      <c r="B14" s="45">
        <v>2903.86</v>
      </c>
      <c r="C14" s="45">
        <v>850</v>
      </c>
      <c r="D14" s="45">
        <v>1236.4299999999998</v>
      </c>
      <c r="E14" s="66">
        <f t="shared" si="0"/>
        <v>42.578843332667546</v>
      </c>
      <c r="F14" s="66">
        <f t="shared" si="1"/>
        <v>145.46235294117645</v>
      </c>
      <c r="G14" s="45">
        <v>1020.94</v>
      </c>
      <c r="H14" s="66">
        <f t="shared" si="2"/>
        <v>121.10701902168589</v>
      </c>
      <c r="I14" s="45">
        <v>399.34</v>
      </c>
    </row>
    <row r="15" spans="1:9" ht="12.75" customHeight="1">
      <c r="A15" s="59" t="s">
        <v>89</v>
      </c>
      <c r="B15" s="65">
        <f>B16+B17+B18+B19</f>
        <v>23712</v>
      </c>
      <c r="C15" s="65">
        <f>C16+C17+C18+C19</f>
        <v>7384.3</v>
      </c>
      <c r="D15" s="65">
        <f>D16+D17+D18+D19</f>
        <v>6957.82</v>
      </c>
      <c r="E15" s="66">
        <f t="shared" si="0"/>
        <v>29.343033063427796</v>
      </c>
      <c r="F15" s="66">
        <f t="shared" si="1"/>
        <v>94.22450333816339</v>
      </c>
      <c r="G15" s="65">
        <f>G16+G17+G18+G19</f>
        <v>7354.36</v>
      </c>
      <c r="H15" s="66">
        <f t="shared" si="2"/>
        <v>94.60809642171448</v>
      </c>
      <c r="I15" s="65">
        <f>I16+I17+I18+I19</f>
        <v>1797.36</v>
      </c>
    </row>
    <row r="16" spans="1:9" ht="12.75" customHeight="1">
      <c r="A16" s="39" t="s">
        <v>90</v>
      </c>
      <c r="B16" s="45">
        <v>10865.8</v>
      </c>
      <c r="C16" s="45">
        <v>3309.71</v>
      </c>
      <c r="D16" s="45">
        <v>3185.86</v>
      </c>
      <c r="E16" s="66">
        <f t="shared" si="0"/>
        <v>29.320068471718606</v>
      </c>
      <c r="F16" s="66">
        <f t="shared" si="1"/>
        <v>96.25798030643168</v>
      </c>
      <c r="G16" s="45">
        <v>3309.71</v>
      </c>
      <c r="H16" s="66">
        <f t="shared" si="2"/>
        <v>96.25798030643168</v>
      </c>
      <c r="I16" s="45">
        <v>843.94</v>
      </c>
    </row>
    <row r="17" spans="1:9" ht="12.75" customHeight="1">
      <c r="A17" s="39" t="s">
        <v>91</v>
      </c>
      <c r="B17" s="45">
        <v>56</v>
      </c>
      <c r="C17" s="45">
        <v>20</v>
      </c>
      <c r="D17" s="45">
        <v>19.12</v>
      </c>
      <c r="E17" s="66">
        <f t="shared" si="0"/>
        <v>34.142857142857146</v>
      </c>
      <c r="F17" s="66">
        <f t="shared" si="1"/>
        <v>95.60000000000001</v>
      </c>
      <c r="G17" s="45">
        <v>24.16</v>
      </c>
      <c r="H17" s="66">
        <f t="shared" si="2"/>
        <v>79.13907284768213</v>
      </c>
      <c r="I17" s="45">
        <v>3.85</v>
      </c>
    </row>
    <row r="18" spans="1:9" ht="51">
      <c r="A18" s="39" t="s">
        <v>92</v>
      </c>
      <c r="B18" s="45">
        <v>14192.6</v>
      </c>
      <c r="C18" s="45">
        <v>4704.59</v>
      </c>
      <c r="D18" s="45">
        <v>4380.57</v>
      </c>
      <c r="E18" s="66">
        <f t="shared" si="0"/>
        <v>30.865169172667446</v>
      </c>
      <c r="F18" s="66">
        <f t="shared" si="1"/>
        <v>93.1126835707256</v>
      </c>
      <c r="G18" s="45">
        <v>4704.59</v>
      </c>
      <c r="H18" s="66">
        <f t="shared" si="2"/>
        <v>93.1126835707256</v>
      </c>
      <c r="I18" s="45">
        <v>1093.56</v>
      </c>
    </row>
    <row r="19" spans="1:9" ht="51" customHeight="1">
      <c r="A19" s="39" t="s">
        <v>93</v>
      </c>
      <c r="B19" s="45">
        <v>-1402.4</v>
      </c>
      <c r="C19" s="45">
        <v>-650</v>
      </c>
      <c r="D19" s="45">
        <v>-627.73</v>
      </c>
      <c r="E19" s="66">
        <f t="shared" si="0"/>
        <v>44.76112378779236</v>
      </c>
      <c r="F19" s="66">
        <f t="shared" si="1"/>
        <v>96.57384615384615</v>
      </c>
      <c r="G19" s="45">
        <v>-684.1</v>
      </c>
      <c r="H19" s="66">
        <f t="shared" si="2"/>
        <v>91.75997661160649</v>
      </c>
      <c r="I19" s="45">
        <v>-143.99</v>
      </c>
    </row>
    <row r="20" spans="1:9" ht="12.75">
      <c r="A20" s="60" t="s">
        <v>7</v>
      </c>
      <c r="B20" s="65">
        <f>B21+B22+B23</f>
        <v>34616.2</v>
      </c>
      <c r="C20" s="65">
        <f>C21+C22+C23</f>
        <v>14952.28</v>
      </c>
      <c r="D20" s="65">
        <f>D21+D22+D23</f>
        <v>14094.77</v>
      </c>
      <c r="E20" s="66">
        <f t="shared" si="0"/>
        <v>40.71726532663898</v>
      </c>
      <c r="F20" s="66">
        <f t="shared" si="1"/>
        <v>94.26502178931908</v>
      </c>
      <c r="G20" s="65">
        <f>G21+G22+G23</f>
        <v>14897.210000000001</v>
      </c>
      <c r="H20" s="66">
        <f t="shared" si="2"/>
        <v>94.6134880289665</v>
      </c>
      <c r="I20" s="65">
        <f>I21+I22+I23</f>
        <v>5537.94</v>
      </c>
    </row>
    <row r="21" spans="1:9" ht="12.75">
      <c r="A21" s="57" t="s">
        <v>96</v>
      </c>
      <c r="B21" s="45">
        <v>32762</v>
      </c>
      <c r="C21" s="45">
        <v>14043.43</v>
      </c>
      <c r="D21" s="45">
        <v>13724.24</v>
      </c>
      <c r="E21" s="66">
        <f t="shared" si="0"/>
        <v>41.89072706183994</v>
      </c>
      <c r="F21" s="66">
        <f t="shared" si="1"/>
        <v>97.72712222014137</v>
      </c>
      <c r="G21" s="45">
        <v>14043.76</v>
      </c>
      <c r="H21" s="66">
        <f t="shared" si="2"/>
        <v>97.72482583011957</v>
      </c>
      <c r="I21" s="45">
        <v>5523.7</v>
      </c>
    </row>
    <row r="22" spans="1:9" ht="15" customHeight="1">
      <c r="A22" s="57" t="s">
        <v>94</v>
      </c>
      <c r="B22" s="45">
        <v>895.2</v>
      </c>
      <c r="C22" s="45">
        <v>750</v>
      </c>
      <c r="D22" s="45">
        <v>125.17</v>
      </c>
      <c r="E22" s="66">
        <f t="shared" si="0"/>
        <v>13.982350312779266</v>
      </c>
      <c r="F22" s="66">
        <f t="shared" si="1"/>
        <v>16.689333333333334</v>
      </c>
      <c r="G22" s="45">
        <v>694.6</v>
      </c>
      <c r="H22" s="66">
        <f t="shared" si="2"/>
        <v>18.020443420673768</v>
      </c>
      <c r="I22" s="45">
        <v>2.94</v>
      </c>
    </row>
    <row r="23" spans="1:9" ht="28.5" customHeight="1">
      <c r="A23" s="57" t="s">
        <v>95</v>
      </c>
      <c r="B23" s="45">
        <v>959</v>
      </c>
      <c r="C23" s="45">
        <v>158.85</v>
      </c>
      <c r="D23" s="45">
        <v>245.36</v>
      </c>
      <c r="E23" s="66">
        <f t="shared" si="0"/>
        <v>25.584984358706986</v>
      </c>
      <c r="F23" s="66">
        <f t="shared" si="1"/>
        <v>154.46018256216558</v>
      </c>
      <c r="G23" s="45">
        <v>158.85</v>
      </c>
      <c r="H23" s="66">
        <f t="shared" si="2"/>
        <v>154.46018256216558</v>
      </c>
      <c r="I23" s="45">
        <v>11.3</v>
      </c>
    </row>
    <row r="24" spans="1:9" ht="15.75" customHeight="1">
      <c r="A24" s="60" t="s">
        <v>8</v>
      </c>
      <c r="B24" s="65">
        <f>SUM(B25:B26)</f>
        <v>36295.600000000006</v>
      </c>
      <c r="C24" s="65">
        <f>SUM(C25:C26)</f>
        <v>6451.12</v>
      </c>
      <c r="D24" s="65">
        <f>SUM(D25:D26)</f>
        <v>5736.76</v>
      </c>
      <c r="E24" s="66">
        <f t="shared" si="0"/>
        <v>15.805662394339809</v>
      </c>
      <c r="F24" s="66">
        <f t="shared" si="1"/>
        <v>88.92657399025285</v>
      </c>
      <c r="G24" s="65">
        <f>SUM(G25:G26)</f>
        <v>6193.21</v>
      </c>
      <c r="H24" s="66">
        <f t="shared" si="2"/>
        <v>92.62983170278419</v>
      </c>
      <c r="I24" s="65">
        <f>SUM(I25:I26)</f>
        <v>1485.73</v>
      </c>
    </row>
    <row r="25" spans="1:9" ht="16.5" customHeight="1">
      <c r="A25" s="57" t="s">
        <v>119</v>
      </c>
      <c r="B25" s="45">
        <v>18923.7</v>
      </c>
      <c r="C25" s="45">
        <v>1700</v>
      </c>
      <c r="D25" s="45">
        <v>1594.48</v>
      </c>
      <c r="E25" s="66">
        <f t="shared" si="0"/>
        <v>8.425836385062118</v>
      </c>
      <c r="F25" s="66">
        <f t="shared" si="1"/>
        <v>93.79294117647059</v>
      </c>
      <c r="G25" s="45">
        <v>1442.09</v>
      </c>
      <c r="H25" s="66">
        <f t="shared" si="2"/>
        <v>110.56730162472523</v>
      </c>
      <c r="I25" s="45">
        <v>195.83</v>
      </c>
    </row>
    <row r="26" spans="1:9" ht="15.75" customHeight="1">
      <c r="A26" s="57" t="s">
        <v>120</v>
      </c>
      <c r="B26" s="45">
        <v>17371.9</v>
      </c>
      <c r="C26" s="45">
        <v>4751.12</v>
      </c>
      <c r="D26" s="45">
        <v>4142.28</v>
      </c>
      <c r="E26" s="66">
        <f t="shared" si="0"/>
        <v>23.84471474047168</v>
      </c>
      <c r="F26" s="66">
        <f t="shared" si="1"/>
        <v>87.18533735203489</v>
      </c>
      <c r="G26" s="45">
        <v>4751.12</v>
      </c>
      <c r="H26" s="66">
        <f t="shared" si="2"/>
        <v>87.18533735203489</v>
      </c>
      <c r="I26" s="45">
        <v>1289.9</v>
      </c>
    </row>
    <row r="27" spans="1:9" ht="13.5" customHeight="1">
      <c r="A27" s="53" t="s">
        <v>9</v>
      </c>
      <c r="B27" s="65">
        <f>B28+B29+B30</f>
        <v>14814.9</v>
      </c>
      <c r="C27" s="65">
        <f>C28+C29+C30</f>
        <v>4026</v>
      </c>
      <c r="D27" s="65">
        <f>D28+D29+D30</f>
        <v>4252.49</v>
      </c>
      <c r="E27" s="66">
        <f t="shared" si="0"/>
        <v>28.704142451180903</v>
      </c>
      <c r="F27" s="66">
        <f t="shared" si="1"/>
        <v>105.62568306010928</v>
      </c>
      <c r="G27" s="65">
        <f>G28+G29+G30</f>
        <v>4831.3099999999995</v>
      </c>
      <c r="H27" s="66">
        <f t="shared" si="2"/>
        <v>88.01939846542656</v>
      </c>
      <c r="I27" s="65">
        <f>I28+I29+I30</f>
        <v>809.92</v>
      </c>
    </row>
    <row r="28" spans="1:9" ht="25.5">
      <c r="A28" s="57" t="s">
        <v>10</v>
      </c>
      <c r="B28" s="45">
        <v>14680.1</v>
      </c>
      <c r="C28" s="45">
        <v>4000</v>
      </c>
      <c r="D28" s="45">
        <v>4219.69</v>
      </c>
      <c r="E28" s="66">
        <f t="shared" si="0"/>
        <v>28.744286483062105</v>
      </c>
      <c r="F28" s="66">
        <f t="shared" si="1"/>
        <v>105.49225</v>
      </c>
      <c r="G28" s="45">
        <v>4805.11</v>
      </c>
      <c r="H28" s="66">
        <f t="shared" si="2"/>
        <v>87.81672011670908</v>
      </c>
      <c r="I28" s="45">
        <v>801.92</v>
      </c>
    </row>
    <row r="29" spans="1:9" ht="18.75" customHeight="1">
      <c r="A29" s="57" t="s">
        <v>98</v>
      </c>
      <c r="B29" s="45">
        <v>84.8</v>
      </c>
      <c r="C29" s="45">
        <v>16</v>
      </c>
      <c r="D29" s="45">
        <v>12.8</v>
      </c>
      <c r="E29" s="66">
        <f t="shared" si="0"/>
        <v>15.094339622641511</v>
      </c>
      <c r="F29" s="66">
        <f t="shared" si="1"/>
        <v>80</v>
      </c>
      <c r="G29" s="45">
        <v>11.2</v>
      </c>
      <c r="H29" s="66" t="s">
        <v>124</v>
      </c>
      <c r="I29" s="45">
        <v>8</v>
      </c>
    </row>
    <row r="30" spans="1:9" ht="26.25" customHeight="1">
      <c r="A30" s="57" t="s">
        <v>97</v>
      </c>
      <c r="B30" s="45">
        <v>50</v>
      </c>
      <c r="C30" s="45">
        <v>10</v>
      </c>
      <c r="D30" s="45">
        <v>20</v>
      </c>
      <c r="E30" s="66">
        <f t="shared" si="0"/>
        <v>40</v>
      </c>
      <c r="F30" s="66" t="s">
        <v>124</v>
      </c>
      <c r="G30" s="45">
        <v>15</v>
      </c>
      <c r="H30" s="66" t="s">
        <v>124</v>
      </c>
      <c r="I30" s="45">
        <v>0</v>
      </c>
    </row>
    <row r="31" spans="1:9" ht="15.75" customHeight="1">
      <c r="A31" s="60" t="s">
        <v>11</v>
      </c>
      <c r="B31" s="65">
        <f>B32+B33</f>
        <v>0</v>
      </c>
      <c r="C31" s="65">
        <f>C32+C33</f>
        <v>0</v>
      </c>
      <c r="D31" s="65">
        <f>D32+D33</f>
        <v>0.07</v>
      </c>
      <c r="E31" s="66" t="s">
        <v>124</v>
      </c>
      <c r="F31" s="66" t="s">
        <v>124</v>
      </c>
      <c r="G31" s="65">
        <f>G32+G33</f>
        <v>0.14</v>
      </c>
      <c r="H31" s="66" t="s">
        <v>124</v>
      </c>
      <c r="I31" s="65">
        <f>I32+I33</f>
        <v>0</v>
      </c>
    </row>
    <row r="32" spans="1:9" ht="25.5">
      <c r="A32" s="57" t="s">
        <v>137</v>
      </c>
      <c r="B32" s="45">
        <v>0</v>
      </c>
      <c r="C32" s="45">
        <v>0</v>
      </c>
      <c r="D32" s="45">
        <v>0</v>
      </c>
      <c r="E32" s="66" t="s">
        <v>124</v>
      </c>
      <c r="F32" s="66" t="s">
        <v>124</v>
      </c>
      <c r="G32" s="45">
        <v>0.14</v>
      </c>
      <c r="H32" s="66" t="s">
        <v>124</v>
      </c>
      <c r="I32" s="45">
        <v>0</v>
      </c>
    </row>
    <row r="33" spans="1:9" ht="25.5">
      <c r="A33" s="57" t="s">
        <v>99</v>
      </c>
      <c r="B33" s="45">
        <v>0</v>
      </c>
      <c r="C33" s="45">
        <v>0</v>
      </c>
      <c r="D33" s="45">
        <v>0.07</v>
      </c>
      <c r="E33" s="66" t="s">
        <v>124</v>
      </c>
      <c r="F33" s="66" t="s">
        <v>124</v>
      </c>
      <c r="G33" s="45">
        <v>0</v>
      </c>
      <c r="H33" s="66" t="s">
        <v>124</v>
      </c>
      <c r="I33" s="45">
        <v>0</v>
      </c>
    </row>
    <row r="34" spans="1:9" ht="38.25">
      <c r="A34" s="60" t="s">
        <v>12</v>
      </c>
      <c r="B34" s="65">
        <f>B35+B37+B38+B39+B41+B42+B36</f>
        <v>50872.7</v>
      </c>
      <c r="C34" s="65">
        <f>SUM(C35:C42)</f>
        <v>15696.92</v>
      </c>
      <c r="D34" s="65">
        <f>SUM(D35:D42)</f>
        <v>13804.23</v>
      </c>
      <c r="E34" s="66">
        <f>$D:$D/$B:$B*100</f>
        <v>27.13484835678075</v>
      </c>
      <c r="F34" s="66">
        <f aca="true" t="shared" si="3" ref="F34:F40">$D:$D/$C:$C*100</f>
        <v>87.9422842188149</v>
      </c>
      <c r="G34" s="65">
        <f>SUM(G35:G42)</f>
        <v>13569.480000000001</v>
      </c>
      <c r="H34" s="66">
        <f>$D:$D/$G:$G*100</f>
        <v>101.72998523156376</v>
      </c>
      <c r="I34" s="65">
        <f>SUM(I35:I42)</f>
        <v>3779.94</v>
      </c>
    </row>
    <row r="35" spans="1:9" ht="76.5" hidden="1">
      <c r="A35" s="57" t="s">
        <v>131</v>
      </c>
      <c r="B35" s="45"/>
      <c r="C35" s="45"/>
      <c r="D35" s="45"/>
      <c r="E35" s="66" t="s">
        <v>125</v>
      </c>
      <c r="F35" s="66" t="e">
        <f t="shared" si="3"/>
        <v>#DIV/0!</v>
      </c>
      <c r="G35" s="45"/>
      <c r="H35" s="66" t="e">
        <f>$D:$D/$G:$G*100</f>
        <v>#DIV/0!</v>
      </c>
      <c r="I35" s="45"/>
    </row>
    <row r="36" spans="1:9" ht="76.5">
      <c r="A36" s="57" t="s">
        <v>138</v>
      </c>
      <c r="B36" s="45">
        <v>26368</v>
      </c>
      <c r="C36" s="45">
        <v>7000</v>
      </c>
      <c r="D36" s="45">
        <v>7564.93</v>
      </c>
      <c r="E36" s="66">
        <f>$D:$D/$B:$B*100</f>
        <v>28.689813410194176</v>
      </c>
      <c r="F36" s="66">
        <f t="shared" si="3"/>
        <v>108.07042857142856</v>
      </c>
      <c r="G36" s="45">
        <v>7490.79</v>
      </c>
      <c r="H36" s="66">
        <f>$D:$D/$G:$G*100</f>
        <v>100.98974874479194</v>
      </c>
      <c r="I36" s="45">
        <v>2188.23</v>
      </c>
    </row>
    <row r="37" spans="1:9" ht="76.5">
      <c r="A37" s="57" t="s">
        <v>152</v>
      </c>
      <c r="B37" s="45">
        <v>628</v>
      </c>
      <c r="C37" s="45">
        <v>209.2</v>
      </c>
      <c r="D37" s="45">
        <v>302.03999999999996</v>
      </c>
      <c r="E37" s="66">
        <f>$D:$D/$B:$B*100</f>
        <v>48.09554140127388</v>
      </c>
      <c r="F37" s="66">
        <f t="shared" si="3"/>
        <v>144.37858508604208</v>
      </c>
      <c r="G37" s="45">
        <v>0</v>
      </c>
      <c r="H37" s="66" t="s">
        <v>124</v>
      </c>
      <c r="I37" s="45">
        <v>76.6</v>
      </c>
    </row>
    <row r="38" spans="1:9" ht="76.5">
      <c r="A38" s="57" t="s">
        <v>139</v>
      </c>
      <c r="B38" s="45">
        <v>530.18</v>
      </c>
      <c r="C38" s="45">
        <v>176.72</v>
      </c>
      <c r="D38" s="45">
        <v>91.75999999999999</v>
      </c>
      <c r="E38" s="66">
        <f>$D:$D/$B:$B*100</f>
        <v>17.30732958617828</v>
      </c>
      <c r="F38" s="66">
        <f t="shared" si="3"/>
        <v>51.923947487550926</v>
      </c>
      <c r="G38" s="45">
        <v>93.5</v>
      </c>
      <c r="H38" s="66">
        <f>$D:$D/$G:$G*100</f>
        <v>98.13903743315507</v>
      </c>
      <c r="I38" s="45">
        <v>27.13</v>
      </c>
    </row>
    <row r="39" spans="1:9" ht="38.25">
      <c r="A39" s="57" t="s">
        <v>140</v>
      </c>
      <c r="B39" s="45">
        <v>19213.07</v>
      </c>
      <c r="C39" s="45">
        <v>6400</v>
      </c>
      <c r="D39" s="45">
        <v>4311.969999999999</v>
      </c>
      <c r="E39" s="66">
        <f>$D:$D/$B:$B*100</f>
        <v>22.4428995470271</v>
      </c>
      <c r="F39" s="66">
        <f t="shared" si="3"/>
        <v>67.37453124999999</v>
      </c>
      <c r="G39" s="45">
        <v>5060.93</v>
      </c>
      <c r="H39" s="66">
        <f>$D:$D/$G:$G*100</f>
        <v>85.20113892110737</v>
      </c>
      <c r="I39" s="45">
        <v>1146.1</v>
      </c>
    </row>
    <row r="40" spans="1:9" ht="51">
      <c r="A40" s="57" t="s">
        <v>174</v>
      </c>
      <c r="B40" s="45"/>
      <c r="C40" s="45">
        <v>0</v>
      </c>
      <c r="D40" s="45">
        <v>7.01</v>
      </c>
      <c r="E40" s="66"/>
      <c r="F40" s="66" t="e">
        <f t="shared" si="3"/>
        <v>#DIV/0!</v>
      </c>
      <c r="G40" s="45"/>
      <c r="H40" s="66"/>
      <c r="I40" s="45">
        <v>0</v>
      </c>
    </row>
    <row r="41" spans="1:9" ht="51">
      <c r="A41" s="57" t="s">
        <v>141</v>
      </c>
      <c r="B41" s="45">
        <v>691</v>
      </c>
      <c r="C41" s="45">
        <v>691</v>
      </c>
      <c r="D41" s="45">
        <v>103.65</v>
      </c>
      <c r="E41" s="66">
        <f>$D:$D/$B:$B*100</f>
        <v>15</v>
      </c>
      <c r="F41" s="66" t="s">
        <v>124</v>
      </c>
      <c r="G41" s="45">
        <v>88.59</v>
      </c>
      <c r="H41" s="66" t="s">
        <v>124</v>
      </c>
      <c r="I41" s="45">
        <v>0</v>
      </c>
    </row>
    <row r="42" spans="1:9" ht="76.5">
      <c r="A42" s="61" t="s">
        <v>142</v>
      </c>
      <c r="B42" s="45">
        <v>3442.45</v>
      </c>
      <c r="C42" s="45">
        <v>1220</v>
      </c>
      <c r="D42" s="45">
        <v>1422.87</v>
      </c>
      <c r="E42" s="66">
        <f>$D:$D/$B:$B*100</f>
        <v>41.333062208601426</v>
      </c>
      <c r="F42" s="66">
        <f>$D:$D/$C:$C*100</f>
        <v>116.62868852459016</v>
      </c>
      <c r="G42" s="45">
        <v>835.67</v>
      </c>
      <c r="H42" s="66">
        <f>$D:$D/$G:$G*100</f>
        <v>170.2669714121603</v>
      </c>
      <c r="I42" s="45">
        <v>341.88</v>
      </c>
    </row>
    <row r="43" spans="1:9" ht="29.25" customHeight="1">
      <c r="A43" s="54" t="s">
        <v>13</v>
      </c>
      <c r="B43" s="44">
        <v>515</v>
      </c>
      <c r="C43" s="44">
        <v>307.72</v>
      </c>
      <c r="D43" s="44">
        <v>165.3</v>
      </c>
      <c r="E43" s="66">
        <f>$D:$D/$B:$B*100</f>
        <v>32.09708737864078</v>
      </c>
      <c r="F43" s="66">
        <f>$D:$D/$C:$C*100</f>
        <v>53.71766541011309</v>
      </c>
      <c r="G43" s="44">
        <v>307.75</v>
      </c>
      <c r="H43" s="66">
        <f>$D:$D/$G:$G*100</f>
        <v>53.71242891957758</v>
      </c>
      <c r="I43" s="44">
        <v>4.38</v>
      </c>
    </row>
    <row r="44" spans="1:9" ht="27" customHeight="1">
      <c r="A44" s="54" t="s">
        <v>104</v>
      </c>
      <c r="B44" s="44">
        <v>1829.19</v>
      </c>
      <c r="C44" s="44">
        <v>556.12</v>
      </c>
      <c r="D44" s="44">
        <v>1289.83</v>
      </c>
      <c r="E44" s="66">
        <f>$D:$D/$B:$B*100</f>
        <v>70.51372465408186</v>
      </c>
      <c r="F44" s="66">
        <f>$D:$D/$C:$C*100</f>
        <v>231.9337553046105</v>
      </c>
      <c r="G44" s="44">
        <v>757.96</v>
      </c>
      <c r="H44" s="66">
        <f>$D:$D/$G:$G*100</f>
        <v>170.17124914243493</v>
      </c>
      <c r="I44" s="44">
        <v>78.54</v>
      </c>
    </row>
    <row r="45" spans="1:9" ht="25.5">
      <c r="A45" s="60" t="s">
        <v>14</v>
      </c>
      <c r="B45" s="65">
        <f>B46+B47+B48</f>
        <v>1497.5</v>
      </c>
      <c r="C45" s="65">
        <f>C46+C47+C48</f>
        <v>418.8</v>
      </c>
      <c r="D45" s="65">
        <f>D46+D47+D48</f>
        <v>761.53</v>
      </c>
      <c r="E45" s="66">
        <f>$D:$D/$B:$B*100</f>
        <v>50.85342237061769</v>
      </c>
      <c r="F45" s="66">
        <f>$D:$D/$C:$C*100</f>
        <v>181.83619866284621</v>
      </c>
      <c r="G45" s="65">
        <f>G46+G47+G48</f>
        <v>907.4100000000001</v>
      </c>
      <c r="H45" s="66">
        <f>$D:$D/$G:$G*100</f>
        <v>83.92347450435855</v>
      </c>
      <c r="I45" s="65">
        <f>I46+I47+I48</f>
        <v>23.700000000000003</v>
      </c>
    </row>
    <row r="46" spans="1:9" ht="12.75">
      <c r="A46" s="57" t="s">
        <v>101</v>
      </c>
      <c r="B46" s="45">
        <v>0</v>
      </c>
      <c r="C46" s="45">
        <v>0</v>
      </c>
      <c r="D46" s="45">
        <v>0</v>
      </c>
      <c r="E46" s="66" t="s">
        <v>124</v>
      </c>
      <c r="F46" s="66" t="s">
        <v>124</v>
      </c>
      <c r="G46" s="45">
        <v>0</v>
      </c>
      <c r="H46" s="66" t="s">
        <v>124</v>
      </c>
      <c r="I46" s="45">
        <v>0</v>
      </c>
    </row>
    <row r="47" spans="1:9" ht="76.5">
      <c r="A47" s="57" t="s">
        <v>102</v>
      </c>
      <c r="B47" s="45">
        <v>97.5</v>
      </c>
      <c r="C47" s="45">
        <v>48.8</v>
      </c>
      <c r="D47" s="45">
        <v>73.92</v>
      </c>
      <c r="E47" s="66" t="s">
        <v>125</v>
      </c>
      <c r="F47" s="66">
        <f aca="true" t="shared" si="4" ref="F47:F59">$D:$D/$C:$C*100</f>
        <v>151.47540983606558</v>
      </c>
      <c r="G47" s="45">
        <v>50.31</v>
      </c>
      <c r="H47" s="66">
        <f aca="true" t="shared" si="5" ref="H47:H52">$D:$D/$G:$G*100</f>
        <v>146.92903995229577</v>
      </c>
      <c r="I47" s="45">
        <v>12.23</v>
      </c>
    </row>
    <row r="48" spans="1:9" ht="12.75">
      <c r="A48" s="61" t="s">
        <v>100</v>
      </c>
      <c r="B48" s="45">
        <v>1400</v>
      </c>
      <c r="C48" s="45">
        <v>370</v>
      </c>
      <c r="D48" s="45">
        <v>687.61</v>
      </c>
      <c r="E48" s="66">
        <f aca="true" t="shared" si="6" ref="E48:E53">$D:$D/$B:$B*100</f>
        <v>49.115</v>
      </c>
      <c r="F48" s="66">
        <f t="shared" si="4"/>
        <v>185.84054054054056</v>
      </c>
      <c r="G48" s="45">
        <v>857.1</v>
      </c>
      <c r="H48" s="66">
        <f t="shared" si="5"/>
        <v>80.22517792556295</v>
      </c>
      <c r="I48" s="45">
        <v>11.47</v>
      </c>
    </row>
    <row r="49" spans="1:9" ht="12.75">
      <c r="A49" s="54" t="s">
        <v>15</v>
      </c>
      <c r="B49" s="65">
        <v>1972.8</v>
      </c>
      <c r="C49" s="65">
        <v>586.2</v>
      </c>
      <c r="D49" s="65">
        <v>1221.22</v>
      </c>
      <c r="E49" s="66">
        <f t="shared" si="6"/>
        <v>61.90287915652879</v>
      </c>
      <c r="F49" s="66">
        <f t="shared" si="4"/>
        <v>208.3282156260662</v>
      </c>
      <c r="G49" s="44">
        <v>3919.9500000000003</v>
      </c>
      <c r="H49" s="66">
        <f t="shared" si="5"/>
        <v>31.153968800622454</v>
      </c>
      <c r="I49" s="44">
        <v>181.3</v>
      </c>
    </row>
    <row r="50" spans="1:9" ht="63.75" hidden="1">
      <c r="A50" s="57" t="s">
        <v>153</v>
      </c>
      <c r="B50" s="45"/>
      <c r="C50" s="45"/>
      <c r="D50" s="45"/>
      <c r="E50" s="66" t="e">
        <f t="shared" si="6"/>
        <v>#DIV/0!</v>
      </c>
      <c r="F50" s="66" t="e">
        <f t="shared" si="4"/>
        <v>#DIV/0!</v>
      </c>
      <c r="G50" s="45"/>
      <c r="H50" s="66" t="e">
        <f t="shared" si="5"/>
        <v>#DIV/0!</v>
      </c>
      <c r="I50" s="45"/>
    </row>
    <row r="51" spans="1:9" ht="89.25" hidden="1">
      <c r="A51" s="57" t="s">
        <v>154</v>
      </c>
      <c r="B51" s="45"/>
      <c r="C51" s="45"/>
      <c r="D51" s="45"/>
      <c r="E51" s="66" t="e">
        <f t="shared" si="6"/>
        <v>#DIV/0!</v>
      </c>
      <c r="F51" s="66" t="e">
        <f t="shared" si="4"/>
        <v>#DIV/0!</v>
      </c>
      <c r="G51" s="45"/>
      <c r="H51" s="66" t="e">
        <f t="shared" si="5"/>
        <v>#DIV/0!</v>
      </c>
      <c r="I51" s="45"/>
    </row>
    <row r="52" spans="1:9" ht="14.25" customHeight="1" hidden="1">
      <c r="A52" s="57" t="s">
        <v>155</v>
      </c>
      <c r="B52" s="45"/>
      <c r="C52" s="45"/>
      <c r="D52" s="45"/>
      <c r="E52" s="66" t="e">
        <f t="shared" si="6"/>
        <v>#DIV/0!</v>
      </c>
      <c r="F52" s="66" t="e">
        <f t="shared" si="4"/>
        <v>#DIV/0!</v>
      </c>
      <c r="G52" s="45"/>
      <c r="H52" s="66" t="e">
        <f t="shared" si="5"/>
        <v>#DIV/0!</v>
      </c>
      <c r="I52" s="45"/>
    </row>
    <row r="53" spans="1:9" ht="63.75" hidden="1">
      <c r="A53" s="57" t="s">
        <v>156</v>
      </c>
      <c r="B53" s="45"/>
      <c r="C53" s="45"/>
      <c r="D53" s="45"/>
      <c r="E53" s="66" t="e">
        <f t="shared" si="6"/>
        <v>#DIV/0!</v>
      </c>
      <c r="F53" s="66" t="e">
        <f t="shared" si="4"/>
        <v>#DIV/0!</v>
      </c>
      <c r="G53" s="45"/>
      <c r="H53" s="66" t="s">
        <v>125</v>
      </c>
      <c r="I53" s="45"/>
    </row>
    <row r="54" spans="1:9" ht="63.75" hidden="1">
      <c r="A54" s="57" t="s">
        <v>157</v>
      </c>
      <c r="B54" s="45"/>
      <c r="C54" s="45"/>
      <c r="D54" s="45"/>
      <c r="E54" s="66" t="s">
        <v>125</v>
      </c>
      <c r="F54" s="66" t="e">
        <f t="shared" si="4"/>
        <v>#DIV/0!</v>
      </c>
      <c r="G54" s="45"/>
      <c r="H54" s="66" t="e">
        <f>$D:$D/$G:$G*100</f>
        <v>#DIV/0!</v>
      </c>
      <c r="I54" s="45"/>
    </row>
    <row r="55" spans="1:9" ht="63.75" hidden="1">
      <c r="A55" s="57" t="s">
        <v>158</v>
      </c>
      <c r="B55" s="45"/>
      <c r="C55" s="45"/>
      <c r="D55" s="45"/>
      <c r="E55" s="66" t="e">
        <f>$D:$D/$B:$B*100</f>
        <v>#DIV/0!</v>
      </c>
      <c r="F55" s="66" t="e">
        <f t="shared" si="4"/>
        <v>#DIV/0!</v>
      </c>
      <c r="G55" s="45"/>
      <c r="H55" s="66" t="e">
        <f>$D:$D/$G:$G*100</f>
        <v>#DIV/0!</v>
      </c>
      <c r="I55" s="45"/>
    </row>
    <row r="56" spans="1:9" ht="76.5" hidden="1">
      <c r="A56" s="57" t="s">
        <v>159</v>
      </c>
      <c r="B56" s="45"/>
      <c r="C56" s="45"/>
      <c r="D56" s="45"/>
      <c r="E56" s="66" t="e">
        <f>$D:$D/$B:$B*100</f>
        <v>#DIV/0!</v>
      </c>
      <c r="F56" s="66" t="e">
        <f t="shared" si="4"/>
        <v>#DIV/0!</v>
      </c>
      <c r="G56" s="45"/>
      <c r="H56" s="66" t="e">
        <f>$D:$D/$G:$G*100</f>
        <v>#DIV/0!</v>
      </c>
      <c r="I56" s="45"/>
    </row>
    <row r="57" spans="1:9" ht="52.5" customHeight="1" hidden="1">
      <c r="A57" s="57" t="s">
        <v>160</v>
      </c>
      <c r="B57" s="45"/>
      <c r="C57" s="45"/>
      <c r="D57" s="45"/>
      <c r="E57" s="66" t="e">
        <f>$D:$D/$B:$B*100</f>
        <v>#DIV/0!</v>
      </c>
      <c r="F57" s="66" t="e">
        <f t="shared" si="4"/>
        <v>#DIV/0!</v>
      </c>
      <c r="G57" s="45"/>
      <c r="H57" s="66" t="e">
        <f>$D:$D/$G:$G*100</f>
        <v>#DIV/0!</v>
      </c>
      <c r="I57" s="45"/>
    </row>
    <row r="58" spans="1:9" ht="76.5" hidden="1">
      <c r="A58" s="57" t="s">
        <v>161</v>
      </c>
      <c r="B58" s="45"/>
      <c r="C58" s="45"/>
      <c r="D58" s="45"/>
      <c r="E58" s="66" t="s">
        <v>124</v>
      </c>
      <c r="F58" s="66" t="e">
        <f t="shared" si="4"/>
        <v>#DIV/0!</v>
      </c>
      <c r="G58" s="45"/>
      <c r="H58" s="66" t="s">
        <v>124</v>
      </c>
      <c r="I58" s="45"/>
    </row>
    <row r="59" spans="1:9" ht="12.75" hidden="1">
      <c r="A59" s="57" t="s">
        <v>162</v>
      </c>
      <c r="B59" s="45"/>
      <c r="C59" s="45"/>
      <c r="D59" s="45"/>
      <c r="E59" s="66" t="e">
        <f aca="true" t="shared" si="7" ref="E59:E67">$D:$D/$B:$B*100</f>
        <v>#DIV/0!</v>
      </c>
      <c r="F59" s="66" t="e">
        <f t="shared" si="4"/>
        <v>#DIV/0!</v>
      </c>
      <c r="G59" s="45"/>
      <c r="H59" s="66" t="s">
        <v>125</v>
      </c>
      <c r="I59" s="45"/>
    </row>
    <row r="60" spans="1:9" ht="12.75">
      <c r="A60" s="53" t="s">
        <v>22</v>
      </c>
      <c r="B60" s="44">
        <v>160.35</v>
      </c>
      <c r="C60" s="44">
        <v>20</v>
      </c>
      <c r="D60" s="44">
        <v>-68.77</v>
      </c>
      <c r="E60" s="66">
        <f t="shared" si="7"/>
        <v>-42.8874337386966</v>
      </c>
      <c r="F60" s="66" t="s">
        <v>124</v>
      </c>
      <c r="G60" s="44">
        <v>52.77</v>
      </c>
      <c r="H60" s="66">
        <f aca="true" t="shared" si="8" ref="H60:H66">$D:$D/$G:$G*100</f>
        <v>-130.32025772219063</v>
      </c>
      <c r="I60" s="44">
        <v>5.62</v>
      </c>
    </row>
    <row r="61" spans="1:9" ht="12.75">
      <c r="A61" s="60" t="s">
        <v>23</v>
      </c>
      <c r="B61" s="65">
        <f>B8+B15+B20+B24+B27+B31+B34+B43+B44+B45+B60+B49</f>
        <v>442319.4799999999</v>
      </c>
      <c r="C61" s="65">
        <f>C8+C15+C20+C24+C27+C31+C34+C43+C44+C45+C60+C49</f>
        <v>127148.45999999999</v>
      </c>
      <c r="D61" s="65">
        <f>D8+D15+D20+D24+D27+D31+D34+D43+D44+D45+D60+D49</f>
        <v>130288.18000000001</v>
      </c>
      <c r="E61" s="66">
        <f t="shared" si="7"/>
        <v>29.45567308046212</v>
      </c>
      <c r="F61" s="66">
        <f aca="true" t="shared" si="9" ref="F61:F66">$D:$D/$C:$C*100</f>
        <v>102.46933387946657</v>
      </c>
      <c r="G61" s="65">
        <f>G8+G15+G20+G24+G27+G31+G34+G43+G44+G45+G60+G49</f>
        <v>127086.62000000001</v>
      </c>
      <c r="H61" s="66">
        <f t="shared" si="8"/>
        <v>102.51919517569985</v>
      </c>
      <c r="I61" s="65">
        <f>I8+I15+I20+I24+I27+I31+I34+I43+I44+I45+I60+I49</f>
        <v>33096.37</v>
      </c>
    </row>
    <row r="62" spans="1:9" ht="16.5" customHeight="1">
      <c r="A62" s="60" t="s">
        <v>24</v>
      </c>
      <c r="B62" s="65">
        <f>B63+B69+B68</f>
        <v>1919075.54</v>
      </c>
      <c r="C62" s="65">
        <f>C63+C69+C68</f>
        <v>460593.52999999997</v>
      </c>
      <c r="D62" s="65">
        <f>D63+D69+D68</f>
        <v>460190.56</v>
      </c>
      <c r="E62" s="66">
        <f t="shared" si="7"/>
        <v>23.979804359342726</v>
      </c>
      <c r="F62" s="66">
        <f t="shared" si="9"/>
        <v>99.91251071199373</v>
      </c>
      <c r="G62" s="65">
        <f>G63+G69+G68</f>
        <v>479824.47000000003</v>
      </c>
      <c r="H62" s="66">
        <f t="shared" si="8"/>
        <v>95.908105728747</v>
      </c>
      <c r="I62" s="65">
        <f>I63+I69+I68</f>
        <v>167840.41</v>
      </c>
    </row>
    <row r="63" spans="1:9" ht="25.5" customHeight="1">
      <c r="A63" s="60" t="s">
        <v>25</v>
      </c>
      <c r="B63" s="65">
        <f>B64+B65+B67+B66</f>
        <v>1920056.05</v>
      </c>
      <c r="C63" s="65">
        <f>C64+C65+C67+C66</f>
        <v>462862.73</v>
      </c>
      <c r="D63" s="65">
        <f>D64+D65+D67+D66</f>
        <v>462862.75</v>
      </c>
      <c r="E63" s="66">
        <f t="shared" si="7"/>
        <v>24.10673115506185</v>
      </c>
      <c r="F63" s="66">
        <f t="shared" si="9"/>
        <v>100.0000043209355</v>
      </c>
      <c r="G63" s="65">
        <f>G64+G65+G67+G66</f>
        <v>480686.55000000005</v>
      </c>
      <c r="H63" s="66">
        <f t="shared" si="8"/>
        <v>96.29201191504109</v>
      </c>
      <c r="I63" s="65">
        <f>I64+I65+I67+I66</f>
        <v>167840.41</v>
      </c>
    </row>
    <row r="64" spans="1:9" ht="13.5" customHeight="1">
      <c r="A64" s="57" t="s">
        <v>121</v>
      </c>
      <c r="B64" s="45">
        <v>473017.9</v>
      </c>
      <c r="C64" s="45">
        <v>162234</v>
      </c>
      <c r="D64" s="45">
        <v>162234</v>
      </c>
      <c r="E64" s="66">
        <f t="shared" si="7"/>
        <v>34.29764497284352</v>
      </c>
      <c r="F64" s="66">
        <f t="shared" si="9"/>
        <v>100</v>
      </c>
      <c r="G64" s="45">
        <v>149600.68</v>
      </c>
      <c r="H64" s="66">
        <f t="shared" si="8"/>
        <v>108.44469423534706</v>
      </c>
      <c r="I64" s="45">
        <v>51339</v>
      </c>
    </row>
    <row r="65" spans="1:9" ht="13.5" customHeight="1">
      <c r="A65" s="57" t="s">
        <v>122</v>
      </c>
      <c r="B65" s="45">
        <v>422929.89</v>
      </c>
      <c r="C65" s="45">
        <v>20664.96</v>
      </c>
      <c r="D65" s="45">
        <v>20664.97</v>
      </c>
      <c r="E65" s="66">
        <f t="shared" si="7"/>
        <v>4.88614555003431</v>
      </c>
      <c r="F65" s="66">
        <f t="shared" si="9"/>
        <v>100.00004839109296</v>
      </c>
      <c r="G65" s="45">
        <v>39384</v>
      </c>
      <c r="H65" s="66">
        <f t="shared" si="8"/>
        <v>52.47047024172253</v>
      </c>
      <c r="I65" s="45">
        <v>12711.3</v>
      </c>
    </row>
    <row r="66" spans="1:9" ht="13.5" customHeight="1">
      <c r="A66" s="57" t="s">
        <v>123</v>
      </c>
      <c r="B66" s="45">
        <v>1006661.26</v>
      </c>
      <c r="C66" s="45">
        <v>279758.11</v>
      </c>
      <c r="D66" s="45">
        <v>279758.12</v>
      </c>
      <c r="E66" s="66">
        <f t="shared" si="7"/>
        <v>27.79069098179064</v>
      </c>
      <c r="F66" s="66">
        <f t="shared" si="9"/>
        <v>100.00000357451657</v>
      </c>
      <c r="G66" s="45">
        <v>290117.29000000004</v>
      </c>
      <c r="H66" s="66">
        <f t="shared" si="8"/>
        <v>96.42931657054979</v>
      </c>
      <c r="I66" s="45">
        <v>103773.02</v>
      </c>
    </row>
    <row r="67" spans="1:9" ht="12.75">
      <c r="A67" s="2" t="s">
        <v>144</v>
      </c>
      <c r="B67" s="45">
        <v>17447</v>
      </c>
      <c r="C67" s="45">
        <v>205.66</v>
      </c>
      <c r="D67" s="45">
        <v>205.66</v>
      </c>
      <c r="E67" s="66">
        <f t="shared" si="7"/>
        <v>1.1787699891098755</v>
      </c>
      <c r="F67" s="66" t="s">
        <v>124</v>
      </c>
      <c r="G67" s="45">
        <v>1584.58</v>
      </c>
      <c r="H67" s="66" t="s">
        <v>124</v>
      </c>
      <c r="I67" s="45">
        <v>17.09</v>
      </c>
    </row>
    <row r="68" spans="1:9" ht="12.75">
      <c r="A68" s="60" t="s">
        <v>129</v>
      </c>
      <c r="B68" s="45">
        <v>1288.69</v>
      </c>
      <c r="C68" s="45"/>
      <c r="D68" s="45"/>
      <c r="E68" s="66" t="s">
        <v>125</v>
      </c>
      <c r="F68" s="66" t="s">
        <v>124</v>
      </c>
      <c r="G68" s="45"/>
      <c r="H68" s="66" t="s">
        <v>125</v>
      </c>
      <c r="I68" s="45"/>
    </row>
    <row r="69" spans="1:9" ht="25.5">
      <c r="A69" s="60" t="s">
        <v>27</v>
      </c>
      <c r="B69" s="44">
        <v>-2269.2</v>
      </c>
      <c r="C69" s="44">
        <v>-2269.2</v>
      </c>
      <c r="D69" s="44">
        <v>-2672.1899999999996</v>
      </c>
      <c r="E69" s="66" t="s">
        <v>125</v>
      </c>
      <c r="F69" s="66" t="s">
        <v>124</v>
      </c>
      <c r="G69" s="44">
        <v>-862.08</v>
      </c>
      <c r="H69" s="66">
        <f>$D:$D/$G:$G*100</f>
        <v>309.97007238307344</v>
      </c>
      <c r="I69" s="44"/>
    </row>
    <row r="70" spans="1:9" ht="17.25" customHeight="1" hidden="1">
      <c r="A70" s="53" t="s">
        <v>26</v>
      </c>
      <c r="B70" s="65">
        <f>B62+B61</f>
        <v>2361395.02</v>
      </c>
      <c r="C70" s="65">
        <f>C62+C61</f>
        <v>587741.99</v>
      </c>
      <c r="D70" s="65">
        <f>D62+D61</f>
        <v>590478.74</v>
      </c>
      <c r="E70" s="66">
        <f>$D:$D/$B:$B*100</f>
        <v>25.005504585166776</v>
      </c>
      <c r="F70" s="66">
        <f>$D:$D/$C:$C*100</f>
        <v>100.46563799193589</v>
      </c>
      <c r="G70" s="65">
        <f>G62+G61</f>
        <v>606911.0900000001</v>
      </c>
      <c r="H70" s="66">
        <f>$D:$D/$G:$G*100</f>
        <v>97.29246173438682</v>
      </c>
      <c r="I70" s="65">
        <f>I62+I61</f>
        <v>200936.78</v>
      </c>
    </row>
    <row r="71" spans="1:9" ht="12.75">
      <c r="A71" s="53" t="s">
        <v>26</v>
      </c>
      <c r="B71" s="35">
        <f>B70</f>
        <v>2361395.02</v>
      </c>
      <c r="C71" s="35">
        <f aca="true" t="shared" si="10" ref="C71:I71">C70</f>
        <v>587741.99</v>
      </c>
      <c r="D71" s="35">
        <f t="shared" si="10"/>
        <v>590478.74</v>
      </c>
      <c r="E71" s="35">
        <f t="shared" si="10"/>
        <v>25.005504585166776</v>
      </c>
      <c r="F71" s="35">
        <f t="shared" si="10"/>
        <v>100.46563799193589</v>
      </c>
      <c r="G71" s="35">
        <f t="shared" si="10"/>
        <v>606911.0900000001</v>
      </c>
      <c r="H71" s="35">
        <f t="shared" si="10"/>
        <v>97.29246173438682</v>
      </c>
      <c r="I71" s="35">
        <f t="shared" si="10"/>
        <v>200936.78</v>
      </c>
    </row>
    <row r="72" spans="1:9" ht="12.75">
      <c r="A72" s="92" t="s">
        <v>28</v>
      </c>
      <c r="B72" s="93"/>
      <c r="C72" s="93"/>
      <c r="D72" s="93"/>
      <c r="E72" s="93"/>
      <c r="F72" s="93"/>
      <c r="G72" s="93"/>
      <c r="H72" s="93"/>
      <c r="I72" s="94"/>
    </row>
    <row r="73" spans="1:9" ht="12.75">
      <c r="A73" s="7" t="s">
        <v>29</v>
      </c>
      <c r="B73" s="35">
        <f>B74+B75+B76+B77+B78+B79+B80+B81</f>
        <v>135636.09999999998</v>
      </c>
      <c r="C73" s="35">
        <f>C74+C75+C76+C77+C78+C79+C80+C81</f>
        <v>35700.1</v>
      </c>
      <c r="D73" s="35">
        <f>D74+D75+D76+D77+D78+D79+D80+D81</f>
        <v>34431.3</v>
      </c>
      <c r="E73" s="26">
        <f>$D:$D/$B:$B*100</f>
        <v>25.3850560433395</v>
      </c>
      <c r="F73" s="26">
        <f>$D:$D/$C:$C*100</f>
        <v>96.44594833067696</v>
      </c>
      <c r="G73" s="35">
        <f>G74+G75+G76+G77+G78+G79+G80+G81</f>
        <v>31152.6</v>
      </c>
      <c r="H73" s="26">
        <f>$D:$D/$G:$G*100</f>
        <v>110.52464320795055</v>
      </c>
      <c r="I73" s="35">
        <f>I74+I75+I76+I77+I78+I79+I80+I81</f>
        <v>11725.6</v>
      </c>
    </row>
    <row r="74" spans="1:9" ht="14.25" customHeight="1">
      <c r="A74" s="8" t="s">
        <v>30</v>
      </c>
      <c r="B74" s="36">
        <v>2230.1</v>
      </c>
      <c r="C74" s="36">
        <v>425.2</v>
      </c>
      <c r="D74" s="36">
        <v>393.6</v>
      </c>
      <c r="E74" s="29">
        <f>$D:$D/$B:$B*100</f>
        <v>17.649432760862744</v>
      </c>
      <c r="F74" s="29">
        <f>$D:$D/$C:$C*100</f>
        <v>92.56820319849484</v>
      </c>
      <c r="G74" s="36">
        <v>134.4</v>
      </c>
      <c r="H74" s="29">
        <f>$D:$D/$G:$G*100</f>
        <v>292.8571428571429</v>
      </c>
      <c r="I74" s="36">
        <f>D74-март!D73</f>
        <v>214.90000000000003</v>
      </c>
    </row>
    <row r="75" spans="1:9" ht="12.75">
      <c r="A75" s="8" t="s">
        <v>31</v>
      </c>
      <c r="B75" s="36">
        <v>5806.3</v>
      </c>
      <c r="C75" s="36">
        <v>1609.9</v>
      </c>
      <c r="D75" s="36">
        <v>1584.7</v>
      </c>
      <c r="E75" s="29">
        <f>$D:$D/$B:$B*100</f>
        <v>27.29276820005856</v>
      </c>
      <c r="F75" s="29">
        <f>$D:$D/$C:$C*100</f>
        <v>98.43468538418534</v>
      </c>
      <c r="G75" s="36">
        <v>1441.2</v>
      </c>
      <c r="H75" s="29">
        <f>$D:$D/$G:$G*100</f>
        <v>109.95698029419927</v>
      </c>
      <c r="I75" s="36">
        <f>D75-март!D74</f>
        <v>295.79999999999995</v>
      </c>
    </row>
    <row r="76" spans="1:9" ht="25.5">
      <c r="A76" s="8" t="s">
        <v>32</v>
      </c>
      <c r="B76" s="36">
        <v>50584.7</v>
      </c>
      <c r="C76" s="36">
        <v>14390.8</v>
      </c>
      <c r="D76" s="36">
        <v>13469.5</v>
      </c>
      <c r="E76" s="29">
        <f>$D:$D/$B:$B*100</f>
        <v>26.627616650884555</v>
      </c>
      <c r="F76" s="29">
        <f>$D:$D/$C:$C*100</f>
        <v>93.59799316229814</v>
      </c>
      <c r="G76" s="36">
        <v>10878.5</v>
      </c>
      <c r="H76" s="29">
        <f>$D:$D/$G:$G*100</f>
        <v>123.81762191478605</v>
      </c>
      <c r="I76" s="36">
        <f>D76-март!D75</f>
        <v>4825.700000000001</v>
      </c>
    </row>
    <row r="77" spans="1:9" ht="12.75">
      <c r="A77" s="8" t="s">
        <v>78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D77-март!D76</f>
        <v>0</v>
      </c>
    </row>
    <row r="78" spans="1:9" ht="25.5">
      <c r="A78" s="1" t="s">
        <v>33</v>
      </c>
      <c r="B78" s="28">
        <v>13022.4</v>
      </c>
      <c r="C78" s="28">
        <v>4435.3</v>
      </c>
      <c r="D78" s="28">
        <v>4429.2</v>
      </c>
      <c r="E78" s="29">
        <f>$D:$D/$B:$B*100</f>
        <v>34.01216365646885</v>
      </c>
      <c r="F78" s="29">
        <v>0</v>
      </c>
      <c r="G78" s="28">
        <v>3699.9</v>
      </c>
      <c r="H78" s="29">
        <f>$D:$D/$G:$G*100</f>
        <v>119.71134354982567</v>
      </c>
      <c r="I78" s="36">
        <f>D78-март!D77</f>
        <v>826.7999999999997</v>
      </c>
    </row>
    <row r="79" spans="1:9" ht="12.75" hidden="1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D79-март!D78</f>
        <v>0</v>
      </c>
    </row>
    <row r="80" spans="1:9" ht="12.75">
      <c r="A80" s="8" t="s">
        <v>35</v>
      </c>
      <c r="B80" s="36">
        <v>1300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D80-март!D79</f>
        <v>0</v>
      </c>
    </row>
    <row r="81" spans="1:9" ht="12.75">
      <c r="A81" s="1" t="s">
        <v>36</v>
      </c>
      <c r="B81" s="36">
        <v>62662.5</v>
      </c>
      <c r="C81" s="36">
        <v>14838.9</v>
      </c>
      <c r="D81" s="36">
        <v>14554.3</v>
      </c>
      <c r="E81" s="29">
        <f>$D:$D/$B:$B*100</f>
        <v>23.226491123079988</v>
      </c>
      <c r="F81" s="29">
        <f>$D:$D/$C:$C*100</f>
        <v>98.08206807782248</v>
      </c>
      <c r="G81" s="36">
        <v>14998.6</v>
      </c>
      <c r="H81" s="29">
        <f>$D:$D/$G:$G*100</f>
        <v>97.03772352086195</v>
      </c>
      <c r="I81" s="36">
        <f>D81-март!D80</f>
        <v>5562.4</v>
      </c>
    </row>
    <row r="82" spans="1:9" ht="12.75">
      <c r="A82" s="7" t="s">
        <v>37</v>
      </c>
      <c r="B82" s="27">
        <v>377.1</v>
      </c>
      <c r="C82" s="27">
        <v>131.5</v>
      </c>
      <c r="D82" s="35">
        <v>113.8</v>
      </c>
      <c r="E82" s="26">
        <f>$D:$D/$B:$B*100</f>
        <v>30.177671705118</v>
      </c>
      <c r="F82" s="26">
        <f>$D:$D/$C:$C*100</f>
        <v>86.53992395437263</v>
      </c>
      <c r="G82" s="35">
        <v>118.8</v>
      </c>
      <c r="H82" s="26">
        <v>0</v>
      </c>
      <c r="I82" s="35">
        <f>D82-март!D81</f>
        <v>60.699999999999996</v>
      </c>
    </row>
    <row r="83" spans="1:9" ht="25.5">
      <c r="A83" s="9" t="s">
        <v>38</v>
      </c>
      <c r="B83" s="27">
        <v>4605.7</v>
      </c>
      <c r="C83" s="27">
        <v>1218.5</v>
      </c>
      <c r="D83" s="27">
        <v>1204.2</v>
      </c>
      <c r="E83" s="26">
        <f>$D:$D/$B:$B*100</f>
        <v>26.145862735306252</v>
      </c>
      <c r="F83" s="26">
        <f>$D:$D/$C:$C*100</f>
        <v>98.82642593352483</v>
      </c>
      <c r="G83" s="27">
        <v>1132.5</v>
      </c>
      <c r="H83" s="26">
        <f>$D:$D/$G:$G*100</f>
        <v>106.33112582781456</v>
      </c>
      <c r="I83" s="35">
        <f>D83-март!D82</f>
        <v>496.70000000000005</v>
      </c>
    </row>
    <row r="84" spans="1:9" ht="12.75">
      <c r="A84" s="7" t="s">
        <v>39</v>
      </c>
      <c r="B84" s="35">
        <f>B85+B86+B87+B88+B89</f>
        <v>179537.9</v>
      </c>
      <c r="C84" s="35">
        <f>C85+C86+C87+C88+C89</f>
        <v>19770</v>
      </c>
      <c r="D84" s="35">
        <f>D85+D86+D87+D88+D89</f>
        <v>15260</v>
      </c>
      <c r="E84" s="26">
        <f>$D:$D/$B:$B*100</f>
        <v>8.499598134989883</v>
      </c>
      <c r="F84" s="26">
        <f>$D:$D/$C:$C*100</f>
        <v>77.18765806777947</v>
      </c>
      <c r="G84" s="35">
        <f>G85+G86+G87+G88+G89</f>
        <v>13684.599999999999</v>
      </c>
      <c r="H84" s="26">
        <f>$D:$D/$G:$G*100</f>
        <v>111.51221080630785</v>
      </c>
      <c r="I84" s="35">
        <f>D84-март!D83</f>
        <v>5291.4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D85-март!D84</f>
        <v>0</v>
      </c>
    </row>
    <row r="86" spans="1:9" ht="12.75">
      <c r="A86" s="10" t="s">
        <v>73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D86-март!D85</f>
        <v>0</v>
      </c>
    </row>
    <row r="87" spans="1:9" ht="12.75">
      <c r="A87" s="8" t="s">
        <v>40</v>
      </c>
      <c r="B87" s="36">
        <v>24097</v>
      </c>
      <c r="C87" s="36">
        <v>5991.3</v>
      </c>
      <c r="D87" s="36">
        <v>5991.3</v>
      </c>
      <c r="E87" s="29">
        <f>$D:$D/$B:$B*100</f>
        <v>24.863260986844836</v>
      </c>
      <c r="F87" s="29">
        <v>0</v>
      </c>
      <c r="G87" s="36">
        <v>4764.9</v>
      </c>
      <c r="H87" s="29">
        <v>0</v>
      </c>
      <c r="I87" s="36">
        <f>D87-март!D86</f>
        <v>2041</v>
      </c>
    </row>
    <row r="88" spans="1:9" ht="12.75">
      <c r="A88" s="10" t="s">
        <v>83</v>
      </c>
      <c r="B88" s="28">
        <v>94128.8</v>
      </c>
      <c r="C88" s="28">
        <v>10302.7</v>
      </c>
      <c r="D88" s="28">
        <v>6302.7</v>
      </c>
      <c r="E88" s="29">
        <f>$D:$D/$B:$B*100</f>
        <v>6.695825294702577</v>
      </c>
      <c r="F88" s="29">
        <f>$D:$D/$C:$C*100</f>
        <v>61.175225911654216</v>
      </c>
      <c r="G88" s="28">
        <v>5979.9</v>
      </c>
      <c r="H88" s="29">
        <v>0</v>
      </c>
      <c r="I88" s="36">
        <f>D88-март!D87</f>
        <v>2548.2</v>
      </c>
    </row>
    <row r="89" spans="1:9" ht="12.75">
      <c r="A89" s="8" t="s">
        <v>41</v>
      </c>
      <c r="B89" s="36">
        <v>13012.9</v>
      </c>
      <c r="C89" s="36">
        <v>3476</v>
      </c>
      <c r="D89" s="36">
        <v>2966</v>
      </c>
      <c r="E89" s="29">
        <f>$D:$D/$B:$B*100</f>
        <v>22.792767177185716</v>
      </c>
      <c r="F89" s="29">
        <f>$D:$D/$C:$C*100</f>
        <v>85.32796317606443</v>
      </c>
      <c r="G89" s="36">
        <v>2939.8</v>
      </c>
      <c r="H89" s="29">
        <f>$D:$D/$G:$G*100</f>
        <v>100.89121708959792</v>
      </c>
      <c r="I89" s="36">
        <f>D89-март!D88</f>
        <v>702.1999999999998</v>
      </c>
    </row>
    <row r="90" spans="1:9" ht="12.75">
      <c r="A90" s="7" t="s">
        <v>42</v>
      </c>
      <c r="B90" s="35">
        <f>B92+B93+B94+B91</f>
        <v>176617.59999999998</v>
      </c>
      <c r="C90" s="35">
        <f>C92+C93+C94+C91</f>
        <v>14914.099999999999</v>
      </c>
      <c r="D90" s="35">
        <f>D92+D93+D94+D91</f>
        <v>13502.4</v>
      </c>
      <c r="E90" s="35">
        <f>E92+E93+E94+E91</f>
        <v>38.70471468086813</v>
      </c>
      <c r="F90" s="26">
        <f>$D:$D/$C:$C*100</f>
        <v>90.53446067815021</v>
      </c>
      <c r="G90" s="35">
        <f>G92+G93+G94+G91</f>
        <v>16273.099999999999</v>
      </c>
      <c r="H90" s="35">
        <f>H92+H93+H94</f>
        <v>189.86701574712907</v>
      </c>
      <c r="I90" s="35">
        <f>D90-март!D89</f>
        <v>3684.199999999999</v>
      </c>
    </row>
    <row r="91" spans="1:9" ht="12.75">
      <c r="A91" s="8" t="s">
        <v>43</v>
      </c>
      <c r="B91" s="50">
        <v>74060</v>
      </c>
      <c r="C91" s="50">
        <v>0</v>
      </c>
      <c r="D91" s="50">
        <v>0</v>
      </c>
      <c r="E91" s="49">
        <v>0</v>
      </c>
      <c r="F91" s="29">
        <v>0</v>
      </c>
      <c r="G91" s="50">
        <v>0</v>
      </c>
      <c r="H91" s="29">
        <v>0</v>
      </c>
      <c r="I91" s="36">
        <f>D91-март!D90</f>
        <v>0</v>
      </c>
    </row>
    <row r="92" spans="1:9" ht="12.75">
      <c r="A92" s="8" t="s">
        <v>44</v>
      </c>
      <c r="B92" s="36">
        <v>7354.4</v>
      </c>
      <c r="C92" s="36">
        <v>1400</v>
      </c>
      <c r="D92" s="36">
        <v>0</v>
      </c>
      <c r="E92" s="29">
        <f>$D:$D/$B:$B*100</f>
        <v>0</v>
      </c>
      <c r="F92" s="29">
        <v>0</v>
      </c>
      <c r="G92" s="36">
        <v>1264.5</v>
      </c>
      <c r="H92" s="29">
        <v>0</v>
      </c>
      <c r="I92" s="36">
        <f>D92-март!D91</f>
        <v>0</v>
      </c>
    </row>
    <row r="93" spans="1:9" ht="12.75">
      <c r="A93" s="8" t="s">
        <v>45</v>
      </c>
      <c r="B93" s="36">
        <v>77468.2</v>
      </c>
      <c r="C93" s="36">
        <v>8619.9</v>
      </c>
      <c r="D93" s="36">
        <v>8609</v>
      </c>
      <c r="E93" s="29">
        <f>$D:$D/$B:$B*100</f>
        <v>11.112946989861646</v>
      </c>
      <c r="F93" s="29">
        <f>$D:$D/$C:$C*100</f>
        <v>99.87354841703501</v>
      </c>
      <c r="G93" s="36">
        <v>10458.9</v>
      </c>
      <c r="H93" s="29">
        <f>$D:$D/$G:$G*100</f>
        <v>82.31267150465155</v>
      </c>
      <c r="I93" s="36">
        <f>D93-март!D92</f>
        <v>2402</v>
      </c>
    </row>
    <row r="94" spans="1:9" ht="12.75">
      <c r="A94" s="8" t="s">
        <v>46</v>
      </c>
      <c r="B94" s="36">
        <v>17735</v>
      </c>
      <c r="C94" s="36">
        <v>4894.2</v>
      </c>
      <c r="D94" s="36">
        <v>4893.4</v>
      </c>
      <c r="E94" s="29">
        <f>$D:$D/$B:$B*100</f>
        <v>27.59176769100648</v>
      </c>
      <c r="F94" s="29">
        <f>$D:$D/$C:$C*100</f>
        <v>99.9836541212047</v>
      </c>
      <c r="G94" s="36">
        <v>4549.7</v>
      </c>
      <c r="H94" s="29">
        <f>$D:$D/$G:$G*100</f>
        <v>107.55434424247751</v>
      </c>
      <c r="I94" s="36">
        <f>D94-март!D93</f>
        <v>1282.1999999999998</v>
      </c>
    </row>
    <row r="95" spans="1:9" ht="12.75">
      <c r="A95" s="11" t="s">
        <v>47</v>
      </c>
      <c r="B95" s="35">
        <f>B96+B97+B98+B100+B101+B99</f>
        <v>1498758.4</v>
      </c>
      <c r="C95" s="35">
        <f>C96+C97+C98+C100+C101+C99</f>
        <v>391994.39999999997</v>
      </c>
      <c r="D95" s="35">
        <f>D96+D97+D98+D100+D101+D99</f>
        <v>390214.2</v>
      </c>
      <c r="E95" s="35">
        <f>E96+E97+E100+E101+E98</f>
        <v>123.11722551252669</v>
      </c>
      <c r="F95" s="35">
        <f>F96+F97+F100+F101+F98</f>
        <v>497.01471600731276</v>
      </c>
      <c r="G95" s="35">
        <f>G96+G97+G98+G100+G101+G99</f>
        <v>365154.6</v>
      </c>
      <c r="H95" s="35">
        <f>H96+H97+H98+H100+H101+H99</f>
        <v>421.85805881438523</v>
      </c>
      <c r="I95" s="35">
        <f>I96+I97+I98+I100+I101+I99</f>
        <v>112842.70000000001</v>
      </c>
    </row>
    <row r="96" spans="1:9" ht="12.75">
      <c r="A96" s="8" t="s">
        <v>48</v>
      </c>
      <c r="B96" s="36">
        <v>555392.4</v>
      </c>
      <c r="C96" s="36">
        <v>154265.5</v>
      </c>
      <c r="D96" s="36">
        <v>154224.9</v>
      </c>
      <c r="E96" s="29">
        <f aca="true" t="shared" si="11" ref="E96:E108">$D:$D/$B:$B*100</f>
        <v>27.76863709334157</v>
      </c>
      <c r="F96" s="29">
        <f aca="true" t="shared" si="12" ref="F96:F104">$D:$D/$C:$C*100</f>
        <v>99.97368173700535</v>
      </c>
      <c r="G96" s="36">
        <v>147654.9</v>
      </c>
      <c r="H96" s="29">
        <f>$D:$D/$G:$G*100</f>
        <v>104.44956449125631</v>
      </c>
      <c r="I96" s="36">
        <f>D96-март!D95</f>
        <v>45359.7</v>
      </c>
    </row>
    <row r="97" spans="1:9" ht="12.75">
      <c r="A97" s="8" t="s">
        <v>49</v>
      </c>
      <c r="B97" s="36">
        <v>622373</v>
      </c>
      <c r="C97" s="36">
        <v>151248.9</v>
      </c>
      <c r="D97" s="36">
        <v>151071.1</v>
      </c>
      <c r="E97" s="29">
        <f t="shared" si="11"/>
        <v>24.273401963131434</v>
      </c>
      <c r="F97" s="29">
        <f t="shared" si="12"/>
        <v>99.88244542604939</v>
      </c>
      <c r="G97" s="36">
        <v>142511.7</v>
      </c>
      <c r="H97" s="29">
        <f>$D:$D/$G:$G*100</f>
        <v>106.00610335853126</v>
      </c>
      <c r="I97" s="36">
        <f>D97-март!D96</f>
        <v>44098.40000000001</v>
      </c>
    </row>
    <row r="98" spans="1:9" ht="12.75">
      <c r="A98" s="8" t="s">
        <v>117</v>
      </c>
      <c r="B98" s="36">
        <v>123888.2</v>
      </c>
      <c r="C98" s="36">
        <v>37896.3</v>
      </c>
      <c r="D98" s="36">
        <v>37732.5</v>
      </c>
      <c r="E98" s="29">
        <f t="shared" si="11"/>
        <v>30.456895814129194</v>
      </c>
      <c r="F98" s="29">
        <f t="shared" si="12"/>
        <v>99.56776782957702</v>
      </c>
      <c r="G98" s="36">
        <v>33006.1</v>
      </c>
      <c r="H98" s="29">
        <v>0</v>
      </c>
      <c r="I98" s="36">
        <f>D98-март!D97</f>
        <v>10055.599999999999</v>
      </c>
    </row>
    <row r="99" spans="1:9" ht="25.5" customHeight="1">
      <c r="A99" s="8" t="s">
        <v>150</v>
      </c>
      <c r="B99" s="36">
        <v>1315.2</v>
      </c>
      <c r="C99" s="36">
        <v>714.1</v>
      </c>
      <c r="D99" s="36">
        <v>311.5</v>
      </c>
      <c r="E99" s="29">
        <f t="shared" si="11"/>
        <v>23.684610705596107</v>
      </c>
      <c r="F99" s="29">
        <f t="shared" si="12"/>
        <v>43.62134154880269</v>
      </c>
      <c r="G99" s="36">
        <v>0</v>
      </c>
      <c r="H99" s="29">
        <v>0</v>
      </c>
      <c r="I99" s="36">
        <f>D99-март!D98</f>
        <v>83</v>
      </c>
    </row>
    <row r="100" spans="1:9" ht="12.75">
      <c r="A100" s="8" t="s">
        <v>50</v>
      </c>
      <c r="B100" s="36">
        <v>42338.5</v>
      </c>
      <c r="C100" s="36">
        <v>5891.6</v>
      </c>
      <c r="D100" s="36">
        <v>5889</v>
      </c>
      <c r="E100" s="29">
        <f t="shared" si="11"/>
        <v>13.90932602713842</v>
      </c>
      <c r="F100" s="29">
        <f t="shared" si="12"/>
        <v>99.9558693733451</v>
      </c>
      <c r="G100" s="36">
        <v>6050</v>
      </c>
      <c r="H100" s="29">
        <f>$D:$D/$G:$G*100</f>
        <v>97.3388429752066</v>
      </c>
      <c r="I100" s="36">
        <f>D100-март!D99</f>
        <v>1556.3999999999996</v>
      </c>
    </row>
    <row r="101" spans="1:9" ht="12.75">
      <c r="A101" s="8" t="s">
        <v>51</v>
      </c>
      <c r="B101" s="36">
        <v>153451.1</v>
      </c>
      <c r="C101" s="36">
        <v>41978</v>
      </c>
      <c r="D101" s="28">
        <v>40985.2</v>
      </c>
      <c r="E101" s="29">
        <f t="shared" si="11"/>
        <v>26.708964614786073</v>
      </c>
      <c r="F101" s="29">
        <f t="shared" si="12"/>
        <v>97.63495164133593</v>
      </c>
      <c r="G101" s="28">
        <v>35931.9</v>
      </c>
      <c r="H101" s="29">
        <f>$D:$D/$G:$G*100</f>
        <v>114.06354798939103</v>
      </c>
      <c r="I101" s="36">
        <f>D101-март!D100</f>
        <v>11689.599999999999</v>
      </c>
    </row>
    <row r="102" spans="1:9" ht="25.5">
      <c r="A102" s="11" t="s">
        <v>52</v>
      </c>
      <c r="B102" s="35">
        <f>B103+B104</f>
        <v>198699.7</v>
      </c>
      <c r="C102" s="35">
        <f>C103+C104</f>
        <v>38954.299999999996</v>
      </c>
      <c r="D102" s="35">
        <f>D103+D104</f>
        <v>38950.299999999996</v>
      </c>
      <c r="E102" s="26">
        <f t="shared" si="11"/>
        <v>19.602596279712547</v>
      </c>
      <c r="F102" s="26">
        <f t="shared" si="12"/>
        <v>99.98973155723502</v>
      </c>
      <c r="G102" s="35">
        <f>G103+G104</f>
        <v>35482.200000000004</v>
      </c>
      <c r="H102" s="26">
        <f>$D:$D/$G:$G*100</f>
        <v>109.77419663944173</v>
      </c>
      <c r="I102" s="35">
        <f>D102-март!D101</f>
        <v>8278.899999999998</v>
      </c>
    </row>
    <row r="103" spans="1:9" ht="12.75">
      <c r="A103" s="8" t="s">
        <v>53</v>
      </c>
      <c r="B103" s="36">
        <v>188960.1</v>
      </c>
      <c r="C103" s="36">
        <v>37500.2</v>
      </c>
      <c r="D103" s="36">
        <v>37496.2</v>
      </c>
      <c r="E103" s="29">
        <f t="shared" si="11"/>
        <v>19.84344843170595</v>
      </c>
      <c r="F103" s="29">
        <f t="shared" si="12"/>
        <v>99.98933339022193</v>
      </c>
      <c r="G103" s="36">
        <v>34725.8</v>
      </c>
      <c r="H103" s="29">
        <f>$D:$D/$G:$G*100</f>
        <v>107.97792995409752</v>
      </c>
      <c r="I103" s="36">
        <f>D103-март!D102</f>
        <v>7491.399999999998</v>
      </c>
    </row>
    <row r="104" spans="1:9" ht="25.5">
      <c r="A104" s="8" t="s">
        <v>54</v>
      </c>
      <c r="B104" s="36">
        <v>9739.6</v>
      </c>
      <c r="C104" s="36">
        <v>1454.1</v>
      </c>
      <c r="D104" s="36">
        <v>1454.1</v>
      </c>
      <c r="E104" s="29">
        <f t="shared" si="11"/>
        <v>14.929771243172201</v>
      </c>
      <c r="F104" s="29">
        <f t="shared" si="12"/>
        <v>100</v>
      </c>
      <c r="G104" s="36">
        <v>756.4</v>
      </c>
      <c r="H104" s="29">
        <v>0</v>
      </c>
      <c r="I104" s="36">
        <f>D104-март!D103</f>
        <v>787.4999999999999</v>
      </c>
    </row>
    <row r="105" spans="1:9" ht="12.75">
      <c r="A105" s="11" t="s">
        <v>105</v>
      </c>
      <c r="B105" s="35">
        <f>B106</f>
        <v>42.5</v>
      </c>
      <c r="C105" s="35">
        <f>C106</f>
        <v>0</v>
      </c>
      <c r="D105" s="35">
        <f>D106</f>
        <v>0</v>
      </c>
      <c r="E105" s="26">
        <f t="shared" si="11"/>
        <v>0</v>
      </c>
      <c r="F105" s="26">
        <v>0</v>
      </c>
      <c r="G105" s="35">
        <f>G106</f>
        <v>0</v>
      </c>
      <c r="H105" s="26">
        <v>0</v>
      </c>
      <c r="I105" s="35">
        <f>D105-март!D104</f>
        <v>0</v>
      </c>
    </row>
    <row r="106" spans="1:9" ht="12.75">
      <c r="A106" s="8" t="s">
        <v>106</v>
      </c>
      <c r="B106" s="36">
        <v>42.5</v>
      </c>
      <c r="C106" s="36">
        <v>0</v>
      </c>
      <c r="D106" s="36">
        <v>0</v>
      </c>
      <c r="E106" s="29">
        <f t="shared" si="11"/>
        <v>0</v>
      </c>
      <c r="F106" s="29">
        <v>0</v>
      </c>
      <c r="G106" s="36">
        <v>0</v>
      </c>
      <c r="H106" s="29">
        <v>0</v>
      </c>
      <c r="I106" s="36">
        <f>D106-март!D105</f>
        <v>0</v>
      </c>
    </row>
    <row r="107" spans="1:9" ht="12.75">
      <c r="A107" s="11" t="s">
        <v>55</v>
      </c>
      <c r="B107" s="35">
        <f>B108+B109+B110+B111+B112</f>
        <v>129320.9</v>
      </c>
      <c r="C107" s="35">
        <f>C108+C109+C110+C111+C112</f>
        <v>30620.6</v>
      </c>
      <c r="D107" s="35">
        <f>D108+D109+D110+D111+D112</f>
        <v>14509.4</v>
      </c>
      <c r="E107" s="26">
        <f t="shared" si="11"/>
        <v>11.219686841028789</v>
      </c>
      <c r="F107" s="26">
        <f>$D:$D/$C:$C*100</f>
        <v>47.38444054002861</v>
      </c>
      <c r="G107" s="35">
        <f>G108+G109+G110+G111+G112</f>
        <v>40955.4</v>
      </c>
      <c r="H107" s="26">
        <v>0</v>
      </c>
      <c r="I107" s="35">
        <f>D107-март!D106</f>
        <v>5097.1</v>
      </c>
    </row>
    <row r="108" spans="1:9" ht="12.75">
      <c r="A108" s="8" t="s">
        <v>56</v>
      </c>
      <c r="B108" s="36">
        <v>2000</v>
      </c>
      <c r="C108" s="36">
        <v>471.6</v>
      </c>
      <c r="D108" s="36">
        <v>471.6</v>
      </c>
      <c r="E108" s="29">
        <f t="shared" si="11"/>
        <v>23.580000000000002</v>
      </c>
      <c r="F108" s="29">
        <v>0</v>
      </c>
      <c r="G108" s="36">
        <v>392.5</v>
      </c>
      <c r="H108" s="29">
        <v>0</v>
      </c>
      <c r="I108" s="36">
        <f>D108-март!D107</f>
        <v>162.20000000000005</v>
      </c>
    </row>
    <row r="109" spans="1:9" ht="12.75">
      <c r="A109" s="8" t="s">
        <v>57</v>
      </c>
      <c r="B109" s="36">
        <v>0</v>
      </c>
      <c r="C109" s="36">
        <v>0</v>
      </c>
      <c r="D109" s="36">
        <v>0</v>
      </c>
      <c r="E109" s="29">
        <v>0</v>
      </c>
      <c r="F109" s="29">
        <v>0</v>
      </c>
      <c r="G109" s="36">
        <v>18736.8</v>
      </c>
      <c r="H109" s="29">
        <f>$D:$D/$G:$G*100</f>
        <v>0</v>
      </c>
      <c r="I109" s="36">
        <f>D109-март!D108</f>
        <v>0</v>
      </c>
    </row>
    <row r="110" spans="1:9" ht="12.75">
      <c r="A110" s="8" t="s">
        <v>58</v>
      </c>
      <c r="B110" s="36">
        <v>39361.3</v>
      </c>
      <c r="C110" s="36">
        <v>13663.5</v>
      </c>
      <c r="D110" s="36">
        <v>11872.5</v>
      </c>
      <c r="E110" s="29">
        <f>$D:$D/$B:$B*100</f>
        <v>30.162875718027603</v>
      </c>
      <c r="F110" s="29">
        <f>$D:$D/$C:$C*100</f>
        <v>86.89208475134483</v>
      </c>
      <c r="G110" s="36">
        <v>9995.3</v>
      </c>
      <c r="H110" s="29">
        <v>0</v>
      </c>
      <c r="I110" s="36">
        <f>D110-март!D109</f>
        <v>4373.7</v>
      </c>
    </row>
    <row r="111" spans="1:9" ht="12.75">
      <c r="A111" s="8" t="s">
        <v>59</v>
      </c>
      <c r="B111" s="28">
        <v>85451.4</v>
      </c>
      <c r="C111" s="28">
        <v>15258.5</v>
      </c>
      <c r="D111" s="28">
        <v>1587.5</v>
      </c>
      <c r="E111" s="29">
        <f>$D:$D/$B:$B*100</f>
        <v>1.8577811481146007</v>
      </c>
      <c r="F111" s="29">
        <v>0</v>
      </c>
      <c r="G111" s="28">
        <v>1539.4</v>
      </c>
      <c r="H111" s="29">
        <v>0</v>
      </c>
      <c r="I111" s="36">
        <f>D111-март!D110</f>
        <v>386.70000000000005</v>
      </c>
    </row>
    <row r="112" spans="1:9" ht="12.75">
      <c r="A112" s="8" t="s">
        <v>60</v>
      </c>
      <c r="B112" s="36">
        <v>2508.2</v>
      </c>
      <c r="C112" s="36">
        <v>1227</v>
      </c>
      <c r="D112" s="36">
        <v>577.8</v>
      </c>
      <c r="E112" s="29">
        <f>$D:$D/$B:$B*100</f>
        <v>23.03644047524121</v>
      </c>
      <c r="F112" s="29">
        <f>$D:$D/$C:$C*100</f>
        <v>47.09046454767726</v>
      </c>
      <c r="G112" s="36">
        <v>10291.4</v>
      </c>
      <c r="H112" s="29">
        <f>$D:$D/$G:$G*100</f>
        <v>5.614396486386691</v>
      </c>
      <c r="I112" s="36">
        <f>D112-март!D111</f>
        <v>174.49999999999994</v>
      </c>
    </row>
    <row r="113" spans="1:9" ht="12.75">
      <c r="A113" s="11" t="s">
        <v>67</v>
      </c>
      <c r="B113" s="27">
        <f>B114+B115+B116</f>
        <v>68359.9</v>
      </c>
      <c r="C113" s="27">
        <f>C114+C115+C116</f>
        <v>20412.6</v>
      </c>
      <c r="D113" s="27">
        <f>D114+D115+D116</f>
        <v>20406</v>
      </c>
      <c r="E113" s="26">
        <f>$D:$D/$B:$B*100</f>
        <v>29.85083360274079</v>
      </c>
      <c r="F113" s="26">
        <f>$D:$D/$C:$C*100</f>
        <v>99.96766702918785</v>
      </c>
      <c r="G113" s="27">
        <f>G114+G115+G116</f>
        <v>20219.3</v>
      </c>
      <c r="H113" s="26">
        <f>$D:$D/$G:$G*100</f>
        <v>100.92337519103036</v>
      </c>
      <c r="I113" s="35">
        <f>D113-март!D112</f>
        <v>4461.5</v>
      </c>
    </row>
    <row r="114" spans="1:9" ht="16.5" customHeight="1">
      <c r="A114" s="42" t="s">
        <v>68</v>
      </c>
      <c r="B114" s="28">
        <v>59756.3</v>
      </c>
      <c r="C114" s="28">
        <v>18324</v>
      </c>
      <c r="D114" s="28">
        <v>18324</v>
      </c>
      <c r="E114" s="29">
        <f>$D:$D/$B:$B*100</f>
        <v>30.66454917724156</v>
      </c>
      <c r="F114" s="29">
        <f>$D:$D/$C:$C*100</f>
        <v>100</v>
      </c>
      <c r="G114" s="28">
        <v>18421.3</v>
      </c>
      <c r="H114" s="29">
        <v>0</v>
      </c>
      <c r="I114" s="36">
        <f>D114-март!D113</f>
        <v>3925.1000000000004</v>
      </c>
    </row>
    <row r="115" spans="1:9" ht="16.5" customHeight="1">
      <c r="A115" s="12" t="s">
        <v>69</v>
      </c>
      <c r="B115" s="28">
        <v>5040.6</v>
      </c>
      <c r="C115" s="28">
        <v>1065.8</v>
      </c>
      <c r="D115" s="28">
        <v>1059.6</v>
      </c>
      <c r="E115" s="29">
        <v>0</v>
      </c>
      <c r="F115" s="29">
        <v>0</v>
      </c>
      <c r="G115" s="28">
        <v>814.1</v>
      </c>
      <c r="H115" s="29">
        <v>0</v>
      </c>
      <c r="I115" s="36">
        <f>D115-март!D114</f>
        <v>301.4999999999999</v>
      </c>
    </row>
    <row r="116" spans="1:9" ht="16.5" customHeight="1">
      <c r="A116" s="12" t="s">
        <v>79</v>
      </c>
      <c r="B116" s="28">
        <v>3563</v>
      </c>
      <c r="C116" s="28">
        <v>1022.8</v>
      </c>
      <c r="D116" s="28">
        <v>1022.4</v>
      </c>
      <c r="E116" s="29">
        <f>$D:$D/$B:$B*100</f>
        <v>28.694920011226493</v>
      </c>
      <c r="F116" s="29">
        <f>$D:$D/$C:$C*100</f>
        <v>99.9608916699257</v>
      </c>
      <c r="G116" s="28">
        <v>983.9</v>
      </c>
      <c r="H116" s="29">
        <v>0</v>
      </c>
      <c r="I116" s="36">
        <f>D116-март!D115</f>
        <v>234.89999999999998</v>
      </c>
    </row>
    <row r="117" spans="1:9" ht="26.25" customHeight="1">
      <c r="A117" s="13" t="s">
        <v>87</v>
      </c>
      <c r="B117" s="27">
        <f>B118</f>
        <v>200</v>
      </c>
      <c r="C117" s="27">
        <f>C118</f>
        <v>0.1</v>
      </c>
      <c r="D117" s="27">
        <f>D118</f>
        <v>0.1</v>
      </c>
      <c r="E117" s="29">
        <f>$D:$D/$B:$B*100</f>
        <v>0.05</v>
      </c>
      <c r="F117" s="29">
        <v>0</v>
      </c>
      <c r="G117" s="27">
        <f>G118</f>
        <v>0</v>
      </c>
      <c r="H117" s="29">
        <v>0</v>
      </c>
      <c r="I117" s="35">
        <f>D117-март!D116</f>
        <v>0</v>
      </c>
    </row>
    <row r="118" spans="1:9" ht="13.5" customHeight="1">
      <c r="A118" s="12" t="s">
        <v>88</v>
      </c>
      <c r="B118" s="28">
        <v>200</v>
      </c>
      <c r="C118" s="28">
        <v>0.1</v>
      </c>
      <c r="D118" s="28">
        <v>0.1</v>
      </c>
      <c r="E118" s="29">
        <f>$D:$D/$B:$B*100</f>
        <v>0.05</v>
      </c>
      <c r="F118" s="29">
        <v>0</v>
      </c>
      <c r="G118" s="28">
        <v>0</v>
      </c>
      <c r="H118" s="29">
        <v>0</v>
      </c>
      <c r="I118" s="36">
        <f>D118-март!D117</f>
        <v>0</v>
      </c>
    </row>
    <row r="119" spans="1:9" ht="15.75" customHeight="1">
      <c r="A119" s="14" t="s">
        <v>61</v>
      </c>
      <c r="B119" s="35">
        <f>B73+B82+B83+B84+B90+B95+B102+B105+B107+B113+B117</f>
        <v>2392155.8</v>
      </c>
      <c r="C119" s="35">
        <f>C73+C82+C83+C84+C90+C95+C102+C105+C107+C113+C117</f>
        <v>553716.2</v>
      </c>
      <c r="D119" s="35">
        <f>D73+D82+D83+D84+D90+D95+D102+D105+D107+D113+D117</f>
        <v>528591.7000000001</v>
      </c>
      <c r="E119" s="26">
        <f>$D:$D/$B:$B*100</f>
        <v>22.09687596434982</v>
      </c>
      <c r="F119" s="26">
        <f>$D:$D/$C:$C*100</f>
        <v>95.46256728627411</v>
      </c>
      <c r="G119" s="35">
        <f>G73+G82+G83+G84+G90+G95+G102+G105+G107+G113+G117</f>
        <v>524173.1</v>
      </c>
      <c r="H119" s="26">
        <f>$D:$D/$G:$G*100</f>
        <v>100.8429658065246</v>
      </c>
      <c r="I119" s="35">
        <f>D119-март!D118</f>
        <v>151938.8000000001</v>
      </c>
    </row>
    <row r="120" spans="1:9" ht="26.25" customHeight="1">
      <c r="A120" s="15" t="s">
        <v>62</v>
      </c>
      <c r="B120" s="30">
        <f>B71-B119</f>
        <v>-30760.779999999795</v>
      </c>
      <c r="C120" s="30">
        <f>C71-C119</f>
        <v>34025.79000000004</v>
      </c>
      <c r="D120" s="30">
        <f>D71-D119</f>
        <v>61887.03999999992</v>
      </c>
      <c r="E120" s="30">
        <f>E71-E119</f>
        <v>2.9086286208169554</v>
      </c>
      <c r="F120" s="30"/>
      <c r="G120" s="30">
        <f>G71-G119</f>
        <v>82737.9900000001</v>
      </c>
      <c r="H120" s="30"/>
      <c r="I120" s="35">
        <f>D120-март!D119</f>
        <v>48997.979999999865</v>
      </c>
    </row>
    <row r="121" spans="1:9" ht="24" customHeight="1">
      <c r="A121" s="1" t="s">
        <v>63</v>
      </c>
      <c r="B121" s="28" t="s">
        <v>151</v>
      </c>
      <c r="C121" s="28"/>
      <c r="D121" s="28" t="s">
        <v>178</v>
      </c>
      <c r="E121" s="28"/>
      <c r="F121" s="28"/>
      <c r="G121" s="28"/>
      <c r="H121" s="27"/>
      <c r="I121" s="36"/>
    </row>
    <row r="122" spans="1:9" ht="12.75">
      <c r="A122" s="3" t="s">
        <v>64</v>
      </c>
      <c r="B122" s="27">
        <f>B124+B125</f>
        <v>12692.099999999999</v>
      </c>
      <c r="C122" s="27">
        <f aca="true" t="shared" si="13" ref="C122:H122">C124+C125</f>
        <v>0</v>
      </c>
      <c r="D122" s="27">
        <f>D124+D125</f>
        <v>73679.1</v>
      </c>
      <c r="E122" s="27">
        <f t="shared" si="13"/>
        <v>0</v>
      </c>
      <c r="F122" s="27">
        <f t="shared" si="13"/>
        <v>0</v>
      </c>
      <c r="G122" s="27">
        <f t="shared" si="13"/>
        <v>0</v>
      </c>
      <c r="H122" s="27">
        <f t="shared" si="13"/>
        <v>0</v>
      </c>
      <c r="I122" s="35">
        <f>D122-март!D121</f>
        <v>48998.100000000006</v>
      </c>
    </row>
    <row r="123" spans="1:9" ht="12" customHeight="1">
      <c r="A123" s="1" t="s">
        <v>6</v>
      </c>
      <c r="B123" s="28"/>
      <c r="C123" s="28"/>
      <c r="D123" s="28"/>
      <c r="E123" s="28"/>
      <c r="F123" s="28"/>
      <c r="G123" s="28"/>
      <c r="H123" s="37"/>
      <c r="I123" s="36">
        <f>D123-март!D122</f>
        <v>0</v>
      </c>
    </row>
    <row r="124" spans="1:9" ht="12.75">
      <c r="A124" s="5" t="s">
        <v>65</v>
      </c>
      <c r="B124" s="28">
        <f>март!B123</f>
        <v>2269.2</v>
      </c>
      <c r="C124" s="28"/>
      <c r="D124" s="28">
        <v>42691.9</v>
      </c>
      <c r="E124" s="28"/>
      <c r="F124" s="28"/>
      <c r="G124" s="28"/>
      <c r="H124" s="37"/>
      <c r="I124" s="36">
        <f>D124-март!D123</f>
        <v>37966.9</v>
      </c>
    </row>
    <row r="125" spans="1:9" ht="12.75">
      <c r="A125" s="1" t="s">
        <v>66</v>
      </c>
      <c r="B125" s="28">
        <f>март!B124</f>
        <v>10422.9</v>
      </c>
      <c r="C125" s="28"/>
      <c r="D125" s="28">
        <f>30987.2</f>
        <v>30987.2</v>
      </c>
      <c r="E125" s="28"/>
      <c r="F125" s="28"/>
      <c r="G125" s="28"/>
      <c r="H125" s="37"/>
      <c r="I125" s="36">
        <f>D125-март!D124</f>
        <v>11031.2</v>
      </c>
    </row>
    <row r="126" spans="1:9" ht="12.75">
      <c r="A126" s="3" t="s">
        <v>108</v>
      </c>
      <c r="B126" s="41">
        <f>B127+B128</f>
        <v>0</v>
      </c>
      <c r="C126" s="41"/>
      <c r="D126" s="41">
        <v>0</v>
      </c>
      <c r="E126" s="41"/>
      <c r="F126" s="41"/>
      <c r="G126" s="41"/>
      <c r="H126" s="43"/>
      <c r="I126" s="36">
        <f>D126-март!D125</f>
        <v>0</v>
      </c>
    </row>
    <row r="127" spans="1:9" ht="12.75">
      <c r="A127" s="2" t="s">
        <v>109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D127-март!D126</f>
        <v>0</v>
      </c>
    </row>
    <row r="128" spans="1:9" ht="12.75">
      <c r="A128" s="2" t="s">
        <v>110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D128-март!D127</f>
        <v>0</v>
      </c>
    </row>
    <row r="129" spans="1:9" ht="12.75">
      <c r="A129" s="16"/>
      <c r="B129" s="25"/>
      <c r="C129" s="25"/>
      <c r="D129" s="25"/>
      <c r="E129" s="25"/>
      <c r="F129" s="25"/>
      <c r="G129" s="25"/>
      <c r="H129" s="25"/>
      <c r="I129" s="25"/>
    </row>
    <row r="131" ht="12" customHeight="1">
      <c r="A131" s="22" t="s">
        <v>85</v>
      </c>
    </row>
    <row r="132" ht="12.75" customHeight="1" hidden="1"/>
    <row r="134" spans="1:9" ht="49.5" customHeight="1">
      <c r="A134" s="17" t="s">
        <v>167</v>
      </c>
      <c r="B134" s="24"/>
      <c r="C134" s="24"/>
      <c r="D134" s="24" t="s">
        <v>168</v>
      </c>
      <c r="E134" s="24"/>
      <c r="F134" s="24"/>
      <c r="G134" s="24"/>
      <c r="H134" s="24"/>
      <c r="I134" s="25"/>
    </row>
  </sheetData>
  <sheetProtection/>
  <mergeCells count="5">
    <mergeCell ref="A72:I72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181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182</v>
      </c>
      <c r="D4" s="18" t="s">
        <v>74</v>
      </c>
      <c r="E4" s="18" t="s">
        <v>72</v>
      </c>
      <c r="F4" s="18" t="s">
        <v>75</v>
      </c>
      <c r="G4" s="18" t="s">
        <v>165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76</v>
      </c>
      <c r="B10" s="67">
        <f>B11+B12+B13+B14</f>
        <v>270015.63999999996</v>
      </c>
      <c r="C10" s="67">
        <f>C11+C12+C13+C14</f>
        <v>94240</v>
      </c>
      <c r="D10" s="67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7">
        <f>G11+G12+G13+G14</f>
        <v>92915.8</v>
      </c>
      <c r="H10" s="56">
        <f t="shared" si="2"/>
        <v>101.35284849293662</v>
      </c>
      <c r="I10" s="67">
        <f>I11+I12+I13+I14</f>
        <v>17037.64</v>
      </c>
    </row>
    <row r="11" spans="1:9" ht="12.75" customHeight="1">
      <c r="A11" s="57" t="s">
        <v>80</v>
      </c>
      <c r="B11" s="69">
        <v>258218.54</v>
      </c>
      <c r="C11" s="69">
        <v>92000</v>
      </c>
      <c r="D11" s="69">
        <v>91807.69</v>
      </c>
      <c r="E11" s="51">
        <f t="shared" si="0"/>
        <v>35.554259581825534</v>
      </c>
      <c r="F11" s="51">
        <f t="shared" si="1"/>
        <v>99.79096739130435</v>
      </c>
      <c r="G11" s="69">
        <v>90455.84999999999</v>
      </c>
      <c r="H11" s="51">
        <f t="shared" si="2"/>
        <v>101.49447492892942</v>
      </c>
      <c r="I11" s="69">
        <v>16542.63</v>
      </c>
    </row>
    <row r="12" spans="1:9" ht="12.75" customHeight="1">
      <c r="A12" s="57" t="s">
        <v>81</v>
      </c>
      <c r="B12" s="69">
        <v>4039.82</v>
      </c>
      <c r="C12" s="69">
        <v>210</v>
      </c>
      <c r="D12" s="69">
        <v>473.37</v>
      </c>
      <c r="E12" s="51">
        <f t="shared" si="0"/>
        <v>11.717601279264917</v>
      </c>
      <c r="F12" s="51">
        <f t="shared" si="1"/>
        <v>225.4142857142857</v>
      </c>
      <c r="G12" s="69">
        <v>257.14000000000004</v>
      </c>
      <c r="H12" s="51">
        <f t="shared" si="2"/>
        <v>184.09037878198643</v>
      </c>
      <c r="I12" s="69">
        <v>185.54</v>
      </c>
    </row>
    <row r="13" spans="1:9" ht="12.75" customHeight="1">
      <c r="A13" s="57" t="s">
        <v>82</v>
      </c>
      <c r="B13" s="69">
        <v>4853.42</v>
      </c>
      <c r="C13" s="69">
        <v>930</v>
      </c>
      <c r="D13" s="69">
        <v>345.40000000000003</v>
      </c>
      <c r="E13" s="51">
        <f t="shared" si="0"/>
        <v>7.116631159058974</v>
      </c>
      <c r="F13" s="51">
        <f t="shared" si="1"/>
        <v>37.13978494623657</v>
      </c>
      <c r="G13" s="69">
        <v>876.32</v>
      </c>
      <c r="H13" s="51">
        <f t="shared" si="2"/>
        <v>39.41482563447143</v>
      </c>
      <c r="I13" s="69">
        <v>-0.45</v>
      </c>
    </row>
    <row r="14" spans="1:9" ht="12.75" customHeight="1">
      <c r="A14" s="58" t="s">
        <v>84</v>
      </c>
      <c r="B14" s="69">
        <v>2903.86</v>
      </c>
      <c r="C14" s="69">
        <v>1100</v>
      </c>
      <c r="D14" s="69">
        <v>1546.35</v>
      </c>
      <c r="E14" s="51">
        <f t="shared" si="0"/>
        <v>53.25153416487021</v>
      </c>
      <c r="F14" s="51">
        <f t="shared" si="1"/>
        <v>140.5772727272727</v>
      </c>
      <c r="G14" s="69">
        <v>1326.49</v>
      </c>
      <c r="H14" s="51">
        <f t="shared" si="2"/>
        <v>116.57456897526555</v>
      </c>
      <c r="I14" s="69">
        <v>309.92</v>
      </c>
    </row>
    <row r="15" spans="1:9" ht="12.75" customHeight="1">
      <c r="A15" s="59" t="s">
        <v>89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90</v>
      </c>
      <c r="B16" s="69">
        <v>10865.8</v>
      </c>
      <c r="C16" s="82">
        <v>4167.41</v>
      </c>
      <c r="D16" s="82">
        <v>3865.11</v>
      </c>
      <c r="E16" s="51">
        <f t="shared" si="0"/>
        <v>35.57133391006645</v>
      </c>
      <c r="F16" s="51">
        <f t="shared" si="1"/>
        <v>92.74609409681314</v>
      </c>
      <c r="G16" s="69">
        <v>4167.41</v>
      </c>
      <c r="H16" s="51">
        <f t="shared" si="2"/>
        <v>92.74609409681314</v>
      </c>
      <c r="I16" s="83">
        <v>679.25</v>
      </c>
    </row>
    <row r="17" spans="1:9" ht="12.75" customHeight="1">
      <c r="A17" s="39" t="s">
        <v>91</v>
      </c>
      <c r="B17" s="69">
        <v>56</v>
      </c>
      <c r="C17" s="82">
        <v>25</v>
      </c>
      <c r="D17" s="82">
        <v>24.62</v>
      </c>
      <c r="E17" s="51">
        <f t="shared" si="0"/>
        <v>43.964285714285715</v>
      </c>
      <c r="F17" s="51">
        <f t="shared" si="1"/>
        <v>98.48</v>
      </c>
      <c r="G17" s="69">
        <v>31.309999999999995</v>
      </c>
      <c r="H17" s="51">
        <f t="shared" si="2"/>
        <v>78.63302459278188</v>
      </c>
      <c r="I17" s="83">
        <v>5.5</v>
      </c>
    </row>
    <row r="18" spans="1:9" ht="51">
      <c r="A18" s="39" t="s">
        <v>92</v>
      </c>
      <c r="B18" s="69">
        <v>14192.6</v>
      </c>
      <c r="C18" s="82">
        <v>5784.05</v>
      </c>
      <c r="D18" s="82">
        <v>5138.2699999999995</v>
      </c>
      <c r="E18" s="51">
        <f t="shared" si="0"/>
        <v>36.203866803827346</v>
      </c>
      <c r="F18" s="51">
        <f t="shared" si="1"/>
        <v>88.83515875554325</v>
      </c>
      <c r="G18" s="69">
        <v>5784.05</v>
      </c>
      <c r="H18" s="51">
        <f t="shared" si="2"/>
        <v>88.83515875554325</v>
      </c>
      <c r="I18" s="83">
        <v>757.7</v>
      </c>
    </row>
    <row r="19" spans="1:9" ht="51" customHeight="1">
      <c r="A19" s="39" t="s">
        <v>93</v>
      </c>
      <c r="B19" s="69">
        <v>-1402.4</v>
      </c>
      <c r="C19" s="82">
        <v>-700</v>
      </c>
      <c r="D19" s="82">
        <v>-809.82</v>
      </c>
      <c r="E19" s="51">
        <f t="shared" si="0"/>
        <v>57.74529378208785</v>
      </c>
      <c r="F19" s="51">
        <f t="shared" si="1"/>
        <v>115.68857142857144</v>
      </c>
      <c r="G19" s="69">
        <v>-757.87</v>
      </c>
      <c r="H19" s="51">
        <f t="shared" si="2"/>
        <v>106.85473761990842</v>
      </c>
      <c r="I19" s="83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96</v>
      </c>
      <c r="B21" s="69">
        <v>32762</v>
      </c>
      <c r="C21" s="69">
        <v>14665.49</v>
      </c>
      <c r="D21" s="69">
        <v>14500.87</v>
      </c>
      <c r="E21" s="51">
        <f t="shared" si="0"/>
        <v>44.26124778707039</v>
      </c>
      <c r="F21" s="51">
        <f t="shared" si="1"/>
        <v>98.87750085404579</v>
      </c>
      <c r="G21" s="69">
        <v>14665.83</v>
      </c>
      <c r="H21" s="51">
        <f t="shared" si="2"/>
        <v>98.87520856303395</v>
      </c>
      <c r="I21" s="69">
        <v>776.63</v>
      </c>
    </row>
    <row r="22" spans="1:9" ht="15" customHeight="1">
      <c r="A22" s="57" t="s">
        <v>94</v>
      </c>
      <c r="B22" s="69">
        <v>895.2</v>
      </c>
      <c r="C22" s="69">
        <v>750</v>
      </c>
      <c r="D22" s="69">
        <v>552.66</v>
      </c>
      <c r="E22" s="51">
        <f t="shared" si="0"/>
        <v>61.73592493297586</v>
      </c>
      <c r="F22" s="51">
        <f t="shared" si="1"/>
        <v>73.688</v>
      </c>
      <c r="G22" s="69">
        <v>791.92</v>
      </c>
      <c r="H22" s="51">
        <f t="shared" si="2"/>
        <v>69.78735225780382</v>
      </c>
      <c r="I22" s="69">
        <v>427.49</v>
      </c>
    </row>
    <row r="23" spans="1:9" ht="28.5" customHeight="1">
      <c r="A23" s="57" t="s">
        <v>95</v>
      </c>
      <c r="B23" s="69">
        <v>959</v>
      </c>
      <c r="C23" s="69">
        <v>196.56</v>
      </c>
      <c r="D23" s="69">
        <v>256.78000000000003</v>
      </c>
      <c r="E23" s="51">
        <f t="shared" si="0"/>
        <v>26.775808133472367</v>
      </c>
      <c r="F23" s="51">
        <f t="shared" si="1"/>
        <v>130.63695563695566</v>
      </c>
      <c r="G23" s="69">
        <v>196.56</v>
      </c>
      <c r="H23" s="51">
        <f t="shared" si="2"/>
        <v>130.63695563695566</v>
      </c>
      <c r="I23" s="69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119</v>
      </c>
      <c r="B25" s="69">
        <v>18923.7</v>
      </c>
      <c r="C25" s="69">
        <v>1900</v>
      </c>
      <c r="D25" s="69">
        <v>1890.08</v>
      </c>
      <c r="E25" s="51">
        <f t="shared" si="0"/>
        <v>9.987898772438793</v>
      </c>
      <c r="F25" s="51">
        <f t="shared" si="1"/>
        <v>99.4778947368421</v>
      </c>
      <c r="G25" s="69">
        <v>1611.45</v>
      </c>
      <c r="H25" s="51">
        <f t="shared" si="2"/>
        <v>117.29063886561792</v>
      </c>
      <c r="I25" s="69">
        <v>295.6</v>
      </c>
    </row>
    <row r="26" spans="1:9" ht="15.75" customHeight="1">
      <c r="A26" s="57" t="s">
        <v>120</v>
      </c>
      <c r="B26" s="69">
        <v>17371.9</v>
      </c>
      <c r="C26" s="69">
        <v>5102.26</v>
      </c>
      <c r="D26" s="69">
        <v>4521.29</v>
      </c>
      <c r="E26" s="51">
        <f t="shared" si="0"/>
        <v>26.02645651886092</v>
      </c>
      <c r="F26" s="51">
        <f t="shared" si="1"/>
        <v>88.61347716502098</v>
      </c>
      <c r="G26" s="69">
        <v>5102.26</v>
      </c>
      <c r="H26" s="51">
        <f t="shared" si="2"/>
        <v>88.61347716502098</v>
      </c>
      <c r="I26" s="69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9">
        <v>14680.1</v>
      </c>
      <c r="C28" s="69">
        <v>4800</v>
      </c>
      <c r="D28" s="69">
        <v>5072.39</v>
      </c>
      <c r="E28" s="51">
        <f t="shared" si="0"/>
        <v>34.55283002159386</v>
      </c>
      <c r="F28" s="51">
        <f t="shared" si="1"/>
        <v>105.67479166666666</v>
      </c>
      <c r="G28" s="69">
        <v>5722.68</v>
      </c>
      <c r="H28" s="51">
        <f t="shared" si="2"/>
        <v>88.6366178084394</v>
      </c>
      <c r="I28" s="69">
        <v>852.7</v>
      </c>
    </row>
    <row r="29" spans="1:9" ht="18.75" customHeight="1">
      <c r="A29" s="57" t="s">
        <v>98</v>
      </c>
      <c r="B29" s="69">
        <v>84.8</v>
      </c>
      <c r="C29" s="69">
        <v>29.2</v>
      </c>
      <c r="D29" s="69">
        <v>17.6</v>
      </c>
      <c r="E29" s="51">
        <f t="shared" si="0"/>
        <v>20.75471698113208</v>
      </c>
      <c r="F29" s="51">
        <f t="shared" si="1"/>
        <v>60.27397260273973</v>
      </c>
      <c r="G29" s="69">
        <v>16</v>
      </c>
      <c r="H29" s="51" t="s">
        <v>124</v>
      </c>
      <c r="I29" s="69">
        <v>4.8</v>
      </c>
    </row>
    <row r="30" spans="1:9" ht="26.25" customHeight="1">
      <c r="A30" s="57" t="s">
        <v>97</v>
      </c>
      <c r="B30" s="69">
        <v>50</v>
      </c>
      <c r="C30" s="69">
        <v>15</v>
      </c>
      <c r="D30" s="69">
        <v>20</v>
      </c>
      <c r="E30" s="51">
        <f t="shared" si="0"/>
        <v>40</v>
      </c>
      <c r="F30" s="51" t="s">
        <v>124</v>
      </c>
      <c r="G30" s="69">
        <v>15</v>
      </c>
      <c r="H30" s="51" t="s">
        <v>124</v>
      </c>
      <c r="I30" s="69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124</v>
      </c>
      <c r="F31" s="51" t="s">
        <v>124</v>
      </c>
      <c r="G31" s="63">
        <f>G32+G33</f>
        <v>0.17</v>
      </c>
      <c r="H31" s="51" t="s">
        <v>124</v>
      </c>
      <c r="I31" s="63">
        <f>I32+I33</f>
        <v>0</v>
      </c>
    </row>
    <row r="32" spans="1:9" ht="25.5">
      <c r="A32" s="57" t="s">
        <v>137</v>
      </c>
      <c r="B32" s="69">
        <v>0</v>
      </c>
      <c r="C32" s="69">
        <v>0</v>
      </c>
      <c r="D32" s="69">
        <v>0</v>
      </c>
      <c r="E32" s="51" t="s">
        <v>124</v>
      </c>
      <c r="F32" s="51" t="s">
        <v>124</v>
      </c>
      <c r="G32" s="69">
        <v>0</v>
      </c>
      <c r="H32" s="51" t="s">
        <v>124</v>
      </c>
      <c r="I32" s="69">
        <v>0</v>
      </c>
    </row>
    <row r="33" spans="1:9" ht="25.5">
      <c r="A33" s="57" t="s">
        <v>99</v>
      </c>
      <c r="B33" s="69">
        <v>0</v>
      </c>
      <c r="C33" s="69">
        <v>0</v>
      </c>
      <c r="D33" s="69">
        <v>0.07</v>
      </c>
      <c r="E33" s="51" t="s">
        <v>124</v>
      </c>
      <c r="F33" s="51" t="s">
        <v>124</v>
      </c>
      <c r="G33" s="69">
        <v>0.17</v>
      </c>
      <c r="H33" s="51" t="s">
        <v>124</v>
      </c>
      <c r="I33" s="69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131</v>
      </c>
      <c r="B35" s="69"/>
      <c r="C35" s="69"/>
      <c r="D35" s="69"/>
      <c r="E35" s="51" t="s">
        <v>125</v>
      </c>
      <c r="F35" s="51" t="e">
        <f t="shared" si="3"/>
        <v>#DIV/0!</v>
      </c>
      <c r="G35" s="69"/>
      <c r="H35" s="51" t="e">
        <f>$D:$D/$G:$G*100</f>
        <v>#DIV/0!</v>
      </c>
      <c r="I35" s="69"/>
    </row>
    <row r="36" spans="1:9" ht="76.5">
      <c r="A36" s="57" t="s">
        <v>138</v>
      </c>
      <c r="B36" s="69">
        <v>26368</v>
      </c>
      <c r="C36" s="69">
        <v>8500</v>
      </c>
      <c r="D36" s="69">
        <v>8460.16</v>
      </c>
      <c r="E36" s="51">
        <f>$D:$D/$B:$B*100</f>
        <v>32.08495145631068</v>
      </c>
      <c r="F36" s="51">
        <f t="shared" si="3"/>
        <v>99.53129411764706</v>
      </c>
      <c r="G36" s="69">
        <v>8491.4</v>
      </c>
      <c r="H36" s="51">
        <f>$D:$D/$G:$G*100</f>
        <v>99.63209835833902</v>
      </c>
      <c r="I36" s="69">
        <v>895.23</v>
      </c>
    </row>
    <row r="37" spans="1:9" ht="76.5">
      <c r="A37" s="57" t="s">
        <v>152</v>
      </c>
      <c r="B37" s="69">
        <v>628</v>
      </c>
      <c r="C37" s="69">
        <v>261.49</v>
      </c>
      <c r="D37" s="69">
        <v>379.84</v>
      </c>
      <c r="E37" s="51">
        <f>$D:$D/$B:$B*100</f>
        <v>60.48407643312102</v>
      </c>
      <c r="F37" s="51">
        <f t="shared" si="3"/>
        <v>145.25985697349802</v>
      </c>
      <c r="G37" s="69">
        <v>0.14</v>
      </c>
      <c r="H37" s="51" t="s">
        <v>124</v>
      </c>
      <c r="I37" s="69">
        <v>77.81</v>
      </c>
    </row>
    <row r="38" spans="1:9" ht="76.5">
      <c r="A38" s="57" t="s">
        <v>139</v>
      </c>
      <c r="B38" s="69">
        <v>530.18</v>
      </c>
      <c r="C38" s="69">
        <v>220.9</v>
      </c>
      <c r="D38" s="69">
        <v>118.88999999999999</v>
      </c>
      <c r="E38" s="51">
        <f>$D:$D/$B:$B*100</f>
        <v>22.4244596174884</v>
      </c>
      <c r="F38" s="51">
        <f t="shared" si="3"/>
        <v>53.82073336351289</v>
      </c>
      <c r="G38" s="69">
        <v>124.07</v>
      </c>
      <c r="H38" s="51">
        <f>$D:$D/$G:$G*100</f>
        <v>95.82493753526235</v>
      </c>
      <c r="I38" s="69">
        <v>27.13</v>
      </c>
    </row>
    <row r="39" spans="1:9" ht="38.25">
      <c r="A39" s="57" t="s">
        <v>140</v>
      </c>
      <c r="B39" s="69">
        <v>19213.07</v>
      </c>
      <c r="C39" s="69">
        <v>8000</v>
      </c>
      <c r="D39" s="69">
        <v>4693.74</v>
      </c>
      <c r="E39" s="51">
        <f>$D:$D/$B:$B*100</f>
        <v>24.42993233252156</v>
      </c>
      <c r="F39" s="51">
        <f t="shared" si="3"/>
        <v>58.67175</v>
      </c>
      <c r="G39" s="69">
        <v>6230.32</v>
      </c>
      <c r="H39" s="51">
        <f>$D:$D/$G:$G*100</f>
        <v>75.33706133874344</v>
      </c>
      <c r="I39" s="69">
        <v>381.77</v>
      </c>
    </row>
    <row r="40" spans="1:9" ht="51">
      <c r="A40" s="57" t="s">
        <v>174</v>
      </c>
      <c r="B40" s="69"/>
      <c r="C40" s="69">
        <v>0</v>
      </c>
      <c r="D40" s="69">
        <v>7.01</v>
      </c>
      <c r="E40" s="51"/>
      <c r="F40" s="51" t="e">
        <f t="shared" si="3"/>
        <v>#DIV/0!</v>
      </c>
      <c r="G40" s="69"/>
      <c r="H40" s="51"/>
      <c r="I40" s="69">
        <v>0</v>
      </c>
    </row>
    <row r="41" spans="1:9" ht="51">
      <c r="A41" s="57" t="s">
        <v>141</v>
      </c>
      <c r="B41" s="69">
        <v>691</v>
      </c>
      <c r="C41" s="69">
        <v>691</v>
      </c>
      <c r="D41" s="69">
        <v>445.23</v>
      </c>
      <c r="E41" s="51">
        <f>$D:$D/$B:$B*100</f>
        <v>64.4327062228654</v>
      </c>
      <c r="F41" s="51" t="s">
        <v>124</v>
      </c>
      <c r="G41" s="69">
        <v>690.92</v>
      </c>
      <c r="H41" s="51" t="s">
        <v>124</v>
      </c>
      <c r="I41" s="69">
        <v>341.58</v>
      </c>
    </row>
    <row r="42" spans="1:9" ht="76.5">
      <c r="A42" s="61" t="s">
        <v>142</v>
      </c>
      <c r="B42" s="69">
        <v>3442.45</v>
      </c>
      <c r="C42" s="69">
        <v>1465</v>
      </c>
      <c r="D42" s="69">
        <v>1572.78</v>
      </c>
      <c r="E42" s="51">
        <f>$D:$D/$B:$B*100</f>
        <v>45.687809554241895</v>
      </c>
      <c r="F42" s="51">
        <f>$D:$D/$C:$C*100</f>
        <v>107.35699658703071</v>
      </c>
      <c r="G42" s="69">
        <v>1105.73</v>
      </c>
      <c r="H42" s="51">
        <f>$D:$D/$G:$G*100</f>
        <v>142.23906378591516</v>
      </c>
      <c r="I42" s="69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104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101</v>
      </c>
      <c r="B46" s="69">
        <v>0</v>
      </c>
      <c r="C46" s="69">
        <v>0</v>
      </c>
      <c r="D46" s="69">
        <v>413.05</v>
      </c>
      <c r="E46" s="51" t="s">
        <v>124</v>
      </c>
      <c r="F46" s="51" t="s">
        <v>124</v>
      </c>
      <c r="G46" s="69">
        <v>0</v>
      </c>
      <c r="H46" s="51" t="s">
        <v>124</v>
      </c>
      <c r="I46" s="69">
        <v>413.05</v>
      </c>
    </row>
    <row r="47" spans="1:9" ht="76.5">
      <c r="A47" s="57" t="s">
        <v>102</v>
      </c>
      <c r="B47" s="69">
        <v>97.5</v>
      </c>
      <c r="C47" s="69">
        <v>61</v>
      </c>
      <c r="D47" s="69">
        <v>98.3</v>
      </c>
      <c r="E47" s="51" t="s">
        <v>125</v>
      </c>
      <c r="F47" s="51">
        <f aca="true" t="shared" si="4" ref="F47:F59">$D:$D/$C:$C*100</f>
        <v>161.14754098360655</v>
      </c>
      <c r="G47" s="69">
        <v>62.82</v>
      </c>
      <c r="H47" s="51">
        <f aca="true" t="shared" si="5" ref="H47:H52">$D:$D/$G:$G*100</f>
        <v>156.47882839859918</v>
      </c>
      <c r="I47" s="69">
        <v>24.38</v>
      </c>
    </row>
    <row r="48" spans="1:9" ht="12.75">
      <c r="A48" s="61" t="s">
        <v>100</v>
      </c>
      <c r="B48" s="69">
        <v>1400</v>
      </c>
      <c r="C48" s="69">
        <v>440</v>
      </c>
      <c r="D48" s="69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9">
        <v>1035.17</v>
      </c>
      <c r="H48" s="51">
        <f t="shared" si="5"/>
        <v>81.01471255928978</v>
      </c>
      <c r="I48" s="69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153</v>
      </c>
      <c r="B50" s="69"/>
      <c r="C50" s="69"/>
      <c r="D50" s="69"/>
      <c r="E50" s="51" t="e">
        <f t="shared" si="6"/>
        <v>#DIV/0!</v>
      </c>
      <c r="F50" s="51" t="e">
        <f t="shared" si="4"/>
        <v>#DIV/0!</v>
      </c>
      <c r="G50" s="69"/>
      <c r="H50" s="51" t="e">
        <f t="shared" si="5"/>
        <v>#DIV/0!</v>
      </c>
      <c r="I50" s="69"/>
    </row>
    <row r="51" spans="1:9" ht="89.25" hidden="1">
      <c r="A51" s="57" t="s">
        <v>154</v>
      </c>
      <c r="B51" s="69"/>
      <c r="C51" s="69"/>
      <c r="D51" s="69"/>
      <c r="E51" s="51" t="e">
        <f t="shared" si="6"/>
        <v>#DIV/0!</v>
      </c>
      <c r="F51" s="51" t="e">
        <f t="shared" si="4"/>
        <v>#DIV/0!</v>
      </c>
      <c r="G51" s="69"/>
      <c r="H51" s="51" t="e">
        <f t="shared" si="5"/>
        <v>#DIV/0!</v>
      </c>
      <c r="I51" s="69"/>
    </row>
    <row r="52" spans="1:9" ht="14.25" customHeight="1" hidden="1">
      <c r="A52" s="57" t="s">
        <v>155</v>
      </c>
      <c r="B52" s="69"/>
      <c r="C52" s="69"/>
      <c r="D52" s="69"/>
      <c r="E52" s="51" t="e">
        <f t="shared" si="6"/>
        <v>#DIV/0!</v>
      </c>
      <c r="F52" s="51" t="e">
        <f t="shared" si="4"/>
        <v>#DIV/0!</v>
      </c>
      <c r="G52" s="69"/>
      <c r="H52" s="51" t="e">
        <f t="shared" si="5"/>
        <v>#DIV/0!</v>
      </c>
      <c r="I52" s="69"/>
    </row>
    <row r="53" spans="1:9" ht="63.75" hidden="1">
      <c r="A53" s="57" t="s">
        <v>156</v>
      </c>
      <c r="B53" s="69"/>
      <c r="C53" s="69"/>
      <c r="D53" s="69"/>
      <c r="E53" s="51" t="e">
        <f t="shared" si="6"/>
        <v>#DIV/0!</v>
      </c>
      <c r="F53" s="51" t="e">
        <f t="shared" si="4"/>
        <v>#DIV/0!</v>
      </c>
      <c r="G53" s="69"/>
      <c r="H53" s="51" t="s">
        <v>125</v>
      </c>
      <c r="I53" s="69"/>
    </row>
    <row r="54" spans="1:9" ht="63.75" hidden="1">
      <c r="A54" s="57" t="s">
        <v>157</v>
      </c>
      <c r="B54" s="69"/>
      <c r="C54" s="69"/>
      <c r="D54" s="69"/>
      <c r="E54" s="51" t="s">
        <v>125</v>
      </c>
      <c r="F54" s="51" t="e">
        <f t="shared" si="4"/>
        <v>#DIV/0!</v>
      </c>
      <c r="G54" s="69"/>
      <c r="H54" s="51" t="e">
        <f>$D:$D/$G:$G*100</f>
        <v>#DIV/0!</v>
      </c>
      <c r="I54" s="69"/>
    </row>
    <row r="55" spans="1:9" ht="63.75" hidden="1">
      <c r="A55" s="57" t="s">
        <v>158</v>
      </c>
      <c r="B55" s="69"/>
      <c r="C55" s="69"/>
      <c r="D55" s="69"/>
      <c r="E55" s="51" t="e">
        <f>$D:$D/$B:$B*100</f>
        <v>#DIV/0!</v>
      </c>
      <c r="F55" s="51" t="e">
        <f t="shared" si="4"/>
        <v>#DIV/0!</v>
      </c>
      <c r="G55" s="69"/>
      <c r="H55" s="51" t="e">
        <f>$D:$D/$G:$G*100</f>
        <v>#DIV/0!</v>
      </c>
      <c r="I55" s="69"/>
    </row>
    <row r="56" spans="1:9" ht="76.5" hidden="1">
      <c r="A56" s="57" t="s">
        <v>159</v>
      </c>
      <c r="B56" s="69"/>
      <c r="C56" s="69"/>
      <c r="D56" s="69"/>
      <c r="E56" s="51" t="e">
        <f>$D:$D/$B:$B*100</f>
        <v>#DIV/0!</v>
      </c>
      <c r="F56" s="51" t="e">
        <f t="shared" si="4"/>
        <v>#DIV/0!</v>
      </c>
      <c r="G56" s="69"/>
      <c r="H56" s="51" t="e">
        <f>$D:$D/$G:$G*100</f>
        <v>#DIV/0!</v>
      </c>
      <c r="I56" s="69"/>
    </row>
    <row r="57" spans="1:9" ht="52.5" customHeight="1" hidden="1">
      <c r="A57" s="57" t="s">
        <v>160</v>
      </c>
      <c r="B57" s="69"/>
      <c r="C57" s="69"/>
      <c r="D57" s="69"/>
      <c r="E57" s="51" t="e">
        <f>$D:$D/$B:$B*100</f>
        <v>#DIV/0!</v>
      </c>
      <c r="F57" s="51" t="e">
        <f t="shared" si="4"/>
        <v>#DIV/0!</v>
      </c>
      <c r="G57" s="69"/>
      <c r="H57" s="51" t="e">
        <f>$D:$D/$G:$G*100</f>
        <v>#DIV/0!</v>
      </c>
      <c r="I57" s="69"/>
    </row>
    <row r="58" spans="1:9" ht="76.5" hidden="1">
      <c r="A58" s="57" t="s">
        <v>161</v>
      </c>
      <c r="B58" s="69"/>
      <c r="C58" s="69"/>
      <c r="D58" s="69"/>
      <c r="E58" s="51" t="s">
        <v>124</v>
      </c>
      <c r="F58" s="51" t="e">
        <f t="shared" si="4"/>
        <v>#DIV/0!</v>
      </c>
      <c r="G58" s="69"/>
      <c r="H58" s="51" t="s">
        <v>124</v>
      </c>
      <c r="I58" s="69"/>
    </row>
    <row r="59" spans="1:9" ht="12.75" hidden="1">
      <c r="A59" s="57" t="s">
        <v>162</v>
      </c>
      <c r="B59" s="69"/>
      <c r="C59" s="69"/>
      <c r="D59" s="69"/>
      <c r="E59" s="51" t="e">
        <f aca="true" t="shared" si="7" ref="E59:E67">$D:$D/$B:$B*100</f>
        <v>#DIV/0!</v>
      </c>
      <c r="F59" s="51" t="e">
        <f t="shared" si="4"/>
        <v>#DIV/0!</v>
      </c>
      <c r="G59" s="69"/>
      <c r="H59" s="51" t="s">
        <v>125</v>
      </c>
      <c r="I59" s="69"/>
    </row>
    <row r="60" spans="1:9" ht="12.75">
      <c r="A60" s="53" t="s">
        <v>22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124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23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24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25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121</v>
      </c>
      <c r="B64" s="69">
        <v>473017.9</v>
      </c>
      <c r="C64" s="69">
        <v>188527.6</v>
      </c>
      <c r="D64" s="69">
        <v>188527.6</v>
      </c>
      <c r="E64" s="51">
        <f t="shared" si="7"/>
        <v>39.8563352465097</v>
      </c>
      <c r="F64" s="51">
        <f t="shared" si="9"/>
        <v>100</v>
      </c>
      <c r="G64" s="69">
        <v>163738.28</v>
      </c>
      <c r="H64" s="51">
        <f t="shared" si="8"/>
        <v>115.13959960981634</v>
      </c>
      <c r="I64" s="69">
        <v>26293.6</v>
      </c>
    </row>
    <row r="65" spans="1:9" ht="13.5" customHeight="1">
      <c r="A65" s="57" t="s">
        <v>122</v>
      </c>
      <c r="B65" s="69">
        <v>495378.37</v>
      </c>
      <c r="C65" s="69">
        <v>29735.61</v>
      </c>
      <c r="D65" s="69">
        <v>29735.620000000003</v>
      </c>
      <c r="E65" s="51">
        <f t="shared" si="7"/>
        <v>6.002607663309966</v>
      </c>
      <c r="F65" s="51">
        <f t="shared" si="9"/>
        <v>100.000033629712</v>
      </c>
      <c r="G65" s="69">
        <v>48973.2</v>
      </c>
      <c r="H65" s="51">
        <f t="shared" si="8"/>
        <v>60.71814788496567</v>
      </c>
      <c r="I65" s="69">
        <v>9070.65</v>
      </c>
    </row>
    <row r="66" spans="1:9" ht="13.5" customHeight="1">
      <c r="A66" s="57" t="s">
        <v>123</v>
      </c>
      <c r="B66" s="69">
        <v>1010703.86</v>
      </c>
      <c r="C66" s="69">
        <v>385369.01</v>
      </c>
      <c r="D66" s="69">
        <v>385369.02</v>
      </c>
      <c r="E66" s="51">
        <f t="shared" si="7"/>
        <v>38.128776909984296</v>
      </c>
      <c r="F66" s="51">
        <f t="shared" si="9"/>
        <v>100.00000259491546</v>
      </c>
      <c r="G66" s="69">
        <v>364679.03</v>
      </c>
      <c r="H66" s="51">
        <f t="shared" si="8"/>
        <v>105.67347949784774</v>
      </c>
      <c r="I66" s="69">
        <v>105610.9</v>
      </c>
    </row>
    <row r="67" spans="1:9" ht="12.75">
      <c r="A67" s="2" t="s">
        <v>144</v>
      </c>
      <c r="B67" s="69">
        <v>19931.399999999998</v>
      </c>
      <c r="C67" s="69">
        <v>2951.6099999999997</v>
      </c>
      <c r="D67" s="69">
        <v>2951.6099999999997</v>
      </c>
      <c r="E67" s="51">
        <f t="shared" si="7"/>
        <v>14.80884433607273</v>
      </c>
      <c r="F67" s="51" t="s">
        <v>124</v>
      </c>
      <c r="G67" s="69">
        <v>1584.58</v>
      </c>
      <c r="H67" s="51" t="s">
        <v>124</v>
      </c>
      <c r="I67" s="69">
        <v>2745.95</v>
      </c>
    </row>
    <row r="68" spans="1:9" ht="12.75">
      <c r="A68" s="60" t="s">
        <v>129</v>
      </c>
      <c r="B68" s="69"/>
      <c r="C68" s="69"/>
      <c r="D68" s="69"/>
      <c r="E68" s="51" t="s">
        <v>125</v>
      </c>
      <c r="F68" s="51" t="s">
        <v>124</v>
      </c>
      <c r="G68" s="69">
        <v>0</v>
      </c>
      <c r="H68" s="51" t="s">
        <v>125</v>
      </c>
      <c r="I68" s="69"/>
    </row>
    <row r="69" spans="1:9" ht="25.5">
      <c r="A69" s="60" t="s">
        <v>27</v>
      </c>
      <c r="B69" s="62">
        <v>-2269.2</v>
      </c>
      <c r="C69" s="62">
        <v>-2269.2</v>
      </c>
      <c r="D69" s="62">
        <v>-2677.8099999999995</v>
      </c>
      <c r="E69" s="51" t="s">
        <v>125</v>
      </c>
      <c r="F69" s="51" t="s">
        <v>124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26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26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2" t="s">
        <v>28</v>
      </c>
      <c r="B72" s="93"/>
      <c r="C72" s="93"/>
      <c r="D72" s="93"/>
      <c r="E72" s="93"/>
      <c r="F72" s="93"/>
      <c r="G72" s="93"/>
      <c r="H72" s="93"/>
      <c r="I72" s="94"/>
    </row>
    <row r="73" spans="1:9" ht="12.75">
      <c r="A73" s="7" t="s">
        <v>29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30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31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32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78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D77-апрель!D77</f>
        <v>0</v>
      </c>
    </row>
    <row r="78" spans="1:9" ht="25.5">
      <c r="A78" s="1" t="s">
        <v>33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35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36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37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38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39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73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40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83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41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42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43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4">
        <v>0</v>
      </c>
      <c r="H91" s="29">
        <v>0</v>
      </c>
      <c r="I91" s="36">
        <f>D91-апрель!D91</f>
        <v>0</v>
      </c>
    </row>
    <row r="92" spans="1:9" ht="12.75">
      <c r="A92" s="8" t="s">
        <v>44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45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46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134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183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47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48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49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117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150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50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51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52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53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54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105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106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55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56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57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58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59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60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67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2" t="s">
        <v>68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69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79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87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88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6" t="s">
        <v>61</v>
      </c>
      <c r="B121" s="84">
        <f>B73+B82+B83+B84+B90+B97+B104+B107+B109+B115+B119+B95</f>
        <v>2472458.3999999994</v>
      </c>
      <c r="C121" s="84">
        <f>C73+C82+C83+C84+C90+C97+C104+C107+C109+C115+C119+C95</f>
        <v>774254.1</v>
      </c>
      <c r="D121" s="84">
        <f>D73+D82+D83+D84+D90+D97+D104+D107+D109+D115+D119+D95</f>
        <v>725225.5000000001</v>
      </c>
      <c r="E121" s="87">
        <f>$D:$D/$B:$B*100</f>
        <v>29.332161867718394</v>
      </c>
      <c r="F121" s="87">
        <f>$D:$D/$C:$C*100</f>
        <v>93.6676344368083</v>
      </c>
      <c r="G121" s="84">
        <f>G73+G84+G90+G97+G104+G107+G109+G115+G119+G82+G83</f>
        <v>685928</v>
      </c>
      <c r="H121" s="87">
        <f>$D:$D/$G:$G*100</f>
        <v>105.7290998472143</v>
      </c>
      <c r="I121" s="84">
        <f>I73+I82+I83+I84+I90+I97+I104+I107+I109+I115+I119+I95</f>
        <v>196633.80000000002</v>
      </c>
    </row>
    <row r="122" spans="1:9" ht="17.25" customHeight="1">
      <c r="A122" s="85" t="s">
        <v>62</v>
      </c>
      <c r="B122" s="84">
        <f>B71-B121</f>
        <v>-33376.589999999385</v>
      </c>
      <c r="C122" s="84">
        <f>C71-C121</f>
        <v>-14338.889999999781</v>
      </c>
      <c r="D122" s="84">
        <f>D71-D121</f>
        <v>33342.42999999982</v>
      </c>
      <c r="E122" s="84">
        <f>E71-E121</f>
        <v>1.7683910899538162</v>
      </c>
      <c r="F122" s="84"/>
      <c r="G122" s="84">
        <f>G71-G121</f>
        <v>47880.01000000001</v>
      </c>
      <c r="H122" s="84"/>
      <c r="I122" s="84">
        <f>D122-апрель!D120</f>
        <v>-28544.610000000102</v>
      </c>
    </row>
    <row r="123" spans="1:9" ht="24" customHeight="1">
      <c r="A123" s="1" t="s">
        <v>63</v>
      </c>
      <c r="B123" s="28" t="s">
        <v>151</v>
      </c>
      <c r="C123" s="28"/>
      <c r="D123" s="28" t="s">
        <v>184</v>
      </c>
      <c r="E123" s="28"/>
      <c r="F123" s="28"/>
      <c r="G123" s="28"/>
      <c r="H123" s="27"/>
      <c r="I123" s="36"/>
    </row>
    <row r="124" spans="1:9" ht="12.75">
      <c r="A124" s="3" t="s">
        <v>64</v>
      </c>
      <c r="B124" s="27">
        <f>B126+B127</f>
        <v>12692.099999999999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4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8">
        <f>D125-апрель!D123</f>
        <v>0</v>
      </c>
    </row>
    <row r="126" spans="1:9" ht="12.75">
      <c r="A126" s="5" t="s">
        <v>65</v>
      </c>
      <c r="B126" s="28">
        <f>март!B123</f>
        <v>2269.2</v>
      </c>
      <c r="C126" s="28"/>
      <c r="D126" s="28">
        <v>25553</v>
      </c>
      <c r="E126" s="28"/>
      <c r="F126" s="28"/>
      <c r="G126" s="28"/>
      <c r="H126" s="37"/>
      <c r="I126" s="88">
        <f>D126-апрель!D124</f>
        <v>-17138.9</v>
      </c>
    </row>
    <row r="127" spans="1:9" ht="12.75">
      <c r="A127" s="1" t="s">
        <v>66</v>
      </c>
      <c r="B127" s="28">
        <f>март!B124</f>
        <v>10422.9</v>
      </c>
      <c r="C127" s="28"/>
      <c r="D127" s="28">
        <v>19581</v>
      </c>
      <c r="E127" s="28"/>
      <c r="F127" s="28"/>
      <c r="G127" s="28"/>
      <c r="H127" s="37"/>
      <c r="I127" s="88">
        <f>D127-апрель!D125</f>
        <v>-11406.2</v>
      </c>
    </row>
    <row r="128" spans="1:9" ht="12.75">
      <c r="A128" s="3" t="s">
        <v>108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8">
        <f>D128-апрель!D126</f>
        <v>0</v>
      </c>
    </row>
    <row r="129" spans="1:9" ht="12.75">
      <c r="A129" s="2" t="s">
        <v>109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8">
        <f>D129-апрель!D127</f>
        <v>0</v>
      </c>
    </row>
    <row r="130" spans="1:9" ht="12.75">
      <c r="A130" s="2" t="s">
        <v>110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8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85</v>
      </c>
    </row>
    <row r="134" ht="12.75" customHeight="1" hidden="1"/>
    <row r="136" spans="1:9" ht="31.5">
      <c r="A136" s="81" t="s">
        <v>179</v>
      </c>
      <c r="C136" s="24" t="s">
        <v>180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0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6" sqref="B126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181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182</v>
      </c>
      <c r="D4" s="18" t="s">
        <v>74</v>
      </c>
      <c r="E4" s="18" t="s">
        <v>72</v>
      </c>
      <c r="F4" s="18" t="s">
        <v>75</v>
      </c>
      <c r="G4" s="18" t="s">
        <v>165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76</v>
      </c>
      <c r="B10" s="67">
        <f>B11+B12+B13+B14</f>
        <v>270015.63999999996</v>
      </c>
      <c r="C10" s="67">
        <f>C11+C12+C13+C14</f>
        <v>94240</v>
      </c>
      <c r="D10" s="67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7">
        <f>G11+G12+G13+G14</f>
        <v>92915.8</v>
      </c>
      <c r="H10" s="56">
        <f t="shared" si="2"/>
        <v>101.35284849293662</v>
      </c>
      <c r="I10" s="67">
        <f>I11+I12+I13+I14</f>
        <v>17037.64</v>
      </c>
    </row>
    <row r="11" spans="1:9" ht="12.75" customHeight="1">
      <c r="A11" s="57" t="s">
        <v>80</v>
      </c>
      <c r="B11" s="69">
        <v>258218.54</v>
      </c>
      <c r="C11" s="69">
        <v>92000</v>
      </c>
      <c r="D11" s="69">
        <v>91807.69</v>
      </c>
      <c r="E11" s="51">
        <f t="shared" si="0"/>
        <v>35.554259581825534</v>
      </c>
      <c r="F11" s="51">
        <f t="shared" si="1"/>
        <v>99.79096739130435</v>
      </c>
      <c r="G11" s="69">
        <v>90455.84999999999</v>
      </c>
      <c r="H11" s="51">
        <f t="shared" si="2"/>
        <v>101.49447492892942</v>
      </c>
      <c r="I11" s="69">
        <v>16542.63</v>
      </c>
    </row>
    <row r="12" spans="1:9" ht="12.75" customHeight="1">
      <c r="A12" s="57" t="s">
        <v>81</v>
      </c>
      <c r="B12" s="69">
        <v>4039.82</v>
      </c>
      <c r="C12" s="69">
        <v>210</v>
      </c>
      <c r="D12" s="69">
        <v>473.37</v>
      </c>
      <c r="E12" s="51">
        <f t="shared" si="0"/>
        <v>11.717601279264917</v>
      </c>
      <c r="F12" s="51">
        <f t="shared" si="1"/>
        <v>225.4142857142857</v>
      </c>
      <c r="G12" s="69">
        <v>257.14000000000004</v>
      </c>
      <c r="H12" s="51">
        <f t="shared" si="2"/>
        <v>184.09037878198643</v>
      </c>
      <c r="I12" s="69">
        <v>185.54</v>
      </c>
    </row>
    <row r="13" spans="1:9" ht="12.75" customHeight="1">
      <c r="A13" s="57" t="s">
        <v>82</v>
      </c>
      <c r="B13" s="69">
        <v>4853.42</v>
      </c>
      <c r="C13" s="69">
        <v>930</v>
      </c>
      <c r="D13" s="69">
        <v>345.40000000000003</v>
      </c>
      <c r="E13" s="51">
        <f t="shared" si="0"/>
        <v>7.116631159058974</v>
      </c>
      <c r="F13" s="51">
        <f t="shared" si="1"/>
        <v>37.13978494623657</v>
      </c>
      <c r="G13" s="69">
        <v>876.32</v>
      </c>
      <c r="H13" s="51">
        <f t="shared" si="2"/>
        <v>39.41482563447143</v>
      </c>
      <c r="I13" s="69">
        <v>-0.45</v>
      </c>
    </row>
    <row r="14" spans="1:9" ht="12.75" customHeight="1">
      <c r="A14" s="58" t="s">
        <v>84</v>
      </c>
      <c r="B14" s="69">
        <v>2903.86</v>
      </c>
      <c r="C14" s="69">
        <v>1100</v>
      </c>
      <c r="D14" s="69">
        <v>1546.35</v>
      </c>
      <c r="E14" s="51">
        <f t="shared" si="0"/>
        <v>53.25153416487021</v>
      </c>
      <c r="F14" s="51">
        <f t="shared" si="1"/>
        <v>140.5772727272727</v>
      </c>
      <c r="G14" s="69">
        <v>1326.49</v>
      </c>
      <c r="H14" s="51">
        <f t="shared" si="2"/>
        <v>116.57456897526555</v>
      </c>
      <c r="I14" s="69">
        <v>309.92</v>
      </c>
    </row>
    <row r="15" spans="1:9" ht="12.75" customHeight="1">
      <c r="A15" s="59" t="s">
        <v>89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90</v>
      </c>
      <c r="B16" s="69">
        <v>10865.8</v>
      </c>
      <c r="C16" s="82">
        <v>4167.41</v>
      </c>
      <c r="D16" s="82">
        <v>3865.11</v>
      </c>
      <c r="E16" s="51">
        <f t="shared" si="0"/>
        <v>35.57133391006645</v>
      </c>
      <c r="F16" s="51">
        <f t="shared" si="1"/>
        <v>92.74609409681314</v>
      </c>
      <c r="G16" s="69">
        <v>4167.41</v>
      </c>
      <c r="H16" s="51">
        <f t="shared" si="2"/>
        <v>92.74609409681314</v>
      </c>
      <c r="I16" s="83">
        <v>679.25</v>
      </c>
    </row>
    <row r="17" spans="1:9" ht="12.75" customHeight="1">
      <c r="A17" s="39" t="s">
        <v>91</v>
      </c>
      <c r="B17" s="69">
        <v>56</v>
      </c>
      <c r="C17" s="82">
        <v>25</v>
      </c>
      <c r="D17" s="82">
        <v>24.62</v>
      </c>
      <c r="E17" s="51">
        <f t="shared" si="0"/>
        <v>43.964285714285715</v>
      </c>
      <c r="F17" s="51">
        <f t="shared" si="1"/>
        <v>98.48</v>
      </c>
      <c r="G17" s="69">
        <v>31.309999999999995</v>
      </c>
      <c r="H17" s="51">
        <f t="shared" si="2"/>
        <v>78.63302459278188</v>
      </c>
      <c r="I17" s="83">
        <v>5.5</v>
      </c>
    </row>
    <row r="18" spans="1:9" ht="51">
      <c r="A18" s="39" t="s">
        <v>92</v>
      </c>
      <c r="B18" s="69">
        <v>14192.6</v>
      </c>
      <c r="C18" s="82">
        <v>5784.05</v>
      </c>
      <c r="D18" s="82">
        <v>5138.2699999999995</v>
      </c>
      <c r="E18" s="51">
        <f t="shared" si="0"/>
        <v>36.203866803827346</v>
      </c>
      <c r="F18" s="51">
        <f t="shared" si="1"/>
        <v>88.83515875554325</v>
      </c>
      <c r="G18" s="69">
        <v>5784.05</v>
      </c>
      <c r="H18" s="51">
        <f t="shared" si="2"/>
        <v>88.83515875554325</v>
      </c>
      <c r="I18" s="83">
        <v>757.7</v>
      </c>
    </row>
    <row r="19" spans="1:9" ht="51" customHeight="1">
      <c r="A19" s="39" t="s">
        <v>93</v>
      </c>
      <c r="B19" s="69">
        <v>-1402.4</v>
      </c>
      <c r="C19" s="82">
        <v>-700</v>
      </c>
      <c r="D19" s="82">
        <v>-809.82</v>
      </c>
      <c r="E19" s="51">
        <f t="shared" si="0"/>
        <v>57.74529378208785</v>
      </c>
      <c r="F19" s="51">
        <f t="shared" si="1"/>
        <v>115.68857142857144</v>
      </c>
      <c r="G19" s="69">
        <v>-757.87</v>
      </c>
      <c r="H19" s="51">
        <f t="shared" si="2"/>
        <v>106.85473761990842</v>
      </c>
      <c r="I19" s="83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96</v>
      </c>
      <c r="B21" s="69">
        <v>32762</v>
      </c>
      <c r="C21" s="69">
        <v>14665.49</v>
      </c>
      <c r="D21" s="69">
        <v>14500.87</v>
      </c>
      <c r="E21" s="51">
        <f t="shared" si="0"/>
        <v>44.26124778707039</v>
      </c>
      <c r="F21" s="51">
        <f t="shared" si="1"/>
        <v>98.87750085404579</v>
      </c>
      <c r="G21" s="69">
        <v>14665.83</v>
      </c>
      <c r="H21" s="51">
        <f t="shared" si="2"/>
        <v>98.87520856303395</v>
      </c>
      <c r="I21" s="69">
        <v>776.63</v>
      </c>
    </row>
    <row r="22" spans="1:9" ht="15" customHeight="1">
      <c r="A22" s="57" t="s">
        <v>94</v>
      </c>
      <c r="B22" s="69">
        <v>895.2</v>
      </c>
      <c r="C22" s="69">
        <v>750</v>
      </c>
      <c r="D22" s="69">
        <v>552.66</v>
      </c>
      <c r="E22" s="51">
        <f t="shared" si="0"/>
        <v>61.73592493297586</v>
      </c>
      <c r="F22" s="51">
        <f t="shared" si="1"/>
        <v>73.688</v>
      </c>
      <c r="G22" s="69">
        <v>791.92</v>
      </c>
      <c r="H22" s="51">
        <f t="shared" si="2"/>
        <v>69.78735225780382</v>
      </c>
      <c r="I22" s="69">
        <v>427.49</v>
      </c>
    </row>
    <row r="23" spans="1:9" ht="28.5" customHeight="1">
      <c r="A23" s="57" t="s">
        <v>95</v>
      </c>
      <c r="B23" s="69">
        <v>959</v>
      </c>
      <c r="C23" s="69">
        <v>196.56</v>
      </c>
      <c r="D23" s="69">
        <v>256.78000000000003</v>
      </c>
      <c r="E23" s="51">
        <f t="shared" si="0"/>
        <v>26.775808133472367</v>
      </c>
      <c r="F23" s="51">
        <f t="shared" si="1"/>
        <v>130.63695563695566</v>
      </c>
      <c r="G23" s="69">
        <v>196.56</v>
      </c>
      <c r="H23" s="51">
        <f t="shared" si="2"/>
        <v>130.63695563695566</v>
      </c>
      <c r="I23" s="69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119</v>
      </c>
      <c r="B25" s="69">
        <v>18923.7</v>
      </c>
      <c r="C25" s="69">
        <v>1900</v>
      </c>
      <c r="D25" s="69">
        <v>1890.08</v>
      </c>
      <c r="E25" s="51">
        <f t="shared" si="0"/>
        <v>9.987898772438793</v>
      </c>
      <c r="F25" s="51">
        <f t="shared" si="1"/>
        <v>99.4778947368421</v>
      </c>
      <c r="G25" s="69">
        <v>1611.45</v>
      </c>
      <c r="H25" s="51">
        <f t="shared" si="2"/>
        <v>117.29063886561792</v>
      </c>
      <c r="I25" s="69">
        <v>295.6</v>
      </c>
    </row>
    <row r="26" spans="1:9" ht="15.75" customHeight="1">
      <c r="A26" s="57" t="s">
        <v>120</v>
      </c>
      <c r="B26" s="69">
        <v>17371.9</v>
      </c>
      <c r="C26" s="69">
        <v>5102.26</v>
      </c>
      <c r="D26" s="69">
        <v>4521.29</v>
      </c>
      <c r="E26" s="51">
        <f t="shared" si="0"/>
        <v>26.02645651886092</v>
      </c>
      <c r="F26" s="51">
        <f t="shared" si="1"/>
        <v>88.61347716502098</v>
      </c>
      <c r="G26" s="69">
        <v>5102.26</v>
      </c>
      <c r="H26" s="51">
        <f t="shared" si="2"/>
        <v>88.61347716502098</v>
      </c>
      <c r="I26" s="69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9">
        <v>14680.1</v>
      </c>
      <c r="C28" s="69">
        <v>4800</v>
      </c>
      <c r="D28" s="69">
        <v>5072.39</v>
      </c>
      <c r="E28" s="51">
        <f t="shared" si="0"/>
        <v>34.55283002159386</v>
      </c>
      <c r="F28" s="51">
        <f t="shared" si="1"/>
        <v>105.67479166666666</v>
      </c>
      <c r="G28" s="69">
        <v>5722.68</v>
      </c>
      <c r="H28" s="51">
        <f t="shared" si="2"/>
        <v>88.6366178084394</v>
      </c>
      <c r="I28" s="69">
        <v>852.7</v>
      </c>
    </row>
    <row r="29" spans="1:9" ht="18.75" customHeight="1">
      <c r="A29" s="57" t="s">
        <v>98</v>
      </c>
      <c r="B29" s="69">
        <v>84.8</v>
      </c>
      <c r="C29" s="69">
        <v>29.2</v>
      </c>
      <c r="D29" s="69">
        <v>17.6</v>
      </c>
      <c r="E29" s="51">
        <f t="shared" si="0"/>
        <v>20.75471698113208</v>
      </c>
      <c r="F29" s="51">
        <f t="shared" si="1"/>
        <v>60.27397260273973</v>
      </c>
      <c r="G29" s="69">
        <v>16</v>
      </c>
      <c r="H29" s="51" t="s">
        <v>124</v>
      </c>
      <c r="I29" s="69">
        <v>4.8</v>
      </c>
    </row>
    <row r="30" spans="1:9" ht="26.25" customHeight="1">
      <c r="A30" s="57" t="s">
        <v>97</v>
      </c>
      <c r="B30" s="69">
        <v>50</v>
      </c>
      <c r="C30" s="69">
        <v>15</v>
      </c>
      <c r="D30" s="69">
        <v>20</v>
      </c>
      <c r="E30" s="51">
        <f t="shared" si="0"/>
        <v>40</v>
      </c>
      <c r="F30" s="51" t="s">
        <v>124</v>
      </c>
      <c r="G30" s="69">
        <v>15</v>
      </c>
      <c r="H30" s="51" t="s">
        <v>124</v>
      </c>
      <c r="I30" s="69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124</v>
      </c>
      <c r="F31" s="51" t="s">
        <v>124</v>
      </c>
      <c r="G31" s="63">
        <f>G32+G33</f>
        <v>0.17</v>
      </c>
      <c r="H31" s="51" t="s">
        <v>124</v>
      </c>
      <c r="I31" s="63">
        <f>I32+I33</f>
        <v>0</v>
      </c>
    </row>
    <row r="32" spans="1:9" ht="25.5">
      <c r="A32" s="57" t="s">
        <v>137</v>
      </c>
      <c r="B32" s="69">
        <v>0</v>
      </c>
      <c r="C32" s="69">
        <v>0</v>
      </c>
      <c r="D32" s="69">
        <v>0</v>
      </c>
      <c r="E32" s="51" t="s">
        <v>124</v>
      </c>
      <c r="F32" s="51" t="s">
        <v>124</v>
      </c>
      <c r="G32" s="69">
        <v>0</v>
      </c>
      <c r="H32" s="51" t="s">
        <v>124</v>
      </c>
      <c r="I32" s="69">
        <v>0</v>
      </c>
    </row>
    <row r="33" spans="1:9" ht="25.5">
      <c r="A33" s="57" t="s">
        <v>99</v>
      </c>
      <c r="B33" s="69">
        <v>0</v>
      </c>
      <c r="C33" s="69">
        <v>0</v>
      </c>
      <c r="D33" s="69">
        <v>0.07</v>
      </c>
      <c r="E33" s="51" t="s">
        <v>124</v>
      </c>
      <c r="F33" s="51" t="s">
        <v>124</v>
      </c>
      <c r="G33" s="69">
        <v>0.17</v>
      </c>
      <c r="H33" s="51" t="s">
        <v>124</v>
      </c>
      <c r="I33" s="69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131</v>
      </c>
      <c r="B35" s="69"/>
      <c r="C35" s="69"/>
      <c r="D35" s="69"/>
      <c r="E35" s="51" t="s">
        <v>125</v>
      </c>
      <c r="F35" s="51" t="e">
        <f t="shared" si="3"/>
        <v>#DIV/0!</v>
      </c>
      <c r="G35" s="69"/>
      <c r="H35" s="51" t="e">
        <f>$D:$D/$G:$G*100</f>
        <v>#DIV/0!</v>
      </c>
      <c r="I35" s="69"/>
    </row>
    <row r="36" spans="1:9" ht="76.5">
      <c r="A36" s="57" t="s">
        <v>138</v>
      </c>
      <c r="B36" s="69">
        <v>26368</v>
      </c>
      <c r="C36" s="69">
        <v>8500</v>
      </c>
      <c r="D36" s="69">
        <v>8460.16</v>
      </c>
      <c r="E36" s="51">
        <f>$D:$D/$B:$B*100</f>
        <v>32.08495145631068</v>
      </c>
      <c r="F36" s="51">
        <f t="shared" si="3"/>
        <v>99.53129411764706</v>
      </c>
      <c r="G36" s="69">
        <v>8491.4</v>
      </c>
      <c r="H36" s="51">
        <f>$D:$D/$G:$G*100</f>
        <v>99.63209835833902</v>
      </c>
      <c r="I36" s="69">
        <v>895.23</v>
      </c>
    </row>
    <row r="37" spans="1:9" ht="76.5">
      <c r="A37" s="57" t="s">
        <v>152</v>
      </c>
      <c r="B37" s="69">
        <v>628</v>
      </c>
      <c r="C37" s="69">
        <v>261.49</v>
      </c>
      <c r="D37" s="69">
        <v>379.84</v>
      </c>
      <c r="E37" s="51">
        <f>$D:$D/$B:$B*100</f>
        <v>60.48407643312102</v>
      </c>
      <c r="F37" s="51">
        <f t="shared" si="3"/>
        <v>145.25985697349802</v>
      </c>
      <c r="G37" s="69">
        <v>0.14</v>
      </c>
      <c r="H37" s="51" t="s">
        <v>124</v>
      </c>
      <c r="I37" s="69">
        <v>77.81</v>
      </c>
    </row>
    <row r="38" spans="1:9" ht="76.5">
      <c r="A38" s="57" t="s">
        <v>139</v>
      </c>
      <c r="B38" s="69">
        <v>530.18</v>
      </c>
      <c r="C38" s="69">
        <v>220.9</v>
      </c>
      <c r="D38" s="69">
        <v>118.88999999999999</v>
      </c>
      <c r="E38" s="51">
        <f>$D:$D/$B:$B*100</f>
        <v>22.4244596174884</v>
      </c>
      <c r="F38" s="51">
        <f t="shared" si="3"/>
        <v>53.82073336351289</v>
      </c>
      <c r="G38" s="69">
        <v>124.07</v>
      </c>
      <c r="H38" s="51">
        <f>$D:$D/$G:$G*100</f>
        <v>95.82493753526235</v>
      </c>
      <c r="I38" s="69">
        <v>27.13</v>
      </c>
    </row>
    <row r="39" spans="1:9" ht="38.25">
      <c r="A39" s="57" t="s">
        <v>140</v>
      </c>
      <c r="B39" s="69">
        <v>19213.07</v>
      </c>
      <c r="C39" s="69">
        <v>8000</v>
      </c>
      <c r="D39" s="69">
        <v>4693.74</v>
      </c>
      <c r="E39" s="51">
        <f>$D:$D/$B:$B*100</f>
        <v>24.42993233252156</v>
      </c>
      <c r="F39" s="51">
        <f t="shared" si="3"/>
        <v>58.67175</v>
      </c>
      <c r="G39" s="69">
        <v>6230.32</v>
      </c>
      <c r="H39" s="51">
        <f>$D:$D/$G:$G*100</f>
        <v>75.33706133874344</v>
      </c>
      <c r="I39" s="69">
        <v>381.77</v>
      </c>
    </row>
    <row r="40" spans="1:9" ht="51">
      <c r="A40" s="57" t="s">
        <v>174</v>
      </c>
      <c r="B40" s="69"/>
      <c r="C40" s="69">
        <v>0</v>
      </c>
      <c r="D40" s="69">
        <v>7.01</v>
      </c>
      <c r="E40" s="51"/>
      <c r="F40" s="51" t="e">
        <f t="shared" si="3"/>
        <v>#DIV/0!</v>
      </c>
      <c r="G40" s="69"/>
      <c r="H40" s="51"/>
      <c r="I40" s="69">
        <v>0</v>
      </c>
    </row>
    <row r="41" spans="1:9" ht="51">
      <c r="A41" s="57" t="s">
        <v>141</v>
      </c>
      <c r="B41" s="69">
        <v>691</v>
      </c>
      <c r="C41" s="69">
        <v>691</v>
      </c>
      <c r="D41" s="69">
        <v>445.23</v>
      </c>
      <c r="E41" s="51">
        <f>$D:$D/$B:$B*100</f>
        <v>64.4327062228654</v>
      </c>
      <c r="F41" s="51" t="s">
        <v>124</v>
      </c>
      <c r="G41" s="69">
        <v>690.92</v>
      </c>
      <c r="H41" s="51" t="s">
        <v>124</v>
      </c>
      <c r="I41" s="69">
        <v>341.58</v>
      </c>
    </row>
    <row r="42" spans="1:9" ht="76.5">
      <c r="A42" s="61" t="s">
        <v>142</v>
      </c>
      <c r="B42" s="69">
        <v>3442.45</v>
      </c>
      <c r="C42" s="69">
        <v>1465</v>
      </c>
      <c r="D42" s="69">
        <v>1572.78</v>
      </c>
      <c r="E42" s="51">
        <f>$D:$D/$B:$B*100</f>
        <v>45.687809554241895</v>
      </c>
      <c r="F42" s="51">
        <f>$D:$D/$C:$C*100</f>
        <v>107.35699658703071</v>
      </c>
      <c r="G42" s="69">
        <v>1105.73</v>
      </c>
      <c r="H42" s="51">
        <f>$D:$D/$G:$G*100</f>
        <v>142.23906378591516</v>
      </c>
      <c r="I42" s="69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104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101</v>
      </c>
      <c r="B46" s="69">
        <v>0</v>
      </c>
      <c r="C46" s="69">
        <v>0</v>
      </c>
      <c r="D46" s="69">
        <v>413.05</v>
      </c>
      <c r="E46" s="51" t="s">
        <v>124</v>
      </c>
      <c r="F46" s="51" t="s">
        <v>124</v>
      </c>
      <c r="G46" s="69">
        <v>0</v>
      </c>
      <c r="H46" s="51" t="s">
        <v>124</v>
      </c>
      <c r="I46" s="69">
        <v>413.05</v>
      </c>
    </row>
    <row r="47" spans="1:9" ht="76.5">
      <c r="A47" s="57" t="s">
        <v>102</v>
      </c>
      <c r="B47" s="69">
        <v>97.5</v>
      </c>
      <c r="C47" s="69">
        <v>61</v>
      </c>
      <c r="D47" s="69">
        <v>98.3</v>
      </c>
      <c r="E47" s="51" t="s">
        <v>125</v>
      </c>
      <c r="F47" s="51">
        <f aca="true" t="shared" si="4" ref="F47:F59">$D:$D/$C:$C*100</f>
        <v>161.14754098360655</v>
      </c>
      <c r="G47" s="69">
        <v>62.82</v>
      </c>
      <c r="H47" s="51">
        <f aca="true" t="shared" si="5" ref="H47:H52">$D:$D/$G:$G*100</f>
        <v>156.47882839859918</v>
      </c>
      <c r="I47" s="69">
        <v>24.38</v>
      </c>
    </row>
    <row r="48" spans="1:9" ht="12.75">
      <c r="A48" s="61" t="s">
        <v>100</v>
      </c>
      <c r="B48" s="69">
        <v>1400</v>
      </c>
      <c r="C48" s="69">
        <v>440</v>
      </c>
      <c r="D48" s="69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9">
        <v>1035.17</v>
      </c>
      <c r="H48" s="51">
        <f t="shared" si="5"/>
        <v>81.01471255928978</v>
      </c>
      <c r="I48" s="69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153</v>
      </c>
      <c r="B50" s="69"/>
      <c r="C50" s="69"/>
      <c r="D50" s="69"/>
      <c r="E50" s="51" t="e">
        <f t="shared" si="6"/>
        <v>#DIV/0!</v>
      </c>
      <c r="F50" s="51" t="e">
        <f t="shared" si="4"/>
        <v>#DIV/0!</v>
      </c>
      <c r="G50" s="69"/>
      <c r="H50" s="51" t="e">
        <f t="shared" si="5"/>
        <v>#DIV/0!</v>
      </c>
      <c r="I50" s="69"/>
    </row>
    <row r="51" spans="1:9" ht="89.25" hidden="1">
      <c r="A51" s="57" t="s">
        <v>154</v>
      </c>
      <c r="B51" s="69"/>
      <c r="C51" s="69"/>
      <c r="D51" s="69"/>
      <c r="E51" s="51" t="e">
        <f t="shared" si="6"/>
        <v>#DIV/0!</v>
      </c>
      <c r="F51" s="51" t="e">
        <f t="shared" si="4"/>
        <v>#DIV/0!</v>
      </c>
      <c r="G51" s="69"/>
      <c r="H51" s="51" t="e">
        <f t="shared" si="5"/>
        <v>#DIV/0!</v>
      </c>
      <c r="I51" s="69"/>
    </row>
    <row r="52" spans="1:9" ht="14.25" customHeight="1" hidden="1">
      <c r="A52" s="57" t="s">
        <v>155</v>
      </c>
      <c r="B52" s="69"/>
      <c r="C52" s="69"/>
      <c r="D52" s="69"/>
      <c r="E52" s="51" t="e">
        <f t="shared" si="6"/>
        <v>#DIV/0!</v>
      </c>
      <c r="F52" s="51" t="e">
        <f t="shared" si="4"/>
        <v>#DIV/0!</v>
      </c>
      <c r="G52" s="69"/>
      <c r="H52" s="51" t="e">
        <f t="shared" si="5"/>
        <v>#DIV/0!</v>
      </c>
      <c r="I52" s="69"/>
    </row>
    <row r="53" spans="1:9" ht="63.75" hidden="1">
      <c r="A53" s="57" t="s">
        <v>156</v>
      </c>
      <c r="B53" s="69"/>
      <c r="C53" s="69"/>
      <c r="D53" s="69"/>
      <c r="E53" s="51" t="e">
        <f t="shared" si="6"/>
        <v>#DIV/0!</v>
      </c>
      <c r="F53" s="51" t="e">
        <f t="shared" si="4"/>
        <v>#DIV/0!</v>
      </c>
      <c r="G53" s="69"/>
      <c r="H53" s="51" t="s">
        <v>125</v>
      </c>
      <c r="I53" s="69"/>
    </row>
    <row r="54" spans="1:9" ht="63.75" hidden="1">
      <c r="A54" s="57" t="s">
        <v>157</v>
      </c>
      <c r="B54" s="69"/>
      <c r="C54" s="69"/>
      <c r="D54" s="69"/>
      <c r="E54" s="51" t="s">
        <v>125</v>
      </c>
      <c r="F54" s="51" t="e">
        <f t="shared" si="4"/>
        <v>#DIV/0!</v>
      </c>
      <c r="G54" s="69"/>
      <c r="H54" s="51" t="e">
        <f>$D:$D/$G:$G*100</f>
        <v>#DIV/0!</v>
      </c>
      <c r="I54" s="69"/>
    </row>
    <row r="55" spans="1:9" ht="63.75" hidden="1">
      <c r="A55" s="57" t="s">
        <v>158</v>
      </c>
      <c r="B55" s="69"/>
      <c r="C55" s="69"/>
      <c r="D55" s="69"/>
      <c r="E55" s="51" t="e">
        <f>$D:$D/$B:$B*100</f>
        <v>#DIV/0!</v>
      </c>
      <c r="F55" s="51" t="e">
        <f t="shared" si="4"/>
        <v>#DIV/0!</v>
      </c>
      <c r="G55" s="69"/>
      <c r="H55" s="51" t="e">
        <f>$D:$D/$G:$G*100</f>
        <v>#DIV/0!</v>
      </c>
      <c r="I55" s="69"/>
    </row>
    <row r="56" spans="1:9" ht="76.5" hidden="1">
      <c r="A56" s="57" t="s">
        <v>159</v>
      </c>
      <c r="B56" s="69"/>
      <c r="C56" s="69"/>
      <c r="D56" s="69"/>
      <c r="E56" s="51" t="e">
        <f>$D:$D/$B:$B*100</f>
        <v>#DIV/0!</v>
      </c>
      <c r="F56" s="51" t="e">
        <f t="shared" si="4"/>
        <v>#DIV/0!</v>
      </c>
      <c r="G56" s="69"/>
      <c r="H56" s="51" t="e">
        <f>$D:$D/$G:$G*100</f>
        <v>#DIV/0!</v>
      </c>
      <c r="I56" s="69"/>
    </row>
    <row r="57" spans="1:9" ht="52.5" customHeight="1" hidden="1">
      <c r="A57" s="57" t="s">
        <v>160</v>
      </c>
      <c r="B57" s="69"/>
      <c r="C57" s="69"/>
      <c r="D57" s="69"/>
      <c r="E57" s="51" t="e">
        <f>$D:$D/$B:$B*100</f>
        <v>#DIV/0!</v>
      </c>
      <c r="F57" s="51" t="e">
        <f t="shared" si="4"/>
        <v>#DIV/0!</v>
      </c>
      <c r="G57" s="69"/>
      <c r="H57" s="51" t="e">
        <f>$D:$D/$G:$G*100</f>
        <v>#DIV/0!</v>
      </c>
      <c r="I57" s="69"/>
    </row>
    <row r="58" spans="1:9" ht="76.5" hidden="1">
      <c r="A58" s="57" t="s">
        <v>161</v>
      </c>
      <c r="B58" s="69"/>
      <c r="C58" s="69"/>
      <c r="D58" s="69"/>
      <c r="E58" s="51" t="s">
        <v>124</v>
      </c>
      <c r="F58" s="51" t="e">
        <f t="shared" si="4"/>
        <v>#DIV/0!</v>
      </c>
      <c r="G58" s="69"/>
      <c r="H58" s="51" t="s">
        <v>124</v>
      </c>
      <c r="I58" s="69"/>
    </row>
    <row r="59" spans="1:9" ht="12.75" hidden="1">
      <c r="A59" s="57" t="s">
        <v>162</v>
      </c>
      <c r="B59" s="69"/>
      <c r="C59" s="69"/>
      <c r="D59" s="69"/>
      <c r="E59" s="51" t="e">
        <f aca="true" t="shared" si="7" ref="E59:E67">$D:$D/$B:$B*100</f>
        <v>#DIV/0!</v>
      </c>
      <c r="F59" s="51" t="e">
        <f t="shared" si="4"/>
        <v>#DIV/0!</v>
      </c>
      <c r="G59" s="69"/>
      <c r="H59" s="51" t="s">
        <v>125</v>
      </c>
      <c r="I59" s="69"/>
    </row>
    <row r="60" spans="1:9" ht="12.75">
      <c r="A60" s="53" t="s">
        <v>22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124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23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24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25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121</v>
      </c>
      <c r="B64" s="69">
        <v>473017.9</v>
      </c>
      <c r="C64" s="69">
        <v>188527.6</v>
      </c>
      <c r="D64" s="69">
        <v>188527.6</v>
      </c>
      <c r="E64" s="51">
        <f t="shared" si="7"/>
        <v>39.8563352465097</v>
      </c>
      <c r="F64" s="51">
        <f t="shared" si="9"/>
        <v>100</v>
      </c>
      <c r="G64" s="69">
        <v>163738.28</v>
      </c>
      <c r="H64" s="51">
        <f t="shared" si="8"/>
        <v>115.13959960981634</v>
      </c>
      <c r="I64" s="69">
        <v>26293.6</v>
      </c>
    </row>
    <row r="65" spans="1:9" ht="13.5" customHeight="1">
      <c r="A65" s="57" t="s">
        <v>122</v>
      </c>
      <c r="B65" s="69">
        <v>495378.37</v>
      </c>
      <c r="C65" s="69">
        <v>29735.61</v>
      </c>
      <c r="D65" s="69">
        <v>29735.620000000003</v>
      </c>
      <c r="E65" s="51">
        <f t="shared" si="7"/>
        <v>6.002607663309966</v>
      </c>
      <c r="F65" s="51">
        <f t="shared" si="9"/>
        <v>100.000033629712</v>
      </c>
      <c r="G65" s="69">
        <v>48973.2</v>
      </c>
      <c r="H65" s="51">
        <f t="shared" si="8"/>
        <v>60.71814788496567</v>
      </c>
      <c r="I65" s="69">
        <v>9070.65</v>
      </c>
    </row>
    <row r="66" spans="1:9" ht="13.5" customHeight="1">
      <c r="A66" s="57" t="s">
        <v>123</v>
      </c>
      <c r="B66" s="69">
        <v>1010703.86</v>
      </c>
      <c r="C66" s="69">
        <v>385369.01</v>
      </c>
      <c r="D66" s="69">
        <v>385369.02</v>
      </c>
      <c r="E66" s="51">
        <f t="shared" si="7"/>
        <v>38.128776909984296</v>
      </c>
      <c r="F66" s="51">
        <f t="shared" si="9"/>
        <v>100.00000259491546</v>
      </c>
      <c r="G66" s="69">
        <v>364679.03</v>
      </c>
      <c r="H66" s="51">
        <f t="shared" si="8"/>
        <v>105.67347949784774</v>
      </c>
      <c r="I66" s="69">
        <v>105610.9</v>
      </c>
    </row>
    <row r="67" spans="1:9" ht="12.75">
      <c r="A67" s="2" t="s">
        <v>144</v>
      </c>
      <c r="B67" s="69">
        <v>19931.399999999998</v>
      </c>
      <c r="C67" s="69">
        <v>2951.6099999999997</v>
      </c>
      <c r="D67" s="69">
        <v>2951.6099999999997</v>
      </c>
      <c r="E67" s="51">
        <f t="shared" si="7"/>
        <v>14.80884433607273</v>
      </c>
      <c r="F67" s="51" t="s">
        <v>124</v>
      </c>
      <c r="G67" s="69">
        <v>1584.58</v>
      </c>
      <c r="H67" s="51" t="s">
        <v>124</v>
      </c>
      <c r="I67" s="69">
        <v>2745.95</v>
      </c>
    </row>
    <row r="68" spans="1:9" ht="12.75">
      <c r="A68" s="60" t="s">
        <v>129</v>
      </c>
      <c r="B68" s="69"/>
      <c r="C68" s="69"/>
      <c r="D68" s="69"/>
      <c r="E68" s="51" t="s">
        <v>125</v>
      </c>
      <c r="F68" s="51" t="s">
        <v>124</v>
      </c>
      <c r="G68" s="69">
        <v>0</v>
      </c>
      <c r="H68" s="51" t="s">
        <v>125</v>
      </c>
      <c r="I68" s="69"/>
    </row>
    <row r="69" spans="1:9" ht="25.5">
      <c r="A69" s="60" t="s">
        <v>27</v>
      </c>
      <c r="B69" s="62">
        <v>-2269.2</v>
      </c>
      <c r="C69" s="62">
        <v>-2269.2</v>
      </c>
      <c r="D69" s="62">
        <v>-2677.8099999999995</v>
      </c>
      <c r="E69" s="51" t="s">
        <v>125</v>
      </c>
      <c r="F69" s="51" t="s">
        <v>124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26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26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2" t="s">
        <v>28</v>
      </c>
      <c r="B72" s="93"/>
      <c r="C72" s="93"/>
      <c r="D72" s="93"/>
      <c r="E72" s="93"/>
      <c r="F72" s="93"/>
      <c r="G72" s="93"/>
      <c r="H72" s="93"/>
      <c r="I72" s="94"/>
    </row>
    <row r="73" spans="1:9" ht="12.75">
      <c r="A73" s="7" t="s">
        <v>29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30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31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32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78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D77-апрель!D77</f>
        <v>0</v>
      </c>
    </row>
    <row r="78" spans="1:9" ht="25.5">
      <c r="A78" s="1" t="s">
        <v>33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35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36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37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38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39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73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40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83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41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42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43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4">
        <v>0</v>
      </c>
      <c r="H91" s="29">
        <v>0</v>
      </c>
      <c r="I91" s="36">
        <f>D91-апрель!D91</f>
        <v>0</v>
      </c>
    </row>
    <row r="92" spans="1:9" ht="12.75">
      <c r="A92" s="8" t="s">
        <v>44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45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46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134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183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47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48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49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117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150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50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51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52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53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54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105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106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55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56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57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58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59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60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67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2" t="s">
        <v>68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69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79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87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88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6" t="s">
        <v>61</v>
      </c>
      <c r="B121" s="84">
        <f>B73+B82+B83+B84+B90+B97+B104+B107+B109+B115+B119+B95</f>
        <v>2472458.3999999994</v>
      </c>
      <c r="C121" s="84">
        <f>C73+C82+C83+C84+C90+C97+C104+C107+C109+C115+C119+C95</f>
        <v>774254.1</v>
      </c>
      <c r="D121" s="84">
        <f>D73+D82+D83+D84+D90+D97+D104+D107+D109+D115+D119+D95</f>
        <v>725225.5000000001</v>
      </c>
      <c r="E121" s="87">
        <f>$D:$D/$B:$B*100</f>
        <v>29.332161867718394</v>
      </c>
      <c r="F121" s="87">
        <f>$D:$D/$C:$C*100</f>
        <v>93.6676344368083</v>
      </c>
      <c r="G121" s="84">
        <f>G73+G84+G90+G97+G104+G107+G109+G115+G119+G82+G83</f>
        <v>685928</v>
      </c>
      <c r="H121" s="87">
        <f>$D:$D/$G:$G*100</f>
        <v>105.7290998472143</v>
      </c>
      <c r="I121" s="84">
        <f>I73+I82+I83+I84+I90+I97+I104+I107+I109+I115+I119+I95</f>
        <v>196633.80000000002</v>
      </c>
    </row>
    <row r="122" spans="1:9" ht="17.25" customHeight="1">
      <c r="A122" s="85" t="s">
        <v>62</v>
      </c>
      <c r="B122" s="84">
        <f>B71-B121</f>
        <v>-33376.589999999385</v>
      </c>
      <c r="C122" s="84">
        <f>C71-C121</f>
        <v>-14338.889999999781</v>
      </c>
      <c r="D122" s="84">
        <f>D71-D121</f>
        <v>33342.42999999982</v>
      </c>
      <c r="E122" s="84">
        <f>E71-E121</f>
        <v>1.7683910899538162</v>
      </c>
      <c r="F122" s="84"/>
      <c r="G122" s="84">
        <f>G71-G121</f>
        <v>47880.01000000001</v>
      </c>
      <c r="H122" s="84"/>
      <c r="I122" s="84">
        <f>D122-апрель!D120</f>
        <v>-28544.610000000102</v>
      </c>
    </row>
    <row r="123" spans="1:9" ht="24" customHeight="1">
      <c r="A123" s="1" t="s">
        <v>63</v>
      </c>
      <c r="B123" s="28" t="s">
        <v>151</v>
      </c>
      <c r="C123" s="28"/>
      <c r="D123" s="28" t="s">
        <v>184</v>
      </c>
      <c r="E123" s="28"/>
      <c r="F123" s="28"/>
      <c r="G123" s="28"/>
      <c r="H123" s="27"/>
      <c r="I123" s="36"/>
    </row>
    <row r="124" spans="1:9" ht="12.75">
      <c r="A124" s="3" t="s">
        <v>64</v>
      </c>
      <c r="B124" s="27">
        <f>B126+B127</f>
        <v>12692.099999999999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4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8">
        <f>D125-апрель!D123</f>
        <v>0</v>
      </c>
    </row>
    <row r="126" spans="1:9" ht="12.75">
      <c r="A126" s="5" t="s">
        <v>65</v>
      </c>
      <c r="B126" s="28">
        <f>март!B123</f>
        <v>2269.2</v>
      </c>
      <c r="C126" s="28"/>
      <c r="D126" s="28">
        <v>25553</v>
      </c>
      <c r="E126" s="28"/>
      <c r="F126" s="28"/>
      <c r="G126" s="28"/>
      <c r="H126" s="37"/>
      <c r="I126" s="88">
        <f>D126-апрель!D124</f>
        <v>-17138.9</v>
      </c>
    </row>
    <row r="127" spans="1:9" ht="12.75">
      <c r="A127" s="1" t="s">
        <v>66</v>
      </c>
      <c r="B127" s="28">
        <f>март!B124</f>
        <v>10422.9</v>
      </c>
      <c r="C127" s="28"/>
      <c r="D127" s="28">
        <v>19581</v>
      </c>
      <c r="E127" s="28"/>
      <c r="F127" s="28"/>
      <c r="G127" s="28"/>
      <c r="H127" s="37"/>
      <c r="I127" s="88">
        <f>D127-апрель!D125</f>
        <v>-11406.2</v>
      </c>
    </row>
    <row r="128" spans="1:9" ht="12.75">
      <c r="A128" s="3" t="s">
        <v>108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8">
        <f>D128-апрель!D126</f>
        <v>0</v>
      </c>
    </row>
    <row r="129" spans="1:9" ht="12.75">
      <c r="A129" s="2" t="s">
        <v>109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8">
        <f>D129-апрель!D127</f>
        <v>0</v>
      </c>
    </row>
    <row r="130" spans="1:9" ht="12.75">
      <c r="A130" s="2" t="s">
        <v>110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8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85</v>
      </c>
    </row>
    <row r="134" ht="12.75" customHeight="1" hidden="1"/>
    <row r="136" spans="1:9" ht="31.5">
      <c r="A136" s="81" t="s">
        <v>179</v>
      </c>
      <c r="C136" s="24" t="s">
        <v>180</v>
      </c>
      <c r="D136" s="24"/>
      <c r="E136" s="24"/>
      <c r="F136" s="24"/>
      <c r="G136" s="24"/>
      <c r="H136" s="24"/>
      <c r="I136" s="25"/>
    </row>
  </sheetData>
  <sheetProtection/>
  <autoFilter ref="A8:I133"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35" sqref="A135:D13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185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186</v>
      </c>
      <c r="D4" s="18" t="s">
        <v>74</v>
      </c>
      <c r="E4" s="18" t="s">
        <v>72</v>
      </c>
      <c r="F4" s="18" t="s">
        <v>75</v>
      </c>
      <c r="G4" s="18" t="s">
        <v>165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f>B8+B15+B20+B24+B27+B31+B34+B43+B44+B45+B49</f>
        <v>442159.12999999995</v>
      </c>
      <c r="C7" s="35">
        <f>C8+C15+C20+C24+C27+C31+C34+C43+C44+C45+C49+C60</f>
        <v>186122.61</v>
      </c>
      <c r="D7" s="35">
        <f>D8+D15+D20+D24+D27+D31+D34+D43+D44+D45+D49+D60</f>
        <v>188550.05999999997</v>
      </c>
      <c r="E7" s="26">
        <f aca="true" t="shared" si="0" ref="E7:E30">$D:$D/$B:$B*100</f>
        <v>42.64303215903288</v>
      </c>
      <c r="F7" s="26">
        <f aca="true" t="shared" si="1" ref="F7:F29">$D:$D/$C:$C*100</f>
        <v>101.30422091115099</v>
      </c>
      <c r="G7" s="35">
        <f>G8+G15+G20+G24+G27+G31+G34+G43+G44+G45+G49+G60</f>
        <v>183991.72000000003</v>
      </c>
      <c r="H7" s="26">
        <f aca="true" t="shared" si="2" ref="H7:H28">$D:$D/$G:$G*100</f>
        <v>102.47747018181033</v>
      </c>
      <c r="I7" s="35">
        <f>I8+I15+I20+I24+I27+I31+I34+I43+I44+I45+I49+I60</f>
        <v>33888.159999999996</v>
      </c>
    </row>
    <row r="8" spans="1:9" ht="12.75">
      <c r="A8" s="53" t="s">
        <v>4</v>
      </c>
      <c r="B8" s="26">
        <f>B9+B10</f>
        <v>276033.23999999993</v>
      </c>
      <c r="C8" s="26">
        <f>C9+C10</f>
        <v>118789</v>
      </c>
      <c r="D8" s="26">
        <f>D9+D10</f>
        <v>125057.64000000001</v>
      </c>
      <c r="E8" s="26">
        <f t="shared" si="0"/>
        <v>45.305282798549925</v>
      </c>
      <c r="F8" s="26">
        <f t="shared" si="1"/>
        <v>105.27712161900513</v>
      </c>
      <c r="G8" s="26">
        <f>G9+G10</f>
        <v>114585.12000000001</v>
      </c>
      <c r="H8" s="26">
        <f t="shared" si="2"/>
        <v>109.13951130827459</v>
      </c>
      <c r="I8" s="26">
        <f>I9+I10</f>
        <v>25286.06</v>
      </c>
    </row>
    <row r="9" spans="1:9" ht="25.5">
      <c r="A9" s="54" t="s">
        <v>5</v>
      </c>
      <c r="B9" s="27">
        <v>6017.6</v>
      </c>
      <c r="C9" s="27">
        <v>2819</v>
      </c>
      <c r="D9" s="27">
        <v>5720.610000000001</v>
      </c>
      <c r="E9" s="26">
        <f t="shared" si="0"/>
        <v>95.06464371177879</v>
      </c>
      <c r="F9" s="26">
        <f t="shared" si="1"/>
        <v>202.93047179851013</v>
      </c>
      <c r="G9" s="27">
        <v>1194.72</v>
      </c>
      <c r="H9" s="26">
        <f t="shared" si="2"/>
        <v>478.82432703897155</v>
      </c>
      <c r="I9" s="27">
        <v>121.84</v>
      </c>
    </row>
    <row r="10" spans="1:9" ht="12.75" customHeight="1">
      <c r="A10" s="55" t="s">
        <v>76</v>
      </c>
      <c r="B10" s="47">
        <f>B11+B12+B13+B14</f>
        <v>270015.63999999996</v>
      </c>
      <c r="C10" s="47">
        <f>C11+C12+C13+C14</f>
        <v>115970</v>
      </c>
      <c r="D10" s="47">
        <f>D11+D12+D13+D14</f>
        <v>119337.03000000001</v>
      </c>
      <c r="E10" s="48">
        <f t="shared" si="0"/>
        <v>44.196339886089575</v>
      </c>
      <c r="F10" s="26">
        <f t="shared" si="1"/>
        <v>102.90336293869105</v>
      </c>
      <c r="G10" s="47">
        <f>G11+G12+G13+G14</f>
        <v>113390.40000000001</v>
      </c>
      <c r="H10" s="48">
        <f t="shared" si="2"/>
        <v>105.24438576810735</v>
      </c>
      <c r="I10" s="47">
        <f>I11+I12+I13+I14</f>
        <v>25164.22</v>
      </c>
    </row>
    <row r="11" spans="1:9" ht="51">
      <c r="A11" s="57" t="s">
        <v>80</v>
      </c>
      <c r="B11" s="28">
        <v>258218.54</v>
      </c>
      <c r="C11" s="28">
        <v>113000</v>
      </c>
      <c r="D11" s="28">
        <v>116181.66</v>
      </c>
      <c r="E11" s="26">
        <f t="shared" si="0"/>
        <v>44.99353919358386</v>
      </c>
      <c r="F11" s="26">
        <f t="shared" si="1"/>
        <v>102.81562831858409</v>
      </c>
      <c r="G11" s="28">
        <v>110152.59</v>
      </c>
      <c r="H11" s="26">
        <f t="shared" si="2"/>
        <v>105.47338015383933</v>
      </c>
      <c r="I11" s="28">
        <v>24373.97</v>
      </c>
    </row>
    <row r="12" spans="1:9" ht="51" customHeight="1">
      <c r="A12" s="57" t="s">
        <v>81</v>
      </c>
      <c r="B12" s="28">
        <v>4039.82</v>
      </c>
      <c r="C12" s="28">
        <v>260</v>
      </c>
      <c r="D12" s="28">
        <v>565.84</v>
      </c>
      <c r="E12" s="26">
        <f t="shared" si="0"/>
        <v>14.006564648920003</v>
      </c>
      <c r="F12" s="26">
        <f t="shared" si="1"/>
        <v>217.63076923076926</v>
      </c>
      <c r="G12" s="28">
        <v>333.99</v>
      </c>
      <c r="H12" s="26">
        <f t="shared" si="2"/>
        <v>169.4182460552711</v>
      </c>
      <c r="I12" s="28">
        <v>92.47</v>
      </c>
    </row>
    <row r="13" spans="1:9" ht="25.5">
      <c r="A13" s="57" t="s">
        <v>82</v>
      </c>
      <c r="B13" s="28">
        <v>4853.42</v>
      </c>
      <c r="C13" s="28">
        <v>1310</v>
      </c>
      <c r="D13" s="28">
        <v>685.82</v>
      </c>
      <c r="E13" s="26">
        <f t="shared" si="0"/>
        <v>14.130654260294802</v>
      </c>
      <c r="F13" s="26">
        <f t="shared" si="1"/>
        <v>52.3526717557252</v>
      </c>
      <c r="G13" s="28">
        <v>1248.77</v>
      </c>
      <c r="H13" s="26">
        <f t="shared" si="2"/>
        <v>54.91964092667185</v>
      </c>
      <c r="I13" s="28">
        <v>340.42</v>
      </c>
    </row>
    <row r="14" spans="1:9" ht="63.75">
      <c r="A14" s="58" t="s">
        <v>84</v>
      </c>
      <c r="B14" s="28">
        <v>2903.86</v>
      </c>
      <c r="C14" s="28">
        <v>1400</v>
      </c>
      <c r="D14" s="28">
        <v>1903.71</v>
      </c>
      <c r="E14" s="26">
        <f t="shared" si="0"/>
        <v>65.55791257154272</v>
      </c>
      <c r="F14" s="26">
        <f t="shared" si="1"/>
        <v>135.97928571428574</v>
      </c>
      <c r="G14" s="28">
        <v>1655.05</v>
      </c>
      <c r="H14" s="26">
        <f t="shared" si="2"/>
        <v>115.02431950696355</v>
      </c>
      <c r="I14" s="28">
        <v>357.36</v>
      </c>
    </row>
    <row r="15" spans="1:9" ht="42" customHeight="1">
      <c r="A15" s="59" t="s">
        <v>89</v>
      </c>
      <c r="B15" s="35">
        <f>B16+B17+B18+B19</f>
        <v>23712</v>
      </c>
      <c r="C15" s="35">
        <f>C16+C17+C18+C19</f>
        <v>11008.09</v>
      </c>
      <c r="D15" s="35">
        <f>D16+D17+D18+D19</f>
        <v>9642.96</v>
      </c>
      <c r="E15" s="26">
        <f t="shared" si="0"/>
        <v>40.667004048582996</v>
      </c>
      <c r="F15" s="26">
        <f t="shared" si="1"/>
        <v>87.5988477565136</v>
      </c>
      <c r="G15" s="35">
        <f>G16+G17+G18+G19</f>
        <v>10921.36</v>
      </c>
      <c r="H15" s="26">
        <f t="shared" si="2"/>
        <v>88.29449812111311</v>
      </c>
      <c r="I15" s="35">
        <f>I16+I17+I18+I19</f>
        <v>1424.78</v>
      </c>
    </row>
    <row r="16" spans="1:9" ht="39.75" customHeight="1">
      <c r="A16" s="39" t="s">
        <v>90</v>
      </c>
      <c r="B16" s="28">
        <v>10865.8</v>
      </c>
      <c r="C16" s="28">
        <v>4957.84</v>
      </c>
      <c r="D16" s="28">
        <v>4568.65</v>
      </c>
      <c r="E16" s="28">
        <f t="shared" si="0"/>
        <v>42.04614478455337</v>
      </c>
      <c r="F16" s="28">
        <f t="shared" si="1"/>
        <v>92.15000887483258</v>
      </c>
      <c r="G16" s="28">
        <v>4957.84</v>
      </c>
      <c r="H16" s="28">
        <f t="shared" si="2"/>
        <v>92.15000887483258</v>
      </c>
      <c r="I16" s="28">
        <v>703.54</v>
      </c>
    </row>
    <row r="17" spans="1:9" ht="37.5" customHeight="1">
      <c r="A17" s="39" t="s">
        <v>91</v>
      </c>
      <c r="B17" s="28">
        <v>56</v>
      </c>
      <c r="C17" s="28">
        <v>30</v>
      </c>
      <c r="D17" s="28">
        <v>29.900000000000002</v>
      </c>
      <c r="E17" s="28">
        <f t="shared" si="0"/>
        <v>53.39285714285714</v>
      </c>
      <c r="F17" s="28">
        <f t="shared" si="1"/>
        <v>99.66666666666667</v>
      </c>
      <c r="G17" s="28">
        <v>37.62</v>
      </c>
      <c r="H17" s="28">
        <f t="shared" si="2"/>
        <v>79.47900053163212</v>
      </c>
      <c r="I17" s="28">
        <v>5.28</v>
      </c>
    </row>
    <row r="18" spans="1:9" ht="56.25" customHeight="1">
      <c r="A18" s="39" t="s">
        <v>92</v>
      </c>
      <c r="B18" s="28">
        <v>14192.6</v>
      </c>
      <c r="C18" s="28">
        <v>6870.25</v>
      </c>
      <c r="D18" s="28">
        <v>5953.719999999999</v>
      </c>
      <c r="E18" s="28">
        <f t="shared" si="0"/>
        <v>41.949466623451656</v>
      </c>
      <c r="F18" s="28">
        <f t="shared" si="1"/>
        <v>86.65943742949673</v>
      </c>
      <c r="G18" s="28">
        <v>6870.26</v>
      </c>
      <c r="H18" s="28">
        <f t="shared" si="2"/>
        <v>86.65931129244015</v>
      </c>
      <c r="I18" s="28">
        <v>815.45</v>
      </c>
    </row>
    <row r="19" spans="1:9" ht="55.5" customHeight="1">
      <c r="A19" s="39" t="s">
        <v>93</v>
      </c>
      <c r="B19" s="28">
        <v>-1402.4</v>
      </c>
      <c r="C19" s="28">
        <v>-850</v>
      </c>
      <c r="D19" s="28">
        <v>-909.3100000000001</v>
      </c>
      <c r="E19" s="28">
        <f t="shared" si="0"/>
        <v>64.83956075299486</v>
      </c>
      <c r="F19" s="28">
        <f t="shared" si="1"/>
        <v>106.97764705882354</v>
      </c>
      <c r="G19" s="28">
        <v>-944.36</v>
      </c>
      <c r="H19" s="28">
        <f t="shared" si="2"/>
        <v>96.28849167690288</v>
      </c>
      <c r="I19" s="28">
        <v>-99.49</v>
      </c>
    </row>
    <row r="20" spans="1:9" ht="15.75" customHeight="1">
      <c r="A20" s="60" t="s">
        <v>7</v>
      </c>
      <c r="B20" s="35">
        <f>B21+B22+B23</f>
        <v>34616.2</v>
      </c>
      <c r="C20" s="35">
        <f>C21+C22+C23</f>
        <v>16070.77</v>
      </c>
      <c r="D20" s="35">
        <f>D21+D22+D23</f>
        <v>15724.180000000002</v>
      </c>
      <c r="E20" s="26">
        <f t="shared" si="0"/>
        <v>45.42433889335052</v>
      </c>
      <c r="F20" s="26">
        <f t="shared" si="1"/>
        <v>97.84335162534217</v>
      </c>
      <c r="G20" s="35">
        <f>G21+G22+G23</f>
        <v>16113.12</v>
      </c>
      <c r="H20" s="26">
        <f t="shared" si="2"/>
        <v>97.58619063223014</v>
      </c>
      <c r="I20" s="35">
        <f>I21+I22+I23</f>
        <v>413.87</v>
      </c>
    </row>
    <row r="21" spans="1:9" ht="12.75">
      <c r="A21" s="57" t="s">
        <v>96</v>
      </c>
      <c r="B21" s="28">
        <v>32762</v>
      </c>
      <c r="C21" s="28">
        <v>15106.67</v>
      </c>
      <c r="D21" s="28">
        <v>14889.500000000002</v>
      </c>
      <c r="E21" s="26">
        <f t="shared" si="0"/>
        <v>45.447469629448754</v>
      </c>
      <c r="F21" s="26">
        <f t="shared" si="1"/>
        <v>98.56242308860922</v>
      </c>
      <c r="G21" s="28">
        <v>15107.09</v>
      </c>
      <c r="H21" s="26">
        <f t="shared" si="2"/>
        <v>98.55968290385508</v>
      </c>
      <c r="I21" s="28">
        <v>388.63</v>
      </c>
    </row>
    <row r="22" spans="1:9" ht="18.75" customHeight="1">
      <c r="A22" s="57" t="s">
        <v>94</v>
      </c>
      <c r="B22" s="28">
        <v>895.2</v>
      </c>
      <c r="C22" s="28">
        <v>750</v>
      </c>
      <c r="D22" s="28">
        <v>552.66</v>
      </c>
      <c r="E22" s="26">
        <f t="shared" si="0"/>
        <v>61.73592493297586</v>
      </c>
      <c r="F22" s="26">
        <f t="shared" si="1"/>
        <v>73.688</v>
      </c>
      <c r="G22" s="28">
        <v>791.94</v>
      </c>
      <c r="H22" s="26">
        <f t="shared" si="2"/>
        <v>69.7855898174104</v>
      </c>
      <c r="I22" s="28">
        <v>0</v>
      </c>
    </row>
    <row r="23" spans="1:9" ht="38.25">
      <c r="A23" s="57" t="s">
        <v>95</v>
      </c>
      <c r="B23" s="28">
        <v>959</v>
      </c>
      <c r="C23" s="28">
        <v>214.1</v>
      </c>
      <c r="D23" s="28">
        <v>282.02</v>
      </c>
      <c r="E23" s="26">
        <f t="shared" si="0"/>
        <v>29.407716371220015</v>
      </c>
      <c r="F23" s="26">
        <f t="shared" si="1"/>
        <v>131.72349369453528</v>
      </c>
      <c r="G23" s="28">
        <v>214.09</v>
      </c>
      <c r="H23" s="26">
        <f t="shared" si="2"/>
        <v>131.72964641038814</v>
      </c>
      <c r="I23" s="28">
        <v>25.24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7488.06</v>
      </c>
      <c r="D24" s="35">
        <f>SUM(D25:D26)</f>
        <v>7469.68</v>
      </c>
      <c r="E24" s="26">
        <f t="shared" si="0"/>
        <v>20.58012541465081</v>
      </c>
      <c r="F24" s="26">
        <f t="shared" si="1"/>
        <v>99.75454256509697</v>
      </c>
      <c r="G24" s="35">
        <f>SUM(G25:G26)</f>
        <v>7182.18</v>
      </c>
      <c r="H24" s="26">
        <f t="shared" si="2"/>
        <v>104.0029628887051</v>
      </c>
      <c r="I24" s="35">
        <f>SUM(I25:I26)</f>
        <v>1058.31</v>
      </c>
    </row>
    <row r="25" spans="1:9" ht="12.75">
      <c r="A25" s="57" t="s">
        <v>119</v>
      </c>
      <c r="B25" s="28">
        <v>18923.7</v>
      </c>
      <c r="C25" s="28">
        <v>2100</v>
      </c>
      <c r="D25" s="28">
        <v>2264.76</v>
      </c>
      <c r="E25" s="26">
        <f t="shared" si="0"/>
        <v>11.967849839090665</v>
      </c>
      <c r="F25" s="26">
        <f t="shared" si="1"/>
        <v>107.8457142857143</v>
      </c>
      <c r="G25" s="28">
        <v>1794.13</v>
      </c>
      <c r="H25" s="26">
        <f t="shared" si="2"/>
        <v>126.23165545417557</v>
      </c>
      <c r="I25" s="28">
        <v>374.68</v>
      </c>
    </row>
    <row r="26" spans="1:9" ht="12.75">
      <c r="A26" s="57" t="s">
        <v>120</v>
      </c>
      <c r="B26" s="28">
        <v>17371.9</v>
      </c>
      <c r="C26" s="28">
        <v>5388.06</v>
      </c>
      <c r="D26" s="28">
        <v>5204.92</v>
      </c>
      <c r="E26" s="26">
        <f t="shared" si="0"/>
        <v>29.961719788854413</v>
      </c>
      <c r="F26" s="26">
        <f t="shared" si="1"/>
        <v>96.60100295839318</v>
      </c>
      <c r="G26" s="28">
        <v>5388.05</v>
      </c>
      <c r="H26" s="26">
        <f t="shared" si="2"/>
        <v>96.60118224589601</v>
      </c>
      <c r="I26" s="28">
        <v>683.63</v>
      </c>
    </row>
    <row r="27" spans="1:9" ht="12.75">
      <c r="A27" s="53" t="s">
        <v>9</v>
      </c>
      <c r="B27" s="35">
        <f>B28+B29+B30</f>
        <v>14814.9</v>
      </c>
      <c r="C27" s="35">
        <f>C28+C29+C30</f>
        <v>6362.4</v>
      </c>
      <c r="D27" s="35">
        <f>D28+D29+D30</f>
        <v>6280.580000000001</v>
      </c>
      <c r="E27" s="26">
        <f t="shared" si="0"/>
        <v>42.3936712363904</v>
      </c>
      <c r="F27" s="26">
        <f t="shared" si="1"/>
        <v>98.71400729284548</v>
      </c>
      <c r="G27" s="35">
        <f>G28+G30+G29</f>
        <v>7342.31</v>
      </c>
      <c r="H27" s="26">
        <f t="shared" si="2"/>
        <v>85.53956452397135</v>
      </c>
      <c r="I27" s="35">
        <f>I28+I29+I30</f>
        <v>1170.59</v>
      </c>
    </row>
    <row r="28" spans="1:9" ht="25.5">
      <c r="A28" s="57" t="s">
        <v>10</v>
      </c>
      <c r="B28" s="28">
        <v>14680.1</v>
      </c>
      <c r="C28" s="28">
        <v>6300</v>
      </c>
      <c r="D28" s="28">
        <v>6229.9800000000005</v>
      </c>
      <c r="E28" s="26">
        <f t="shared" si="0"/>
        <v>42.438266769299936</v>
      </c>
      <c r="F28" s="26">
        <f t="shared" si="1"/>
        <v>98.88857142857144</v>
      </c>
      <c r="G28" s="28">
        <v>7298.31</v>
      </c>
      <c r="H28" s="26">
        <f t="shared" si="2"/>
        <v>85.36195365776462</v>
      </c>
      <c r="I28" s="28">
        <v>1157.59</v>
      </c>
    </row>
    <row r="29" spans="1:9" ht="25.5">
      <c r="A29" s="57" t="s">
        <v>98</v>
      </c>
      <c r="B29" s="28">
        <v>84.8</v>
      </c>
      <c r="C29" s="28">
        <v>42.4</v>
      </c>
      <c r="D29" s="28">
        <v>25.6</v>
      </c>
      <c r="E29" s="26">
        <f t="shared" si="0"/>
        <v>30.188679245283023</v>
      </c>
      <c r="F29" s="26">
        <f t="shared" si="1"/>
        <v>60.377358490566046</v>
      </c>
      <c r="G29" s="28">
        <v>20</v>
      </c>
      <c r="H29" s="26" t="s">
        <v>124</v>
      </c>
      <c r="I29" s="28">
        <v>8</v>
      </c>
    </row>
    <row r="30" spans="1:9" ht="25.5">
      <c r="A30" s="57" t="s">
        <v>97</v>
      </c>
      <c r="B30" s="28">
        <v>50</v>
      </c>
      <c r="C30" s="28">
        <v>20</v>
      </c>
      <c r="D30" s="28">
        <v>25</v>
      </c>
      <c r="E30" s="26">
        <f t="shared" si="0"/>
        <v>50</v>
      </c>
      <c r="F30" s="26" t="s">
        <v>124</v>
      </c>
      <c r="G30" s="28">
        <v>24</v>
      </c>
      <c r="H30" s="26" t="s">
        <v>124</v>
      </c>
      <c r="I30" s="28">
        <v>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124</v>
      </c>
      <c r="F31" s="26" t="s">
        <v>124</v>
      </c>
      <c r="G31" s="35">
        <f>G32+G33</f>
        <v>0.17</v>
      </c>
      <c r="H31" s="26" t="s">
        <v>124</v>
      </c>
      <c r="I31" s="35">
        <f>I32+I33</f>
        <v>0</v>
      </c>
    </row>
    <row r="32" spans="1:9" ht="25.5">
      <c r="A32" s="57" t="s">
        <v>137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0.03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SUM(C35:C42)</f>
        <v>23079.879999999997</v>
      </c>
      <c r="D34" s="35">
        <f>SUM(D35:D42)</f>
        <v>19281.659999999996</v>
      </c>
      <c r="E34" s="26">
        <f>$D:$D/$B:$B*100</f>
        <v>37.90178229187756</v>
      </c>
      <c r="F34" s="26">
        <f aca="true" t="shared" si="3" ref="F34:F39">$D:$D/$C:$C*100</f>
        <v>83.54315533702948</v>
      </c>
      <c r="G34" s="35">
        <f>SUM(G35:G42)</f>
        <v>19485.85</v>
      </c>
      <c r="H34" s="26">
        <f>$D:$D/$G:$G*100</f>
        <v>98.95211140391616</v>
      </c>
      <c r="I34" s="35">
        <f>SUM(I35:I42)</f>
        <v>3604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138</v>
      </c>
      <c r="B36" s="28">
        <v>26368</v>
      </c>
      <c r="C36" s="28">
        <v>10500</v>
      </c>
      <c r="D36" s="28">
        <v>10201.97</v>
      </c>
      <c r="E36" s="26">
        <f>$D:$D/$B:$B*100</f>
        <v>38.690723604368934</v>
      </c>
      <c r="F36" s="26">
        <f t="shared" si="3"/>
        <v>97.16161904761904</v>
      </c>
      <c r="G36" s="28">
        <v>10016.15</v>
      </c>
      <c r="H36" s="26">
        <f>$D:$D/$G:$G*100</f>
        <v>101.85520384578905</v>
      </c>
      <c r="I36" s="28">
        <v>1741.81</v>
      </c>
    </row>
    <row r="37" spans="1:9" ht="81.75" customHeight="1">
      <c r="A37" s="57" t="s">
        <v>152</v>
      </c>
      <c r="B37" s="28">
        <v>628</v>
      </c>
      <c r="C37" s="28">
        <v>313.8</v>
      </c>
      <c r="D37" s="28">
        <v>533.47</v>
      </c>
      <c r="E37" s="26">
        <f>$D:$D/$B:$B*100</f>
        <v>84.94745222929937</v>
      </c>
      <c r="F37" s="26">
        <f t="shared" si="3"/>
        <v>170.00318674314852</v>
      </c>
      <c r="G37" s="28">
        <v>0.14</v>
      </c>
      <c r="H37" s="26" t="s">
        <v>124</v>
      </c>
      <c r="I37" s="28">
        <v>153.62</v>
      </c>
    </row>
    <row r="38" spans="1:9" ht="76.5">
      <c r="A38" s="57" t="s">
        <v>139</v>
      </c>
      <c r="B38" s="28">
        <v>530.18</v>
      </c>
      <c r="C38" s="28">
        <v>265.08</v>
      </c>
      <c r="D38" s="28">
        <v>146.01999999999998</v>
      </c>
      <c r="E38" s="26">
        <f>$D:$D/$B:$B*100</f>
        <v>27.54158964879852</v>
      </c>
      <c r="F38" s="26">
        <f t="shared" si="3"/>
        <v>55.085257280820876</v>
      </c>
      <c r="G38" s="28">
        <v>236.33</v>
      </c>
      <c r="H38" s="26">
        <f>$D:$D/$G:$G*100</f>
        <v>61.786484999788414</v>
      </c>
      <c r="I38" s="28">
        <v>27.13</v>
      </c>
    </row>
    <row r="39" spans="1:9" ht="38.25">
      <c r="A39" s="57" t="s">
        <v>140</v>
      </c>
      <c r="B39" s="28">
        <v>19213.07</v>
      </c>
      <c r="C39" s="28">
        <v>9600</v>
      </c>
      <c r="D39" s="28">
        <v>5975.82</v>
      </c>
      <c r="E39" s="26">
        <f>$D:$D/$B:$B*100</f>
        <v>31.1028898557076</v>
      </c>
      <c r="F39" s="26">
        <f t="shared" si="3"/>
        <v>62.248125</v>
      </c>
      <c r="G39" s="28">
        <v>7233.32</v>
      </c>
      <c r="H39" s="26">
        <f>$D:$D/$G:$G*100</f>
        <v>82.61517532751212</v>
      </c>
      <c r="I39" s="28">
        <v>1282.08</v>
      </c>
    </row>
    <row r="40" spans="1:9" ht="51">
      <c r="A40" s="57" t="s">
        <v>174</v>
      </c>
      <c r="B40" s="28"/>
      <c r="C40" s="28"/>
      <c r="D40" s="28">
        <v>7.01</v>
      </c>
      <c r="E40" s="26"/>
      <c r="F40" s="26">
        <v>0</v>
      </c>
      <c r="G40" s="28"/>
      <c r="H40" s="26">
        <v>0</v>
      </c>
      <c r="I40" s="28"/>
    </row>
    <row r="41" spans="1:9" ht="51">
      <c r="A41" s="57" t="s">
        <v>141</v>
      </c>
      <c r="B41" s="28">
        <v>691</v>
      </c>
      <c r="C41" s="28">
        <v>691</v>
      </c>
      <c r="D41" s="28">
        <v>445.23</v>
      </c>
      <c r="E41" s="26">
        <f>$D:$D/$B:$B*100</f>
        <v>64.4327062228654</v>
      </c>
      <c r="F41" s="26" t="s">
        <v>124</v>
      </c>
      <c r="G41" s="28">
        <v>690.92</v>
      </c>
      <c r="H41" s="26" t="s">
        <v>124</v>
      </c>
      <c r="I41" s="28">
        <v>0</v>
      </c>
    </row>
    <row r="42" spans="1:9" ht="76.5">
      <c r="A42" s="61" t="s">
        <v>142</v>
      </c>
      <c r="B42" s="28">
        <v>3442.45</v>
      </c>
      <c r="C42" s="28">
        <v>1710</v>
      </c>
      <c r="D42" s="28">
        <v>1972.1399999999999</v>
      </c>
      <c r="E42" s="26">
        <f>$D:$D/$B:$B*100</f>
        <v>57.28884951124925</v>
      </c>
      <c r="F42" s="26">
        <f>$D:$D/$C:$C*100</f>
        <v>115.3298245614035</v>
      </c>
      <c r="G42" s="28">
        <v>1308.99</v>
      </c>
      <c r="H42" s="26">
        <f>$D:$D/$G:$G*100</f>
        <v>150.6611968005867</v>
      </c>
      <c r="I42" s="28">
        <v>399.35999999999996</v>
      </c>
    </row>
    <row r="43" spans="1:9" ht="25.5">
      <c r="A43" s="54" t="s">
        <v>13</v>
      </c>
      <c r="B43" s="27">
        <v>515</v>
      </c>
      <c r="C43" s="27">
        <v>342.27</v>
      </c>
      <c r="D43" s="27">
        <v>495.28</v>
      </c>
      <c r="E43" s="26">
        <f>$D:$D/$B:$B*100</f>
        <v>96.17087378640777</v>
      </c>
      <c r="F43" s="26">
        <f>$D:$D/$C:$C*100</f>
        <v>144.7044730768107</v>
      </c>
      <c r="G43" s="27">
        <v>312.32</v>
      </c>
      <c r="H43" s="26">
        <f>$D:$D/$G:$G*100</f>
        <v>158.58094262295083</v>
      </c>
      <c r="I43" s="27">
        <v>334.64</v>
      </c>
    </row>
    <row r="44" spans="1:9" ht="25.5">
      <c r="A44" s="54" t="s">
        <v>104</v>
      </c>
      <c r="B44" s="27">
        <v>1829.19</v>
      </c>
      <c r="C44" s="27">
        <v>873.78</v>
      </c>
      <c r="D44" s="27">
        <v>1588.74</v>
      </c>
      <c r="E44" s="26">
        <f>$D:$D/$B:$B*100</f>
        <v>86.85483738704016</v>
      </c>
      <c r="F44" s="26">
        <f>$D:$D/$C:$C*100</f>
        <v>181.82380004120031</v>
      </c>
      <c r="G44" s="27">
        <v>1110.04</v>
      </c>
      <c r="H44" s="26">
        <f>$D:$D/$G:$G*100</f>
        <v>143.12457208749234</v>
      </c>
      <c r="I44" s="27">
        <v>174.92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663.2</v>
      </c>
      <c r="D45" s="35">
        <f>D46+D47+D48</f>
        <v>1399.87</v>
      </c>
      <c r="E45" s="26">
        <f>$D:$D/$B:$B*100</f>
        <v>93.4804674457429</v>
      </c>
      <c r="F45" s="26">
        <f>$D:$D/$C:$C*100</f>
        <v>211.0781061519903</v>
      </c>
      <c r="G45" s="35">
        <f>G46+G47+G48</f>
        <v>1145.86</v>
      </c>
      <c r="H45" s="26">
        <f>$D:$D/$G:$G*100</f>
        <v>122.16762955334856</v>
      </c>
      <c r="I45" s="35">
        <f>I46+I47+I48</f>
        <v>49.879999999999995</v>
      </c>
    </row>
    <row r="46" spans="1:9" ht="12.75">
      <c r="A46" s="57" t="s">
        <v>101</v>
      </c>
      <c r="B46" s="28">
        <v>0</v>
      </c>
      <c r="C46" s="28">
        <v>0</v>
      </c>
      <c r="D46" s="28">
        <v>413.05</v>
      </c>
      <c r="E46" s="26" t="s">
        <v>124</v>
      </c>
      <c r="F46" s="26" t="s">
        <v>124</v>
      </c>
      <c r="G46" s="28">
        <v>0</v>
      </c>
      <c r="H46" s="26" t="s">
        <v>124</v>
      </c>
      <c r="I46" s="28">
        <v>0</v>
      </c>
    </row>
    <row r="47" spans="1:9" ht="76.5">
      <c r="A47" s="57" t="s">
        <v>102</v>
      </c>
      <c r="B47" s="28">
        <v>97.5</v>
      </c>
      <c r="C47" s="28">
        <v>73.2</v>
      </c>
      <c r="D47" s="28">
        <v>110.45</v>
      </c>
      <c r="E47" s="26" t="s">
        <v>125</v>
      </c>
      <c r="F47" s="26">
        <f aca="true" t="shared" si="4" ref="F47:F59">$D:$D/$C:$C*100</f>
        <v>150.88797814207652</v>
      </c>
      <c r="G47" s="28">
        <v>75.3</v>
      </c>
      <c r="H47" s="26">
        <f aca="true" t="shared" si="5" ref="H47:H52">$D:$D/$G:$G*100</f>
        <v>146.67994687915007</v>
      </c>
      <c r="I47" s="28">
        <v>12.15</v>
      </c>
    </row>
    <row r="48" spans="1:9" ht="12.75">
      <c r="A48" s="61" t="s">
        <v>100</v>
      </c>
      <c r="B48" s="28">
        <v>1400</v>
      </c>
      <c r="C48" s="28">
        <v>590</v>
      </c>
      <c r="D48" s="28">
        <v>876.37</v>
      </c>
      <c r="E48" s="26">
        <f aca="true" t="shared" si="6" ref="E48:E53">$D:$D/$B:$B*100</f>
        <v>62.59785714285714</v>
      </c>
      <c r="F48" s="26">
        <f t="shared" si="4"/>
        <v>148.5372881355932</v>
      </c>
      <c r="G48" s="28">
        <v>1070.56</v>
      </c>
      <c r="H48" s="26">
        <f t="shared" si="5"/>
        <v>81.86089523240175</v>
      </c>
      <c r="I48" s="28">
        <v>37.73</v>
      </c>
    </row>
    <row r="49" spans="1:9" ht="12.75">
      <c r="A49" s="54" t="s">
        <v>15</v>
      </c>
      <c r="B49" s="35">
        <v>1972.8</v>
      </c>
      <c r="C49" s="35">
        <v>1385.1599999999999</v>
      </c>
      <c r="D49" s="35">
        <v>1653.12</v>
      </c>
      <c r="E49" s="26">
        <f t="shared" si="6"/>
        <v>83.7956204379562</v>
      </c>
      <c r="F49" s="26">
        <f t="shared" si="4"/>
        <v>119.34505761067314</v>
      </c>
      <c r="G49" s="35">
        <v>5700.73</v>
      </c>
      <c r="H49" s="26">
        <f t="shared" si="5"/>
        <v>28.998391434079494</v>
      </c>
      <c r="I49" s="35">
        <v>360.64</v>
      </c>
    </row>
    <row r="50" spans="1:9" ht="52.5" customHeight="1" hidden="1">
      <c r="A50" s="57" t="s">
        <v>153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154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155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156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125</v>
      </c>
      <c r="I53" s="28"/>
    </row>
    <row r="54" spans="1:9" ht="63.75" hidden="1">
      <c r="A54" s="57" t="s">
        <v>157</v>
      </c>
      <c r="B54" s="28"/>
      <c r="C54" s="28"/>
      <c r="D54" s="28"/>
      <c r="E54" s="26" t="s">
        <v>125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158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159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160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161</v>
      </c>
      <c r="B58" s="28"/>
      <c r="C58" s="28"/>
      <c r="D58" s="28"/>
      <c r="E58" s="26" t="s">
        <v>124</v>
      </c>
      <c r="F58" s="26" t="e">
        <f t="shared" si="4"/>
        <v>#DIV/0!</v>
      </c>
      <c r="G58" s="28"/>
      <c r="H58" s="26" t="s">
        <v>124</v>
      </c>
      <c r="I58" s="28"/>
    </row>
    <row r="59" spans="1:9" ht="12.75" hidden="1">
      <c r="A59" s="57" t="s">
        <v>162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125</v>
      </c>
      <c r="I59" s="28"/>
    </row>
    <row r="60" spans="1:9" ht="12.75">
      <c r="A60" s="53" t="s">
        <v>22</v>
      </c>
      <c r="B60" s="27">
        <v>160.35</v>
      </c>
      <c r="C60" s="27">
        <v>60</v>
      </c>
      <c r="D60" s="27">
        <v>-43.72</v>
      </c>
      <c r="E60" s="26">
        <f t="shared" si="7"/>
        <v>-27.265357031493608</v>
      </c>
      <c r="F60" s="26" t="s">
        <v>124</v>
      </c>
      <c r="G60" s="27">
        <v>92.66</v>
      </c>
      <c r="H60" s="26">
        <f aca="true" t="shared" si="8" ref="H60:H66">$D:$D/$G:$G*100</f>
        <v>-47.183250593567884</v>
      </c>
      <c r="I60" s="27">
        <v>10.47</v>
      </c>
    </row>
    <row r="61" spans="1:9" ht="12.75">
      <c r="A61" s="60" t="s">
        <v>23</v>
      </c>
      <c r="B61" s="35">
        <f>B8+B15+B20+B24+B27+B31+B34+B43+B44+B45+B60+B49</f>
        <v>442319.4799999999</v>
      </c>
      <c r="C61" s="35">
        <f>C8+C15+C20+C24+C27+C31+C34+C43+C44+C45+C60+C49</f>
        <v>186122.61</v>
      </c>
      <c r="D61" s="35">
        <f>D8+D15+D20+D24+D27+D31+D34+D43+D44+D45+D60+D49</f>
        <v>188550.05999999997</v>
      </c>
      <c r="E61" s="26">
        <f t="shared" si="7"/>
        <v>42.62757317403249</v>
      </c>
      <c r="F61" s="26">
        <f aca="true" t="shared" si="9" ref="F61:F66">$D:$D/$C:$C*100</f>
        <v>101.30422091115099</v>
      </c>
      <c r="G61" s="35">
        <f>G8+G15+G20+G24+G27+G31+G34+G43+G44+G45+G60+G49</f>
        <v>183991.72000000003</v>
      </c>
      <c r="H61" s="26">
        <f t="shared" si="8"/>
        <v>102.47747018181033</v>
      </c>
      <c r="I61" s="35">
        <f>I8+I15+I20+I24+I27+I31+I34+I43+I44+I45+I60+I49</f>
        <v>33888.159999999996</v>
      </c>
    </row>
    <row r="62" spans="1:9" ht="12.75">
      <c r="A62" s="60" t="s">
        <v>24</v>
      </c>
      <c r="B62" s="35">
        <f>B63+B69+B68</f>
        <v>2004656.03</v>
      </c>
      <c r="C62" s="35">
        <f>C63+C69+C68</f>
        <v>813690.1400000001</v>
      </c>
      <c r="D62" s="35">
        <f>D63+D69+D68</f>
        <v>813281.55</v>
      </c>
      <c r="E62" s="26">
        <f t="shared" si="7"/>
        <v>40.56963079097415</v>
      </c>
      <c r="F62" s="26">
        <f t="shared" si="9"/>
        <v>99.94978555350319</v>
      </c>
      <c r="G62" s="35">
        <f>G63+G69+G68</f>
        <v>772769.43</v>
      </c>
      <c r="H62" s="26">
        <f t="shared" si="8"/>
        <v>105.24245893111998</v>
      </c>
      <c r="I62" s="35">
        <f>I63+I69+I68</f>
        <v>209375.51</v>
      </c>
    </row>
    <row r="63" spans="1:9" ht="25.5">
      <c r="A63" s="60" t="s">
        <v>25</v>
      </c>
      <c r="B63" s="35">
        <f>B64+B65+B67+B66</f>
        <v>2006925.23</v>
      </c>
      <c r="C63" s="35">
        <f>C64+C65+C67+C66</f>
        <v>815959.3400000001</v>
      </c>
      <c r="D63" s="35">
        <f>D64+D65+D67+D66</f>
        <v>815959.3600000001</v>
      </c>
      <c r="E63" s="26">
        <f t="shared" si="7"/>
        <v>40.657187811625654</v>
      </c>
      <c r="F63" s="26">
        <f t="shared" si="9"/>
        <v>100.00000245110252</v>
      </c>
      <c r="G63" s="35">
        <f>G64+G65+G67+G66</f>
        <v>772819.0800000001</v>
      </c>
      <c r="H63" s="26">
        <f t="shared" si="8"/>
        <v>105.58219654721776</v>
      </c>
      <c r="I63" s="35">
        <f>I64+I65+I67+I66</f>
        <v>209375.51</v>
      </c>
    </row>
    <row r="64" spans="1:9" ht="12.75">
      <c r="A64" s="57" t="s">
        <v>121</v>
      </c>
      <c r="B64" s="28">
        <v>473017.9</v>
      </c>
      <c r="C64" s="28">
        <v>245877.6</v>
      </c>
      <c r="D64" s="28">
        <v>245877.6</v>
      </c>
      <c r="E64" s="26">
        <f t="shared" si="7"/>
        <v>51.98061215019558</v>
      </c>
      <c r="F64" s="26">
        <f t="shared" si="9"/>
        <v>100</v>
      </c>
      <c r="G64" s="28">
        <v>204662.2</v>
      </c>
      <c r="H64" s="26">
        <f t="shared" si="8"/>
        <v>120.13825708899834</v>
      </c>
      <c r="I64" s="28">
        <v>57350</v>
      </c>
    </row>
    <row r="65" spans="1:9" ht="12.75">
      <c r="A65" s="57" t="s">
        <v>122</v>
      </c>
      <c r="B65" s="28">
        <v>502988.36</v>
      </c>
      <c r="C65" s="28">
        <v>55951.229999999996</v>
      </c>
      <c r="D65" s="28">
        <v>55951.240000000005</v>
      </c>
      <c r="E65" s="26">
        <f t="shared" si="7"/>
        <v>11.123764374984743</v>
      </c>
      <c r="F65" s="26">
        <f t="shared" si="9"/>
        <v>100.00001787270809</v>
      </c>
      <c r="G65" s="28">
        <v>61006.12</v>
      </c>
      <c r="H65" s="26">
        <f t="shared" si="8"/>
        <v>91.71414277780656</v>
      </c>
      <c r="I65" s="28">
        <v>26215.62</v>
      </c>
    </row>
    <row r="66" spans="1:9" ht="18" customHeight="1">
      <c r="A66" s="57" t="s">
        <v>123</v>
      </c>
      <c r="B66" s="28">
        <v>1010703.87</v>
      </c>
      <c r="C66" s="28">
        <v>511178.9</v>
      </c>
      <c r="D66" s="28">
        <v>511178.91000000003</v>
      </c>
      <c r="E66" s="26">
        <f t="shared" si="7"/>
        <v>50.57652643597773</v>
      </c>
      <c r="F66" s="26">
        <f t="shared" si="9"/>
        <v>100.00000195626228</v>
      </c>
      <c r="G66" s="28">
        <v>505566.2</v>
      </c>
      <c r="H66" s="26">
        <f t="shared" si="8"/>
        <v>101.11018299878434</v>
      </c>
      <c r="I66" s="28">
        <v>125809.89</v>
      </c>
    </row>
    <row r="67" spans="1:9" ht="18" customHeight="1">
      <c r="A67" s="2" t="s">
        <v>144</v>
      </c>
      <c r="B67" s="28">
        <v>20215.100000000002</v>
      </c>
      <c r="C67" s="28">
        <v>2951.6099999999997</v>
      </c>
      <c r="D67" s="28">
        <v>2951.6099999999997</v>
      </c>
      <c r="E67" s="26">
        <f t="shared" si="7"/>
        <v>14.601016072144088</v>
      </c>
      <c r="F67" s="26" t="s">
        <v>124</v>
      </c>
      <c r="G67" s="28">
        <v>1584.56</v>
      </c>
      <c r="H67" s="26" t="s">
        <v>124</v>
      </c>
      <c r="I67" s="28">
        <v>0</v>
      </c>
    </row>
    <row r="68" spans="1:9" ht="18" customHeight="1">
      <c r="A68" s="60" t="s">
        <v>129</v>
      </c>
      <c r="B68" s="28"/>
      <c r="C68" s="28"/>
      <c r="D68" s="28"/>
      <c r="E68" s="26" t="s">
        <v>125</v>
      </c>
      <c r="F68" s="26" t="s">
        <v>124</v>
      </c>
      <c r="G68" s="28">
        <v>827.15</v>
      </c>
      <c r="H68" s="26" t="s">
        <v>125</v>
      </c>
      <c r="I68" s="28"/>
    </row>
    <row r="69" spans="1:9" ht="24.75" customHeight="1">
      <c r="A69" s="60" t="s">
        <v>27</v>
      </c>
      <c r="B69" s="27">
        <v>-2269.2</v>
      </c>
      <c r="C69" s="27">
        <v>-2269.2</v>
      </c>
      <c r="D69" s="27">
        <v>-2677.8099999999995</v>
      </c>
      <c r="E69" s="26" t="s">
        <v>125</v>
      </c>
      <c r="F69" s="26" t="s">
        <v>124</v>
      </c>
      <c r="G69" s="27">
        <v>-876.8</v>
      </c>
      <c r="H69" s="26">
        <f>$D:$D/$G:$G*100</f>
        <v>305.40716240875906</v>
      </c>
      <c r="I69" s="27"/>
    </row>
    <row r="70" spans="1:9" ht="12.75">
      <c r="A70" s="53" t="s">
        <v>26</v>
      </c>
      <c r="B70" s="35">
        <f>B62+B61</f>
        <v>2446975.51</v>
      </c>
      <c r="C70" s="35">
        <f>C62+C61</f>
        <v>999812.7500000001</v>
      </c>
      <c r="D70" s="35">
        <f>D62+D61</f>
        <v>1001831.61</v>
      </c>
      <c r="E70" s="26">
        <f>$D:$D/$B:$B*100</f>
        <v>40.94162797730657</v>
      </c>
      <c r="F70" s="26">
        <f>$D:$D/$C:$C*100</f>
        <v>100.20192381023345</v>
      </c>
      <c r="G70" s="35">
        <f>G62+G61</f>
        <v>956761.1500000001</v>
      </c>
      <c r="H70" s="26">
        <f>$D:$D/$G:$G*100</f>
        <v>104.71073266300579</v>
      </c>
      <c r="I70" s="35">
        <f>I62+I61</f>
        <v>243263.67</v>
      </c>
    </row>
    <row r="71" spans="1:9" ht="12.75">
      <c r="A71" s="92" t="s">
        <v>28</v>
      </c>
      <c r="B71" s="93"/>
      <c r="C71" s="93"/>
      <c r="D71" s="93"/>
      <c r="E71" s="93"/>
      <c r="F71" s="93"/>
      <c r="G71" s="93"/>
      <c r="H71" s="93"/>
      <c r="I71" s="94"/>
    </row>
    <row r="72" spans="1:9" ht="12.75">
      <c r="A72" s="7" t="s">
        <v>29</v>
      </c>
      <c r="B72" s="35">
        <f>B73+B74+B75+B76+B77+B78+B79+B80</f>
        <v>134328.4</v>
      </c>
      <c r="C72" s="35">
        <f>C73+C74+C75+C76+C77+C78+C79+C80</f>
        <v>51283.8</v>
      </c>
      <c r="D72" s="35">
        <f>D73+D74+D75+D76+D77+D78+D79+D80</f>
        <v>51252.1</v>
      </c>
      <c r="E72" s="26">
        <f>$D:$D/$B:$B*100</f>
        <v>38.15432924087535</v>
      </c>
      <c r="F72" s="26">
        <f>$D:$D/$C:$C*100</f>
        <v>99.93818710781962</v>
      </c>
      <c r="G72" s="35">
        <f>G73+G74+G75+G76+G77+G78+G79+G80</f>
        <v>47280.299999999996</v>
      </c>
      <c r="H72" s="26">
        <f>$D:$D/$G:$G*100</f>
        <v>108.40053891367019</v>
      </c>
      <c r="I72" s="35">
        <f>I73+I74+I75+I76+I77+I78+I79+I80</f>
        <v>9697.299999999996</v>
      </c>
    </row>
    <row r="73" spans="1:9" ht="14.25" customHeight="1">
      <c r="A73" s="8" t="s">
        <v>30</v>
      </c>
      <c r="B73" s="36">
        <v>2230.1</v>
      </c>
      <c r="C73" s="36">
        <v>786.7</v>
      </c>
      <c r="D73" s="36">
        <v>786.7</v>
      </c>
      <c r="E73" s="29">
        <f>$D:$D/$B:$B*100</f>
        <v>35.27644500246626</v>
      </c>
      <c r="F73" s="29">
        <f>$D:$D/$C:$C*100</f>
        <v>100</v>
      </c>
      <c r="G73" s="36">
        <v>445.9</v>
      </c>
      <c r="H73" s="29">
        <f>$D:$D/$G:$G*100</f>
        <v>176.42969275622337</v>
      </c>
      <c r="I73" s="36">
        <f>D73-май!D74</f>
        <v>195.30000000000007</v>
      </c>
    </row>
    <row r="74" spans="1:9" ht="12.75">
      <c r="A74" s="8" t="s">
        <v>31</v>
      </c>
      <c r="B74" s="36">
        <v>5806.4</v>
      </c>
      <c r="C74" s="36">
        <v>2407.2</v>
      </c>
      <c r="D74" s="36">
        <v>2407.2</v>
      </c>
      <c r="E74" s="29">
        <f>$D:$D/$B:$B*100</f>
        <v>41.457701846238635</v>
      </c>
      <c r="F74" s="29">
        <f>$D:$D/$C:$C*100</f>
        <v>100</v>
      </c>
      <c r="G74" s="36">
        <v>2096.3</v>
      </c>
      <c r="H74" s="29">
        <f>$D:$D/$G:$G*100</f>
        <v>114.83089252492485</v>
      </c>
      <c r="I74" s="36">
        <f>D74-май!D75</f>
        <v>707.0999999999999</v>
      </c>
    </row>
    <row r="75" spans="1:9" ht="25.5">
      <c r="A75" s="8" t="s">
        <v>32</v>
      </c>
      <c r="B75" s="36">
        <v>50563.7</v>
      </c>
      <c r="C75" s="36">
        <v>22003.8</v>
      </c>
      <c r="D75" s="36">
        <v>22003.8</v>
      </c>
      <c r="E75" s="29">
        <f>$D:$D/$B:$B*100</f>
        <v>43.51698946081873</v>
      </c>
      <c r="F75" s="29">
        <f>$D:$D/$C:$C*100</f>
        <v>100</v>
      </c>
      <c r="G75" s="36">
        <v>18954.6</v>
      </c>
      <c r="H75" s="29">
        <f>$D:$D/$G:$G*100</f>
        <v>116.08686018169732</v>
      </c>
      <c r="I75" s="36">
        <f>D75-май!D76</f>
        <v>4619.899999999998</v>
      </c>
    </row>
    <row r="76" spans="1:9" ht="12.75">
      <c r="A76" s="8" t="s">
        <v>78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D76-май!D77</f>
        <v>0</v>
      </c>
    </row>
    <row r="77" spans="1:9" ht="25.5">
      <c r="A77" s="1" t="s">
        <v>33</v>
      </c>
      <c r="B77" s="28">
        <v>13022.3</v>
      </c>
      <c r="C77" s="28">
        <v>6496.9</v>
      </c>
      <c r="D77" s="28">
        <v>6496.9</v>
      </c>
      <c r="E77" s="29">
        <f>$D:$D/$B:$B*100</f>
        <v>49.890572325933206</v>
      </c>
      <c r="F77" s="29">
        <v>0</v>
      </c>
      <c r="G77" s="28">
        <v>6052.4</v>
      </c>
      <c r="H77" s="29">
        <f>$D:$D/$G:$G*100</f>
        <v>107.34419403872843</v>
      </c>
      <c r="I77" s="36">
        <f>D77-май!D78</f>
        <v>1039.8999999999996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D78-май!D79</f>
        <v>0</v>
      </c>
    </row>
    <row r="79" spans="1:9" ht="12.75">
      <c r="A79" s="8" t="s">
        <v>35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D79-май!D80</f>
        <v>0</v>
      </c>
    </row>
    <row r="80" spans="1:9" ht="12.75">
      <c r="A80" s="1" t="s">
        <v>36</v>
      </c>
      <c r="B80" s="36">
        <v>61619.8</v>
      </c>
      <c r="C80" s="36">
        <v>19589.2</v>
      </c>
      <c r="D80" s="36">
        <v>19557.5</v>
      </c>
      <c r="E80" s="29">
        <f>$D:$D/$B:$B*100</f>
        <v>31.738986494600763</v>
      </c>
      <c r="F80" s="29">
        <f>$D:$D/$C:$C*100</f>
        <v>99.83817613787188</v>
      </c>
      <c r="G80" s="36">
        <v>19731.1</v>
      </c>
      <c r="H80" s="29">
        <f>$D:$D/$G:$G*100</f>
        <v>99.1201706949942</v>
      </c>
      <c r="I80" s="36">
        <f>D80-май!D81</f>
        <v>3135.0999999999985</v>
      </c>
    </row>
    <row r="81" spans="1:9" ht="12.75">
      <c r="A81" s="7" t="s">
        <v>37</v>
      </c>
      <c r="B81" s="27">
        <v>377.1</v>
      </c>
      <c r="C81" s="27">
        <v>166.9</v>
      </c>
      <c r="D81" s="35">
        <v>140.2</v>
      </c>
      <c r="E81" s="26">
        <f>$D:$D/$B:$B*100</f>
        <v>37.17846725006629</v>
      </c>
      <c r="F81" s="26">
        <f>$D:$D/$C:$C*100</f>
        <v>84.00239664469741</v>
      </c>
      <c r="G81" s="35">
        <v>156.3</v>
      </c>
      <c r="H81" s="26">
        <v>0</v>
      </c>
      <c r="I81" s="35">
        <f>D81-май!D82</f>
        <v>9.099999999999994</v>
      </c>
    </row>
    <row r="82" spans="1:9" ht="25.5">
      <c r="A82" s="9" t="s">
        <v>38</v>
      </c>
      <c r="B82" s="27">
        <v>4849.7</v>
      </c>
      <c r="C82" s="27">
        <v>1833.1</v>
      </c>
      <c r="D82" s="27">
        <v>1796.1</v>
      </c>
      <c r="E82" s="26">
        <f>$D:$D/$B:$B*100</f>
        <v>37.03528053281646</v>
      </c>
      <c r="F82" s="26">
        <f>$D:$D/$C:$C*100</f>
        <v>97.98156128961868</v>
      </c>
      <c r="G82" s="27">
        <v>1542.4</v>
      </c>
      <c r="H82" s="26">
        <f>$D:$D/$G:$G*100</f>
        <v>116.44839211618256</v>
      </c>
      <c r="I82" s="35">
        <f>D82-май!D83</f>
        <v>519.1999999999998</v>
      </c>
    </row>
    <row r="83" spans="1:9" ht="12.75">
      <c r="A83" s="7" t="s">
        <v>39</v>
      </c>
      <c r="B83" s="35">
        <f>B84+B85+B86+B87+B88</f>
        <v>177463.99999999997</v>
      </c>
      <c r="C83" s="35">
        <f>C84+C85+C86+C87+C88</f>
        <v>37655.5</v>
      </c>
      <c r="D83" s="35">
        <f>D84+D85+D86+D87+D88</f>
        <v>26204</v>
      </c>
      <c r="E83" s="26">
        <f>$D:$D/$B:$B*100</f>
        <v>14.765811657575622</v>
      </c>
      <c r="F83" s="26">
        <f>$D:$D/$C:$C*100</f>
        <v>69.58877189255222</v>
      </c>
      <c r="G83" s="35">
        <f>G84+G85+G86+G87+G88</f>
        <v>26534.7</v>
      </c>
      <c r="H83" s="26">
        <f>$D:$D/$G:$G*100</f>
        <v>98.75370740954297</v>
      </c>
      <c r="I83" s="35">
        <f>D83-май!D84</f>
        <v>4835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D84-май!D85</f>
        <v>0</v>
      </c>
    </row>
    <row r="85" spans="1:9" ht="12.75">
      <c r="A85" s="10" t="s">
        <v>73</v>
      </c>
      <c r="B85" s="36">
        <v>48299.2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D85-май!D86</f>
        <v>0</v>
      </c>
    </row>
    <row r="86" spans="1:9" ht="12.75">
      <c r="A86" s="8" t="s">
        <v>40</v>
      </c>
      <c r="B86" s="36">
        <v>24097</v>
      </c>
      <c r="C86" s="36">
        <v>9136.6</v>
      </c>
      <c r="D86" s="36">
        <v>9136.6</v>
      </c>
      <c r="E86" s="29">
        <f>$D:$D/$B:$B*100</f>
        <v>37.91592314395983</v>
      </c>
      <c r="F86" s="29">
        <v>0</v>
      </c>
      <c r="G86" s="36">
        <v>7997.7</v>
      </c>
      <c r="H86" s="29">
        <v>0</v>
      </c>
      <c r="I86" s="36">
        <f>D86-май!D87</f>
        <v>1605.8000000000002</v>
      </c>
    </row>
    <row r="87" spans="1:9" ht="12.75">
      <c r="A87" s="10" t="s">
        <v>83</v>
      </c>
      <c r="B87" s="28">
        <v>93929.4</v>
      </c>
      <c r="C87" s="28">
        <v>23863.5</v>
      </c>
      <c r="D87" s="28">
        <v>12412</v>
      </c>
      <c r="E87" s="29">
        <f>$D:$D/$B:$B*100</f>
        <v>13.214180011796095</v>
      </c>
      <c r="F87" s="29">
        <f>$D:$D/$C:$C*100</f>
        <v>52.01248769040585</v>
      </c>
      <c r="G87" s="28">
        <v>13801.5</v>
      </c>
      <c r="H87" s="29">
        <v>0</v>
      </c>
      <c r="I87" s="36">
        <f>D87-май!D88</f>
        <v>2439.2000000000007</v>
      </c>
    </row>
    <row r="88" spans="1:9" ht="12.75">
      <c r="A88" s="8" t="s">
        <v>41</v>
      </c>
      <c r="B88" s="36">
        <v>11138.4</v>
      </c>
      <c r="C88" s="36">
        <v>4655.4</v>
      </c>
      <c r="D88" s="36">
        <v>4655.4</v>
      </c>
      <c r="E88" s="29">
        <f>$D:$D/$B:$B*100</f>
        <v>41.79594914889032</v>
      </c>
      <c r="F88" s="29">
        <f>$D:$D/$C:$C*100</f>
        <v>100</v>
      </c>
      <c r="G88" s="36">
        <v>4735.5</v>
      </c>
      <c r="H88" s="29">
        <f>$D:$D/$G:$G*100</f>
        <v>98.30852074754513</v>
      </c>
      <c r="I88" s="36">
        <f>D88-май!D89</f>
        <v>789.9999999999995</v>
      </c>
    </row>
    <row r="89" spans="1:9" ht="12.75">
      <c r="A89" s="7" t="s">
        <v>42</v>
      </c>
      <c r="B89" s="35">
        <f>B91+B92+B93+B90</f>
        <v>182387.4</v>
      </c>
      <c r="C89" s="35">
        <f>C91+C92+C93+C90</f>
        <v>25422.1</v>
      </c>
      <c r="D89" s="35">
        <f>D91+D92+D93+D90</f>
        <v>21568.8</v>
      </c>
      <c r="E89" s="35">
        <f>E91+E92+E93+E90</f>
        <v>48.49275657709911</v>
      </c>
      <c r="F89" s="26">
        <f>$D:$D/$C:$C*100</f>
        <v>84.8427155899788</v>
      </c>
      <c r="G89" s="35">
        <f>G91+G92+G93+G90</f>
        <v>23278.6</v>
      </c>
      <c r="H89" s="35">
        <f>H91+H92+H93</f>
        <v>208.96212822238596</v>
      </c>
      <c r="I89" s="35">
        <f>D89-май!D90</f>
        <v>4155.699999999997</v>
      </c>
    </row>
    <row r="90" spans="1:9" ht="12.75">
      <c r="A90" s="8" t="s">
        <v>43</v>
      </c>
      <c r="B90" s="74">
        <v>74060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D90-май!D91</f>
        <v>0</v>
      </c>
    </row>
    <row r="91" spans="1:9" ht="12.75">
      <c r="A91" s="8" t="s">
        <v>44</v>
      </c>
      <c r="B91" s="36">
        <v>7304.2</v>
      </c>
      <c r="C91" s="36">
        <v>1431.1</v>
      </c>
      <c r="D91" s="36">
        <v>31.1</v>
      </c>
      <c r="E91" s="29">
        <f>$D:$D/$B:$B*100</f>
        <v>0.4257824265491088</v>
      </c>
      <c r="F91" s="29">
        <v>0</v>
      </c>
      <c r="G91" s="36">
        <v>1558.4</v>
      </c>
      <c r="H91" s="29">
        <v>0</v>
      </c>
      <c r="I91" s="36">
        <f>D91-май!D92</f>
        <v>25.900000000000002</v>
      </c>
    </row>
    <row r="92" spans="1:9" ht="12.75">
      <c r="A92" s="8" t="s">
        <v>45</v>
      </c>
      <c r="B92" s="36">
        <v>75981.2</v>
      </c>
      <c r="C92" s="36">
        <v>16581.3</v>
      </c>
      <c r="D92" s="36">
        <v>14171.4</v>
      </c>
      <c r="E92" s="29">
        <f>$D:$D/$B:$B*100</f>
        <v>18.651192663448327</v>
      </c>
      <c r="F92" s="29">
        <f>$D:$D/$C:$C*100</f>
        <v>85.46615765953213</v>
      </c>
      <c r="G92" s="36">
        <v>15430.9</v>
      </c>
      <c r="H92" s="29">
        <f>$D:$D/$G:$G*100</f>
        <v>91.83780596076703</v>
      </c>
      <c r="I92" s="36">
        <f>D92-май!D93</f>
        <v>2829.699999999999</v>
      </c>
    </row>
    <row r="93" spans="1:9" ht="12.75">
      <c r="A93" s="8" t="s">
        <v>46</v>
      </c>
      <c r="B93" s="36">
        <v>25042</v>
      </c>
      <c r="C93" s="36">
        <v>7409.7</v>
      </c>
      <c r="D93" s="36">
        <v>7366.3</v>
      </c>
      <c r="E93" s="29">
        <f>$D:$D/$B:$B*100</f>
        <v>29.415781487101672</v>
      </c>
      <c r="F93" s="29">
        <f>$D:$D/$C:$C*100</f>
        <v>99.41428127994386</v>
      </c>
      <c r="G93" s="36">
        <v>6289.3</v>
      </c>
      <c r="H93" s="29">
        <f>$D:$D/$G:$G*100</f>
        <v>117.12432226161893</v>
      </c>
      <c r="I93" s="36">
        <f>D93-май!D94</f>
        <v>1300.1000000000004</v>
      </c>
    </row>
    <row r="94" spans="1:9" ht="12.75">
      <c r="A94" s="11" t="s">
        <v>134</v>
      </c>
      <c r="B94" s="35">
        <f aca="true" t="shared" si="10" ref="B94:H94">B95</f>
        <v>1872</v>
      </c>
      <c r="C94" s="35">
        <f t="shared" si="10"/>
        <v>255</v>
      </c>
      <c r="D94" s="35">
        <f t="shared" si="10"/>
        <v>255</v>
      </c>
      <c r="E94" s="35">
        <f t="shared" si="10"/>
        <v>13.62179487179487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>D94-май!D95</f>
        <v>255</v>
      </c>
    </row>
    <row r="95" spans="1:9" ht="25.5">
      <c r="A95" s="8" t="s">
        <v>183</v>
      </c>
      <c r="B95" s="36">
        <v>1872</v>
      </c>
      <c r="C95" s="36">
        <v>255</v>
      </c>
      <c r="D95" s="36">
        <v>255</v>
      </c>
      <c r="E95" s="29">
        <f>$D:$D/$B:$B*100</f>
        <v>13.62179487179487</v>
      </c>
      <c r="F95" s="29">
        <v>0</v>
      </c>
      <c r="G95" s="36">
        <v>0</v>
      </c>
      <c r="H95" s="29">
        <v>0</v>
      </c>
      <c r="I95" s="36">
        <f>D95-май!D96</f>
        <v>255</v>
      </c>
    </row>
    <row r="96" spans="1:9" ht="12.75">
      <c r="A96" s="11" t="s">
        <v>47</v>
      </c>
      <c r="B96" s="35">
        <f>B97+B98+B99+B101+B102+B100</f>
        <v>1580451.8000000003</v>
      </c>
      <c r="C96" s="35">
        <f>C97+C98+C99+C101+C102+C100</f>
        <v>731152</v>
      </c>
      <c r="D96" s="35">
        <f>D97+D98+D99+D101+D102+D100</f>
        <v>718445.9</v>
      </c>
      <c r="E96" s="35">
        <f>E97+E98+E101+E102+E99</f>
        <v>205.96242888852709</v>
      </c>
      <c r="F96" s="35">
        <f>F97+F98+F101+F102+F99</f>
        <v>450.3057899746894</v>
      </c>
      <c r="G96" s="35">
        <f>G97+G98+G99+G101+G102</f>
        <v>654777.1</v>
      </c>
      <c r="H96" s="35">
        <f>H97+H98+H101+H102+H99</f>
        <v>387.03653846700075</v>
      </c>
      <c r="I96" s="35">
        <f>D96-май!D97</f>
        <v>163682.69999999995</v>
      </c>
    </row>
    <row r="97" spans="1:9" ht="12.75">
      <c r="A97" s="8" t="s">
        <v>48</v>
      </c>
      <c r="B97" s="36">
        <v>612874.8</v>
      </c>
      <c r="C97" s="36">
        <v>266564.2</v>
      </c>
      <c r="D97" s="36">
        <v>266350.3</v>
      </c>
      <c r="E97" s="29">
        <f aca="true" t="shared" si="11" ref="E97:E109">$D:$D/$B:$B*100</f>
        <v>43.45916980107519</v>
      </c>
      <c r="F97" s="29">
        <f aca="true" t="shared" si="12" ref="F97:F105">$D:$D/$C:$C*100</f>
        <v>99.9197566664991</v>
      </c>
      <c r="G97" s="36">
        <v>252044.2</v>
      </c>
      <c r="H97" s="29">
        <f>$D:$D/$G:$G*100</f>
        <v>105.67602825218749</v>
      </c>
      <c r="I97" s="36">
        <f>D97-май!D98</f>
        <v>56547.79999999999</v>
      </c>
    </row>
    <row r="98" spans="1:9" ht="12.75">
      <c r="A98" s="8" t="s">
        <v>49</v>
      </c>
      <c r="B98" s="36">
        <v>627515.4</v>
      </c>
      <c r="C98" s="36">
        <v>309155.8</v>
      </c>
      <c r="D98" s="36">
        <v>308491.5</v>
      </c>
      <c r="E98" s="29">
        <f t="shared" si="11"/>
        <v>49.160785536099986</v>
      </c>
      <c r="F98" s="29">
        <f t="shared" si="12"/>
        <v>99.78512452297515</v>
      </c>
      <c r="G98" s="36">
        <v>269294.8</v>
      </c>
      <c r="H98" s="29">
        <f>$D:$D/$G:$G*100</f>
        <v>114.55531261650802</v>
      </c>
      <c r="I98" s="36">
        <f>D98-май!D99</f>
        <v>76304.29999999999</v>
      </c>
    </row>
    <row r="99" spans="1:9" ht="12.75">
      <c r="A99" s="8" t="s">
        <v>117</v>
      </c>
      <c r="B99" s="36">
        <v>123968.2</v>
      </c>
      <c r="C99" s="36">
        <v>70344.4</v>
      </c>
      <c r="D99" s="36">
        <v>68173.3</v>
      </c>
      <c r="E99" s="29">
        <f t="shared" si="11"/>
        <v>54.99257067538288</v>
      </c>
      <c r="F99" s="29">
        <f t="shared" si="12"/>
        <v>96.91361359255323</v>
      </c>
      <c r="G99" s="36">
        <v>57385.5</v>
      </c>
      <c r="H99" s="29">
        <v>0</v>
      </c>
      <c r="I99" s="36">
        <f>D99-май!D100</f>
        <v>15667.900000000001</v>
      </c>
    </row>
    <row r="100" spans="1:9" ht="25.5">
      <c r="A100" s="8" t="s">
        <v>150</v>
      </c>
      <c r="B100" s="36">
        <v>1764.6</v>
      </c>
      <c r="C100" s="36">
        <v>1209.9</v>
      </c>
      <c r="D100" s="36">
        <v>896.5</v>
      </c>
      <c r="E100" s="29">
        <f t="shared" si="11"/>
        <v>50.804714949563646</v>
      </c>
      <c r="F100" s="29">
        <f t="shared" si="12"/>
        <v>74.09703281262914</v>
      </c>
      <c r="G100" s="36">
        <v>0</v>
      </c>
      <c r="H100" s="29">
        <v>0</v>
      </c>
      <c r="I100" s="36">
        <f>D100-май!D101</f>
        <v>312.20000000000005</v>
      </c>
    </row>
    <row r="101" spans="1:9" ht="12.75">
      <c r="A101" s="8" t="s">
        <v>50</v>
      </c>
      <c r="B101" s="36">
        <v>60531</v>
      </c>
      <c r="C101" s="36">
        <v>17573.6</v>
      </c>
      <c r="D101" s="36">
        <v>9869.2</v>
      </c>
      <c r="E101" s="29">
        <f t="shared" si="11"/>
        <v>16.30437296591829</v>
      </c>
      <c r="F101" s="29">
        <f t="shared" si="12"/>
        <v>56.15923885828744</v>
      </c>
      <c r="G101" s="36">
        <v>17522.2</v>
      </c>
      <c r="H101" s="29">
        <f>$D:$D/$G:$G*100</f>
        <v>56.32397758272363</v>
      </c>
      <c r="I101" s="36">
        <f>D101-май!D102</f>
        <v>2492.300000000001</v>
      </c>
    </row>
    <row r="102" spans="1:9" ht="12.75">
      <c r="A102" s="8" t="s">
        <v>51</v>
      </c>
      <c r="B102" s="36">
        <v>153797.8</v>
      </c>
      <c r="C102" s="36">
        <v>66304.1</v>
      </c>
      <c r="D102" s="28">
        <v>64665.1</v>
      </c>
      <c r="E102" s="29">
        <f t="shared" si="11"/>
        <v>42.04552991005073</v>
      </c>
      <c r="F102" s="29">
        <f t="shared" si="12"/>
        <v>97.52805633437448</v>
      </c>
      <c r="G102" s="28">
        <v>58530.4</v>
      </c>
      <c r="H102" s="29">
        <f>$D:$D/$G:$G*100</f>
        <v>110.48122001558166</v>
      </c>
      <c r="I102" s="36">
        <f>D102-май!D103</f>
        <v>12358.199999999997</v>
      </c>
    </row>
    <row r="103" spans="1:9" ht="25.5">
      <c r="A103" s="11" t="s">
        <v>52</v>
      </c>
      <c r="B103" s="35">
        <f>B104+B105</f>
        <v>199382.2</v>
      </c>
      <c r="C103" s="35">
        <f>C104+C105</f>
        <v>54939.799999999996</v>
      </c>
      <c r="D103" s="35">
        <f>D104+D105</f>
        <v>54890.799999999996</v>
      </c>
      <c r="E103" s="26">
        <f t="shared" si="11"/>
        <v>27.53044153389821</v>
      </c>
      <c r="F103" s="26">
        <f t="shared" si="12"/>
        <v>99.91081147000898</v>
      </c>
      <c r="G103" s="35">
        <f>G104+G105</f>
        <v>50557.4</v>
      </c>
      <c r="H103" s="26">
        <f>$D:$D/$G:$G*100</f>
        <v>108.57124773030257</v>
      </c>
      <c r="I103" s="35">
        <f>D103-май!D104</f>
        <v>11275.299999999996</v>
      </c>
    </row>
    <row r="104" spans="1:9" ht="12.75">
      <c r="A104" s="8" t="s">
        <v>53</v>
      </c>
      <c r="B104" s="36">
        <v>188975.6</v>
      </c>
      <c r="C104" s="36">
        <v>52799.2</v>
      </c>
      <c r="D104" s="36">
        <v>52750.2</v>
      </c>
      <c r="E104" s="29">
        <f t="shared" si="11"/>
        <v>27.913762411655256</v>
      </c>
      <c r="F104" s="29">
        <f t="shared" si="12"/>
        <v>99.90719556356915</v>
      </c>
      <c r="G104" s="36">
        <v>49421.3</v>
      </c>
      <c r="H104" s="29">
        <f>$D:$D/$G:$G*100</f>
        <v>106.73575968256601</v>
      </c>
      <c r="I104" s="36">
        <f>D104-май!D105</f>
        <v>11029.699999999997</v>
      </c>
    </row>
    <row r="105" spans="1:9" ht="25.5">
      <c r="A105" s="8" t="s">
        <v>54</v>
      </c>
      <c r="B105" s="36">
        <v>10406.6</v>
      </c>
      <c r="C105" s="36">
        <v>2140.6</v>
      </c>
      <c r="D105" s="36">
        <v>2140.6</v>
      </c>
      <c r="E105" s="29">
        <f t="shared" si="11"/>
        <v>20.56963849864509</v>
      </c>
      <c r="F105" s="29">
        <f t="shared" si="12"/>
        <v>100</v>
      </c>
      <c r="G105" s="36">
        <v>1136.1</v>
      </c>
      <c r="H105" s="29">
        <v>0</v>
      </c>
      <c r="I105" s="36">
        <f>D105-май!D106</f>
        <v>245.5999999999999</v>
      </c>
    </row>
    <row r="106" spans="1:9" ht="12.75">
      <c r="A106" s="11" t="s">
        <v>105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11"/>
        <v>100</v>
      </c>
      <c r="F106" s="26">
        <v>0</v>
      </c>
      <c r="G106" s="35">
        <f>G107</f>
        <v>4.6</v>
      </c>
      <c r="H106" s="26">
        <v>0</v>
      </c>
      <c r="I106" s="35">
        <f>D106-май!D107</f>
        <v>38</v>
      </c>
    </row>
    <row r="107" spans="1:9" ht="12.75">
      <c r="A107" s="8" t="s">
        <v>106</v>
      </c>
      <c r="B107" s="36">
        <v>42.5</v>
      </c>
      <c r="C107" s="36">
        <v>42.5</v>
      </c>
      <c r="D107" s="36">
        <v>42.5</v>
      </c>
      <c r="E107" s="29">
        <f t="shared" si="11"/>
        <v>100</v>
      </c>
      <c r="F107" s="29">
        <v>0</v>
      </c>
      <c r="G107" s="36">
        <v>4.6</v>
      </c>
      <c r="H107" s="29">
        <v>0</v>
      </c>
      <c r="I107" s="36">
        <f>D107-май!D108</f>
        <v>38</v>
      </c>
    </row>
    <row r="108" spans="1:9" ht="12.75">
      <c r="A108" s="11" t="s">
        <v>55</v>
      </c>
      <c r="B108" s="35">
        <f>B109+B110+B111+B112+B113</f>
        <v>129137.1</v>
      </c>
      <c r="C108" s="35">
        <f>C109+C110+C111+C112+C113</f>
        <v>54342.3</v>
      </c>
      <c r="D108" s="35">
        <f>D109+D110+D111+D112+D113</f>
        <v>52607</v>
      </c>
      <c r="E108" s="26">
        <f t="shared" si="11"/>
        <v>40.73732490508149</v>
      </c>
      <c r="F108" s="26">
        <f>$D:$D/$C:$C*100</f>
        <v>96.80672330762592</v>
      </c>
      <c r="G108" s="35">
        <f>G109+G110+G111+G112+G113</f>
        <v>79839.70000000001</v>
      </c>
      <c r="H108" s="26">
        <v>0</v>
      </c>
      <c r="I108" s="35">
        <f>D108-май!D109</f>
        <v>32787.6</v>
      </c>
    </row>
    <row r="109" spans="1:9" ht="12.75">
      <c r="A109" s="8" t="s">
        <v>56</v>
      </c>
      <c r="B109" s="36">
        <v>2000</v>
      </c>
      <c r="C109" s="36">
        <v>809.7</v>
      </c>
      <c r="D109" s="36">
        <v>809.7</v>
      </c>
      <c r="E109" s="29">
        <f t="shared" si="11"/>
        <v>40.48500000000001</v>
      </c>
      <c r="F109" s="29">
        <v>0</v>
      </c>
      <c r="G109" s="36">
        <v>653.2</v>
      </c>
      <c r="H109" s="29">
        <v>0</v>
      </c>
      <c r="I109" s="36">
        <f>D109-май!D110</f>
        <v>170.30000000000007</v>
      </c>
    </row>
    <row r="110" spans="1:9" ht="12.75">
      <c r="A110" s="8" t="s">
        <v>57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29168.5</v>
      </c>
      <c r="H110" s="29">
        <f>$D:$D/$G:$G*100</f>
        <v>0</v>
      </c>
      <c r="I110" s="36">
        <f>D110-май!D111</f>
        <v>0</v>
      </c>
    </row>
    <row r="111" spans="1:9" ht="12.75">
      <c r="A111" s="8" t="s">
        <v>58</v>
      </c>
      <c r="B111" s="36">
        <v>39361.3</v>
      </c>
      <c r="C111" s="36">
        <v>20868.3</v>
      </c>
      <c r="D111" s="36">
        <v>20132.5</v>
      </c>
      <c r="E111" s="29">
        <f>$D:$D/$B:$B*100</f>
        <v>51.14795497099943</v>
      </c>
      <c r="F111" s="29">
        <f>$D:$D/$C:$C*100</f>
        <v>96.47407790763982</v>
      </c>
      <c r="G111" s="36">
        <v>20071.4</v>
      </c>
      <c r="H111" s="29">
        <v>0</v>
      </c>
      <c r="I111" s="36">
        <f>D111-май!D112</f>
        <v>3800</v>
      </c>
    </row>
    <row r="112" spans="1:9" ht="12.75">
      <c r="A112" s="8" t="s">
        <v>59</v>
      </c>
      <c r="B112" s="28">
        <v>85447.5</v>
      </c>
      <c r="C112" s="28">
        <v>31502</v>
      </c>
      <c r="D112" s="28">
        <v>30502.6</v>
      </c>
      <c r="E112" s="29">
        <f>$D:$D/$B:$B*100</f>
        <v>35.69747505778402</v>
      </c>
      <c r="F112" s="29">
        <v>0</v>
      </c>
      <c r="G112" s="28">
        <v>13867.6</v>
      </c>
      <c r="H112" s="29">
        <v>0</v>
      </c>
      <c r="I112" s="36">
        <f>D112-май!D113</f>
        <v>28602.3</v>
      </c>
    </row>
    <row r="113" spans="1:9" ht="12.75">
      <c r="A113" s="8" t="s">
        <v>60</v>
      </c>
      <c r="B113" s="36">
        <v>2328.3</v>
      </c>
      <c r="C113" s="36">
        <v>1162.3</v>
      </c>
      <c r="D113" s="36">
        <v>1162.2</v>
      </c>
      <c r="E113" s="29">
        <f>$D:$D/$B:$B*100</f>
        <v>49.916247906197654</v>
      </c>
      <c r="F113" s="29">
        <f>$D:$D/$C:$C*100</f>
        <v>99.99139636926783</v>
      </c>
      <c r="G113" s="36">
        <v>16079</v>
      </c>
      <c r="H113" s="29">
        <f>$D:$D/$G:$G*100</f>
        <v>7.228061446607377</v>
      </c>
      <c r="I113" s="36">
        <f>D113-май!D114</f>
        <v>215</v>
      </c>
    </row>
    <row r="114" spans="1:9" ht="12.75">
      <c r="A114" s="11" t="s">
        <v>67</v>
      </c>
      <c r="B114" s="27">
        <f>B115+B116+B117</f>
        <v>69859.90000000001</v>
      </c>
      <c r="C114" s="27">
        <f>C115+C116+C117</f>
        <v>31373.6</v>
      </c>
      <c r="D114" s="27">
        <f>D115+D116+D117</f>
        <v>31372.3</v>
      </c>
      <c r="E114" s="26">
        <f>$D:$D/$B:$B*100</f>
        <v>44.90745048303818</v>
      </c>
      <c r="F114" s="26">
        <f>$D:$D/$C:$C*100</f>
        <v>99.99585638881098</v>
      </c>
      <c r="G114" s="27">
        <f>G115+G116+G117</f>
        <v>31875.8</v>
      </c>
      <c r="H114" s="26">
        <f>$D:$D/$G:$G*100</f>
        <v>98.42043180092735</v>
      </c>
      <c r="I114" s="35">
        <f>D114-май!D115</f>
        <v>6094.399999999998</v>
      </c>
    </row>
    <row r="115" spans="1:9" ht="12.75">
      <c r="A115" s="42" t="s">
        <v>68</v>
      </c>
      <c r="B115" s="28">
        <v>59740.3</v>
      </c>
      <c r="C115" s="28">
        <v>28027.4</v>
      </c>
      <c r="D115" s="28">
        <v>28027.4</v>
      </c>
      <c r="E115" s="29">
        <f>$D:$D/$B:$B*100</f>
        <v>46.91539881788341</v>
      </c>
      <c r="F115" s="29">
        <f>$D:$D/$C:$C*100</f>
        <v>100</v>
      </c>
      <c r="G115" s="28">
        <v>28712.7</v>
      </c>
      <c r="H115" s="29">
        <v>0</v>
      </c>
      <c r="I115" s="36">
        <f>D115-май!D116</f>
        <v>5376</v>
      </c>
    </row>
    <row r="116" spans="1:9" ht="15" customHeight="1">
      <c r="A116" s="12" t="s">
        <v>69</v>
      </c>
      <c r="B116" s="28">
        <v>6556.6</v>
      </c>
      <c r="C116" s="28">
        <v>1664.6</v>
      </c>
      <c r="D116" s="28">
        <v>1663.3</v>
      </c>
      <c r="E116" s="29">
        <v>0</v>
      </c>
      <c r="F116" s="29">
        <v>0</v>
      </c>
      <c r="G116" s="28">
        <v>1707.3</v>
      </c>
      <c r="H116" s="29">
        <v>0</v>
      </c>
      <c r="I116" s="36">
        <f>D116-май!D117</f>
        <v>297.89999999999986</v>
      </c>
    </row>
    <row r="117" spans="1:9" ht="25.5">
      <c r="A117" s="12" t="s">
        <v>79</v>
      </c>
      <c r="B117" s="28">
        <v>3563</v>
      </c>
      <c r="C117" s="28">
        <v>1681.6</v>
      </c>
      <c r="D117" s="28">
        <v>1681.6</v>
      </c>
      <c r="E117" s="29">
        <f>$D:$D/$B:$B*100</f>
        <v>47.196182991860795</v>
      </c>
      <c r="F117" s="29">
        <f>$D:$D/$C:$C*100</f>
        <v>100</v>
      </c>
      <c r="G117" s="28">
        <v>1455.8</v>
      </c>
      <c r="H117" s="29">
        <v>0</v>
      </c>
      <c r="I117" s="36">
        <f>D117-май!D118</f>
        <v>420.5</v>
      </c>
    </row>
    <row r="118" spans="1:9" ht="26.25" customHeight="1">
      <c r="A118" s="13" t="s">
        <v>87</v>
      </c>
      <c r="B118" s="27">
        <f>B119</f>
        <v>200</v>
      </c>
      <c r="C118" s="27">
        <f>C119</f>
        <v>0.1</v>
      </c>
      <c r="D118" s="27">
        <f>D119</f>
        <v>0.1</v>
      </c>
      <c r="E118" s="29">
        <f>$D:$D/$B:$B*100</f>
        <v>0.05</v>
      </c>
      <c r="F118" s="29">
        <v>0</v>
      </c>
      <c r="G118" s="27">
        <f>G119</f>
        <v>0</v>
      </c>
      <c r="H118" s="29">
        <v>0</v>
      </c>
      <c r="I118" s="36">
        <f>D118-май!D119</f>
        <v>0</v>
      </c>
    </row>
    <row r="119" spans="1:9" ht="13.5" customHeight="1">
      <c r="A119" s="12" t="s">
        <v>88</v>
      </c>
      <c r="B119" s="28">
        <v>200</v>
      </c>
      <c r="C119" s="28">
        <v>0.1</v>
      </c>
      <c r="D119" s="28">
        <v>0.1</v>
      </c>
      <c r="E119" s="29">
        <f>$D:$D/$B:$B*100</f>
        <v>0.05</v>
      </c>
      <c r="F119" s="29">
        <v>0</v>
      </c>
      <c r="G119" s="28">
        <v>0</v>
      </c>
      <c r="H119" s="29">
        <v>0</v>
      </c>
      <c r="I119" s="36">
        <f>D119-май!D120</f>
        <v>0</v>
      </c>
    </row>
    <row r="120" spans="1:9" ht="15.75" customHeight="1">
      <c r="A120" s="14" t="s">
        <v>61</v>
      </c>
      <c r="B120" s="35">
        <f>B118+B114+B108+B106+B103+B96+B94+B89+B83+B82+B81+B72</f>
        <v>2480352.1000000006</v>
      </c>
      <c r="C120" s="35">
        <f>C118+C114+C108+C106+C103+C96+C94+C89+C83+C82+C81+C72</f>
        <v>988466.7000000001</v>
      </c>
      <c r="D120" s="35">
        <f>D118+D114+D108+D106+D103+D96+D94+D89+D83+D82+D81+D72</f>
        <v>958574.7999999999</v>
      </c>
      <c r="E120" s="26">
        <f>$D:$D/$B:$B*100</f>
        <v>38.64672277778626</v>
      </c>
      <c r="F120" s="26">
        <f>$D:$D/$C:$C*100</f>
        <v>96.97593252256246</v>
      </c>
      <c r="G120" s="35">
        <f>G72+G81+G82+G83+G89+G96+G103+G106+G108+G114+G118</f>
        <v>915846.8999999999</v>
      </c>
      <c r="H120" s="26">
        <f>$D:$D/$G:$G*100</f>
        <v>104.66539767727554</v>
      </c>
      <c r="I120" s="35">
        <f>D120-май!D121</f>
        <v>233349.2999999998</v>
      </c>
    </row>
    <row r="121" spans="1:9" ht="26.25" customHeight="1">
      <c r="A121" s="15" t="s">
        <v>62</v>
      </c>
      <c r="B121" s="30">
        <f>B70-B120</f>
        <v>-33376.59000000078</v>
      </c>
      <c r="C121" s="30">
        <f>C70-C120</f>
        <v>11346.050000000047</v>
      </c>
      <c r="D121" s="30">
        <f>D70-D120</f>
        <v>43256.810000000056</v>
      </c>
      <c r="E121" s="30"/>
      <c r="F121" s="30"/>
      <c r="G121" s="30">
        <f>G70-G120</f>
        <v>40914.25000000023</v>
      </c>
      <c r="H121" s="30"/>
      <c r="I121" s="35">
        <f>D121-май!D122</f>
        <v>9914.380000000237</v>
      </c>
    </row>
    <row r="122" spans="1:9" ht="24" customHeight="1">
      <c r="A122" s="1" t="s">
        <v>63</v>
      </c>
      <c r="B122" s="28">
        <f>май!B124</f>
        <v>12692.099999999999</v>
      </c>
      <c r="C122" s="28"/>
      <c r="D122" s="28" t="s">
        <v>187</v>
      </c>
      <c r="E122" s="28"/>
      <c r="F122" s="28"/>
      <c r="G122" s="28"/>
      <c r="H122" s="27"/>
      <c r="I122" s="36"/>
    </row>
    <row r="123" spans="1:9" ht="12.75">
      <c r="A123" s="3" t="s">
        <v>64</v>
      </c>
      <c r="B123" s="27">
        <f>B125+B126</f>
        <v>12692.099999999999</v>
      </c>
      <c r="C123" s="27">
        <f aca="true" t="shared" si="13" ref="C123:H123">C125+C126</f>
        <v>0</v>
      </c>
      <c r="D123" s="27">
        <f t="shared" si="13"/>
        <v>55048.899999999994</v>
      </c>
      <c r="E123" s="27">
        <f t="shared" si="13"/>
        <v>0</v>
      </c>
      <c r="F123" s="27">
        <f t="shared" si="13"/>
        <v>0</v>
      </c>
      <c r="G123" s="27">
        <f t="shared" si="13"/>
        <v>0</v>
      </c>
      <c r="H123" s="27">
        <f t="shared" si="13"/>
        <v>0</v>
      </c>
      <c r="I123" s="35">
        <f>D123-май!D124</f>
        <v>9914.899999999994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D124-май!D125</f>
        <v>0</v>
      </c>
    </row>
    <row r="125" spans="1:9" ht="12.75">
      <c r="A125" s="5" t="s">
        <v>65</v>
      </c>
      <c r="B125" s="28">
        <v>2269.2</v>
      </c>
      <c r="C125" s="28"/>
      <c r="D125" s="28">
        <v>18398.2</v>
      </c>
      <c r="E125" s="28"/>
      <c r="F125" s="28"/>
      <c r="G125" s="28"/>
      <c r="H125" s="37"/>
      <c r="I125" s="36">
        <f>D125-май!D126</f>
        <v>-7154.799999999999</v>
      </c>
    </row>
    <row r="126" spans="1:9" ht="12.75">
      <c r="A126" s="1" t="s">
        <v>66</v>
      </c>
      <c r="B126" s="28">
        <v>10422.9</v>
      </c>
      <c r="C126" s="28"/>
      <c r="D126" s="28">
        <v>36650.7</v>
      </c>
      <c r="E126" s="28"/>
      <c r="F126" s="28"/>
      <c r="G126" s="28"/>
      <c r="H126" s="37"/>
      <c r="I126" s="36">
        <f>D126-май!D127</f>
        <v>17069.699999999997</v>
      </c>
    </row>
    <row r="127" spans="1:9" ht="12.75">
      <c r="A127" s="3" t="s">
        <v>108</v>
      </c>
      <c r="B127" s="41">
        <f>B128+B129</f>
        <v>0</v>
      </c>
      <c r="C127" s="41"/>
      <c r="D127" s="41">
        <v>0</v>
      </c>
      <c r="E127" s="41"/>
      <c r="F127" s="41"/>
      <c r="G127" s="41"/>
      <c r="H127" s="43"/>
      <c r="I127" s="36">
        <f>D127-май!D128</f>
        <v>0</v>
      </c>
    </row>
    <row r="128" spans="1:9" ht="12.75">
      <c r="A128" s="2" t="s">
        <v>109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D128-май!D129</f>
        <v>0</v>
      </c>
    </row>
    <row r="129" spans="1:9" ht="12.75">
      <c r="A129" s="2" t="s">
        <v>110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36">
        <f>D129-май!D130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85</v>
      </c>
    </row>
    <row r="133" ht="12.75" customHeight="1" hidden="1"/>
    <row r="135" spans="1:9" ht="31.5">
      <c r="A135" s="81" t="s">
        <v>179</v>
      </c>
      <c r="C135" s="24" t="s">
        <v>180</v>
      </c>
      <c r="D135" s="24"/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5" sqref="B12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190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189</v>
      </c>
      <c r="D4" s="18" t="s">
        <v>74</v>
      </c>
      <c r="E4" s="18" t="s">
        <v>72</v>
      </c>
      <c r="F4" s="18" t="s">
        <v>75</v>
      </c>
      <c r="G4" s="18" t="s">
        <v>165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v>442159.12999999995</v>
      </c>
      <c r="C7" s="35">
        <v>232580.12</v>
      </c>
      <c r="D7" s="35">
        <v>233688.16999999998</v>
      </c>
      <c r="E7" s="26">
        <v>52.85159892548188</v>
      </c>
      <c r="F7" s="26">
        <v>100.47641647102081</v>
      </c>
      <c r="G7" s="35">
        <v>230184.29999999993</v>
      </c>
      <c r="H7" s="26">
        <v>101.52220199205595</v>
      </c>
      <c r="I7" s="35">
        <v>45138.10999999999</v>
      </c>
    </row>
    <row r="8" spans="1:9" ht="12.75">
      <c r="A8" s="53" t="s">
        <v>4</v>
      </c>
      <c r="B8" s="26">
        <v>276033.23999999993</v>
      </c>
      <c r="C8" s="26">
        <v>145819</v>
      </c>
      <c r="D8" s="26">
        <v>155222.99</v>
      </c>
      <c r="E8" s="26">
        <v>56.23344130583694</v>
      </c>
      <c r="F8" s="26">
        <v>106.44908413855532</v>
      </c>
      <c r="G8" s="26">
        <v>139784.06999999998</v>
      </c>
      <c r="H8" s="26">
        <v>111.04483508027776</v>
      </c>
      <c r="I8" s="26">
        <v>30165.350000000002</v>
      </c>
    </row>
    <row r="9" spans="1:9" ht="25.5">
      <c r="A9" s="54" t="s">
        <v>5</v>
      </c>
      <c r="B9" s="27">
        <v>6017.6</v>
      </c>
      <c r="C9" s="27">
        <v>3699</v>
      </c>
      <c r="D9" s="27">
        <v>7024.34</v>
      </c>
      <c r="E9" s="26">
        <v>116.72992555171497</v>
      </c>
      <c r="F9" s="26">
        <v>189.89835090565018</v>
      </c>
      <c r="G9" s="27">
        <v>1638.12</v>
      </c>
      <c r="H9" s="26">
        <v>428.80497155275566</v>
      </c>
      <c r="I9" s="27">
        <v>1303.73</v>
      </c>
    </row>
    <row r="10" spans="1:9" ht="12.75" customHeight="1">
      <c r="A10" s="55" t="s">
        <v>76</v>
      </c>
      <c r="B10" s="47">
        <v>270015.63999999996</v>
      </c>
      <c r="C10" s="47">
        <v>142120</v>
      </c>
      <c r="D10" s="47">
        <v>148198.65</v>
      </c>
      <c r="E10" s="48">
        <v>54.88520961230247</v>
      </c>
      <c r="F10" s="26">
        <v>104.27712496481847</v>
      </c>
      <c r="G10" s="47">
        <v>138145.94999999998</v>
      </c>
      <c r="H10" s="48">
        <v>107.27686913731456</v>
      </c>
      <c r="I10" s="47">
        <v>28861.620000000003</v>
      </c>
    </row>
    <row r="11" spans="1:9" ht="51">
      <c r="A11" s="57" t="s">
        <v>80</v>
      </c>
      <c r="B11" s="28">
        <v>258218.54</v>
      </c>
      <c r="C11" s="28">
        <v>133000</v>
      </c>
      <c r="D11" s="28">
        <v>140559.66</v>
      </c>
      <c r="E11" s="26">
        <v>54.43437949885396</v>
      </c>
      <c r="F11" s="26">
        <v>105.68395488721805</v>
      </c>
      <c r="G11" s="28">
        <v>130377.80999999998</v>
      </c>
      <c r="H11" s="26">
        <v>107.80949610980582</v>
      </c>
      <c r="I11" s="28">
        <v>24378</v>
      </c>
    </row>
    <row r="12" spans="1:9" ht="51" customHeight="1">
      <c r="A12" s="57" t="s">
        <v>81</v>
      </c>
      <c r="B12" s="28">
        <v>4039.82</v>
      </c>
      <c r="C12" s="28">
        <v>3260</v>
      </c>
      <c r="D12" s="28">
        <v>3238.75</v>
      </c>
      <c r="E12" s="26">
        <v>80.17065116762627</v>
      </c>
      <c r="F12" s="26">
        <v>99.34815950920245</v>
      </c>
      <c r="G12" s="28">
        <v>1755.67</v>
      </c>
      <c r="H12" s="26">
        <v>184.47373367432377</v>
      </c>
      <c r="I12" s="28">
        <v>2672.91</v>
      </c>
    </row>
    <row r="13" spans="1:9" ht="25.5">
      <c r="A13" s="57" t="s">
        <v>82</v>
      </c>
      <c r="B13" s="28">
        <v>4853.42</v>
      </c>
      <c r="C13" s="28">
        <v>4210</v>
      </c>
      <c r="D13" s="28">
        <v>2194.2200000000003</v>
      </c>
      <c r="E13" s="26">
        <v>45.20976960576254</v>
      </c>
      <c r="F13" s="26">
        <v>52.119239904988135</v>
      </c>
      <c r="G13" s="28">
        <v>4069.47</v>
      </c>
      <c r="H13" s="26">
        <v>53.91906071306584</v>
      </c>
      <c r="I13" s="28">
        <v>1508.4</v>
      </c>
    </row>
    <row r="14" spans="1:9" ht="63.75">
      <c r="A14" s="58" t="s">
        <v>84</v>
      </c>
      <c r="B14" s="28">
        <v>2903.86</v>
      </c>
      <c r="C14" s="28">
        <v>1650</v>
      </c>
      <c r="D14" s="28">
        <v>2206.02</v>
      </c>
      <c r="E14" s="26">
        <v>75.96853842816114</v>
      </c>
      <c r="F14" s="26">
        <v>133.69818181818184</v>
      </c>
      <c r="G14" s="28">
        <v>1943</v>
      </c>
      <c r="H14" s="26">
        <v>113.5367987647967</v>
      </c>
      <c r="I14" s="28">
        <v>302.31</v>
      </c>
    </row>
    <row r="15" spans="1:9" ht="42" customHeight="1">
      <c r="A15" s="59" t="s">
        <v>89</v>
      </c>
      <c r="B15" s="35">
        <v>23712</v>
      </c>
      <c r="C15" s="35">
        <v>12999.21</v>
      </c>
      <c r="D15" s="35">
        <v>11448.599999999999</v>
      </c>
      <c r="E15" s="26">
        <v>48.28188259109311</v>
      </c>
      <c r="F15" s="26">
        <v>88.07150588381909</v>
      </c>
      <c r="G15" s="35">
        <v>12910.3</v>
      </c>
      <c r="H15" s="26">
        <v>88.67803226880862</v>
      </c>
      <c r="I15" s="35">
        <v>1805.64</v>
      </c>
    </row>
    <row r="16" spans="1:9" ht="39.75" customHeight="1">
      <c r="A16" s="39" t="s">
        <v>90</v>
      </c>
      <c r="B16" s="28">
        <v>10865.8</v>
      </c>
      <c r="C16" s="28">
        <v>5827.62</v>
      </c>
      <c r="D16" s="28">
        <v>5380.16</v>
      </c>
      <c r="E16" s="26">
        <v>49.51462386570708</v>
      </c>
      <c r="F16" s="26">
        <v>92.32173683253197</v>
      </c>
      <c r="G16" s="28">
        <v>5827.62</v>
      </c>
      <c r="H16" s="26">
        <v>92.32173683253197</v>
      </c>
      <c r="I16" s="28">
        <v>811.51</v>
      </c>
    </row>
    <row r="17" spans="1:9" ht="37.5" customHeight="1">
      <c r="A17" s="39" t="s">
        <v>91</v>
      </c>
      <c r="B17" s="28">
        <v>56</v>
      </c>
      <c r="C17" s="28">
        <v>35</v>
      </c>
      <c r="D17" s="28">
        <v>35.160000000000004</v>
      </c>
      <c r="E17" s="26">
        <v>62.78571428571429</v>
      </c>
      <c r="F17" s="26">
        <v>100.45714285714287</v>
      </c>
      <c r="G17" s="28">
        <v>44.87</v>
      </c>
      <c r="H17" s="26">
        <v>78.35970581680411</v>
      </c>
      <c r="I17" s="28">
        <v>5.26</v>
      </c>
    </row>
    <row r="18" spans="1:9" ht="56.25" customHeight="1">
      <c r="A18" s="39" t="s">
        <v>92</v>
      </c>
      <c r="B18" s="28">
        <v>14192.6</v>
      </c>
      <c r="C18" s="28">
        <v>8076.59</v>
      </c>
      <c r="D18" s="28">
        <v>7098.099999999999</v>
      </c>
      <c r="E18" s="26">
        <v>50.01268266561447</v>
      </c>
      <c r="F18" s="26">
        <v>87.88486229955959</v>
      </c>
      <c r="G18" s="28">
        <v>8076.59</v>
      </c>
      <c r="H18" s="26">
        <v>87.88486229955959</v>
      </c>
      <c r="I18" s="28">
        <v>1144.38</v>
      </c>
    </row>
    <row r="19" spans="1:9" ht="55.5" customHeight="1">
      <c r="A19" s="39" t="s">
        <v>93</v>
      </c>
      <c r="B19" s="28">
        <v>-1402.4</v>
      </c>
      <c r="C19" s="28">
        <v>-940</v>
      </c>
      <c r="D19" s="28">
        <v>-1064.8200000000002</v>
      </c>
      <c r="E19" s="26">
        <v>75.92840844266972</v>
      </c>
      <c r="F19" s="26">
        <v>113.27872340425533</v>
      </c>
      <c r="G19" s="28">
        <v>-1038.78</v>
      </c>
      <c r="H19" s="26">
        <v>102.50678680760123</v>
      </c>
      <c r="I19" s="28">
        <v>-155.51</v>
      </c>
    </row>
    <row r="20" spans="1:9" ht="15.75" customHeight="1">
      <c r="A20" s="60" t="s">
        <v>7</v>
      </c>
      <c r="B20" s="35">
        <v>34616.2</v>
      </c>
      <c r="C20" s="35">
        <v>23666.129999999997</v>
      </c>
      <c r="D20" s="35">
        <v>19425.67</v>
      </c>
      <c r="E20" s="26">
        <v>56.11728034850735</v>
      </c>
      <c r="F20" s="26">
        <v>82.08215707426605</v>
      </c>
      <c r="G20" s="35">
        <v>23571.149999999998</v>
      </c>
      <c r="H20" s="26">
        <v>82.41290730405602</v>
      </c>
      <c r="I20" s="35">
        <v>3701.49</v>
      </c>
    </row>
    <row r="21" spans="1:9" ht="12.75">
      <c r="A21" s="57" t="s">
        <v>96</v>
      </c>
      <c r="B21" s="28">
        <v>32762</v>
      </c>
      <c r="C21" s="28">
        <v>22545.989999999998</v>
      </c>
      <c r="D21" s="28">
        <v>18557.41</v>
      </c>
      <c r="E21" s="26">
        <v>56.643092607288935</v>
      </c>
      <c r="F21" s="26">
        <v>82.30913789991037</v>
      </c>
      <c r="G21" s="28">
        <v>22546.53</v>
      </c>
      <c r="H21" s="26">
        <v>82.30716655733721</v>
      </c>
      <c r="I21" s="28">
        <v>3667.91</v>
      </c>
    </row>
    <row r="22" spans="1:9" ht="18.75" customHeight="1">
      <c r="A22" s="57" t="s">
        <v>94</v>
      </c>
      <c r="B22" s="28">
        <v>895.2</v>
      </c>
      <c r="C22" s="28">
        <v>895.2</v>
      </c>
      <c r="D22" s="28">
        <v>552.66</v>
      </c>
      <c r="E22" s="26">
        <v>61.73592493297586</v>
      </c>
      <c r="F22" s="26">
        <v>61.73592493297586</v>
      </c>
      <c r="G22" s="28">
        <v>799.6799999999998</v>
      </c>
      <c r="H22" s="26">
        <v>69.11014405762306</v>
      </c>
      <c r="I22" s="28">
        <v>33.58</v>
      </c>
    </row>
    <row r="23" spans="1:9" ht="38.25">
      <c r="A23" s="57" t="s">
        <v>95</v>
      </c>
      <c r="B23" s="28">
        <v>959</v>
      </c>
      <c r="C23" s="28">
        <v>224.94</v>
      </c>
      <c r="D23" s="28">
        <v>315.6</v>
      </c>
      <c r="E23" s="26">
        <v>32.909280500521376</v>
      </c>
      <c r="F23" s="26">
        <v>140.30408108829022</v>
      </c>
      <c r="G23" s="28">
        <v>224.94</v>
      </c>
      <c r="H23" s="26">
        <v>140.30408108829022</v>
      </c>
      <c r="I23" s="28"/>
    </row>
    <row r="24" spans="1:9" ht="17.25" customHeight="1">
      <c r="A24" s="60" t="s">
        <v>8</v>
      </c>
      <c r="B24" s="35">
        <v>36295.600000000006</v>
      </c>
      <c r="C24" s="35">
        <v>10199.58</v>
      </c>
      <c r="D24" s="35">
        <v>9396.13</v>
      </c>
      <c r="E24" s="26">
        <v>25.887793561754037</v>
      </c>
      <c r="F24" s="26">
        <v>92.12271485688626</v>
      </c>
      <c r="G24" s="35">
        <v>9856.06</v>
      </c>
      <c r="H24" s="26">
        <v>95.33353084295348</v>
      </c>
      <c r="I24" s="35">
        <v>1926.45</v>
      </c>
    </row>
    <row r="25" spans="1:9" ht="12.75">
      <c r="A25" s="57" t="s">
        <v>119</v>
      </c>
      <c r="B25" s="28">
        <v>18923.7</v>
      </c>
      <c r="C25" s="28">
        <v>2900</v>
      </c>
      <c r="D25" s="28">
        <v>2611.2299999999996</v>
      </c>
      <c r="E25" s="26">
        <v>13.798728578449243</v>
      </c>
      <c r="F25" s="26">
        <v>90.04241379310344</v>
      </c>
      <c r="G25" s="28">
        <v>2556.48</v>
      </c>
      <c r="H25" s="26">
        <v>102.141616597822</v>
      </c>
      <c r="I25" s="28">
        <v>346.47</v>
      </c>
    </row>
    <row r="26" spans="1:9" ht="12.75">
      <c r="A26" s="57" t="s">
        <v>120</v>
      </c>
      <c r="B26" s="28">
        <v>17371.9</v>
      </c>
      <c r="C26" s="28">
        <v>7299.58</v>
      </c>
      <c r="D26" s="28">
        <v>6784.9</v>
      </c>
      <c r="E26" s="26">
        <v>39.05675257168185</v>
      </c>
      <c r="F26" s="26">
        <v>92.94918337767378</v>
      </c>
      <c r="G26" s="28">
        <v>7299.58</v>
      </c>
      <c r="H26" s="26">
        <v>92.94918337767378</v>
      </c>
      <c r="I26" s="28">
        <v>1579.98</v>
      </c>
    </row>
    <row r="27" spans="1:9" ht="12.75">
      <c r="A27" s="53" t="s">
        <v>9</v>
      </c>
      <c r="B27" s="35">
        <v>14814.9</v>
      </c>
      <c r="C27" s="35">
        <v>7880.6</v>
      </c>
      <c r="D27" s="35">
        <v>7713.46</v>
      </c>
      <c r="E27" s="26">
        <v>52.06555562305517</v>
      </c>
      <c r="F27" s="26">
        <v>97.8790955003426</v>
      </c>
      <c r="G27" s="35">
        <v>8961.39</v>
      </c>
      <c r="H27" s="26">
        <v>86.07437015909363</v>
      </c>
      <c r="I27" s="35">
        <v>1432.88</v>
      </c>
    </row>
    <row r="28" spans="1:9" ht="25.5">
      <c r="A28" s="57" t="s">
        <v>10</v>
      </c>
      <c r="B28" s="28">
        <v>14680.1</v>
      </c>
      <c r="C28" s="28">
        <v>7800</v>
      </c>
      <c r="D28" s="28">
        <v>7636.86</v>
      </c>
      <c r="E28" s="26">
        <v>52.021852712174976</v>
      </c>
      <c r="F28" s="26">
        <v>97.90846153846154</v>
      </c>
      <c r="G28" s="28">
        <v>8899.39</v>
      </c>
      <c r="H28" s="26">
        <v>85.81329731588345</v>
      </c>
      <c r="I28" s="28">
        <v>1406.88</v>
      </c>
    </row>
    <row r="29" spans="1:9" ht="25.5">
      <c r="A29" s="57" t="s">
        <v>98</v>
      </c>
      <c r="B29" s="28">
        <v>84.8</v>
      </c>
      <c r="C29" s="28">
        <v>55.6</v>
      </c>
      <c r="D29" s="28">
        <v>41.6</v>
      </c>
      <c r="E29" s="26">
        <v>49.05660377358491</v>
      </c>
      <c r="F29" s="26">
        <v>74.82014388489209</v>
      </c>
      <c r="G29" s="28">
        <v>30</v>
      </c>
      <c r="H29" s="26" t="s">
        <v>124</v>
      </c>
      <c r="I29" s="28">
        <v>16</v>
      </c>
    </row>
    <row r="30" spans="1:9" ht="25.5">
      <c r="A30" s="57" t="s">
        <v>97</v>
      </c>
      <c r="B30" s="28">
        <v>50</v>
      </c>
      <c r="C30" s="28">
        <v>25</v>
      </c>
      <c r="D30" s="28">
        <v>35</v>
      </c>
      <c r="E30" s="26">
        <v>70</v>
      </c>
      <c r="F30" s="26" t="s">
        <v>124</v>
      </c>
      <c r="G30" s="28">
        <v>32</v>
      </c>
      <c r="H30" s="26" t="s">
        <v>124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124</v>
      </c>
      <c r="F31" s="26" t="s">
        <v>124</v>
      </c>
      <c r="G31" s="35">
        <v>0.18000000000000002</v>
      </c>
      <c r="H31" s="26" t="s">
        <v>124</v>
      </c>
      <c r="I31" s="35">
        <v>0</v>
      </c>
    </row>
    <row r="32" spans="1:9" ht="25.5">
      <c r="A32" s="57" t="s">
        <v>137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0.04</v>
      </c>
      <c r="H33" s="26" t="s">
        <v>124</v>
      </c>
      <c r="I33" s="28">
        <v>0</v>
      </c>
    </row>
    <row r="34" spans="1:9" ht="38.25">
      <c r="A34" s="60" t="s">
        <v>12</v>
      </c>
      <c r="B34" s="35">
        <v>50872.7</v>
      </c>
      <c r="C34" s="35">
        <v>28221.36</v>
      </c>
      <c r="D34" s="35">
        <v>23930.689999999995</v>
      </c>
      <c r="E34" s="26">
        <v>47.04033794156787</v>
      </c>
      <c r="F34" s="26">
        <v>84.79637409394869</v>
      </c>
      <c r="G34" s="35">
        <v>25354.079999999998</v>
      </c>
      <c r="H34" s="26">
        <v>94.38595287227932</v>
      </c>
      <c r="I34" s="35">
        <v>4649.03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138</v>
      </c>
      <c r="B36" s="28">
        <v>26368</v>
      </c>
      <c r="C36" s="28">
        <v>13700</v>
      </c>
      <c r="D36" s="28">
        <v>13250.8</v>
      </c>
      <c r="E36" s="26">
        <v>50.25333737864077</v>
      </c>
      <c r="F36" s="26">
        <v>96.72116788321168</v>
      </c>
      <c r="G36" s="28">
        <v>13804.47</v>
      </c>
      <c r="H36" s="29">
        <v>95.9891977019038</v>
      </c>
      <c r="I36" s="28">
        <v>3048.83</v>
      </c>
    </row>
    <row r="37" spans="1:9" ht="81.75" customHeight="1">
      <c r="A37" s="57" t="s">
        <v>152</v>
      </c>
      <c r="B37" s="28">
        <v>628</v>
      </c>
      <c r="C37" s="28">
        <v>366.1</v>
      </c>
      <c r="D37" s="28">
        <v>608.47</v>
      </c>
      <c r="E37" s="26">
        <v>96.89012738853503</v>
      </c>
      <c r="F37" s="26">
        <v>166.2032231630702</v>
      </c>
      <c r="G37" s="28">
        <v>14.82</v>
      </c>
      <c r="H37" s="29" t="s">
        <v>124</v>
      </c>
      <c r="I37" s="28">
        <v>75</v>
      </c>
    </row>
    <row r="38" spans="1:9" ht="76.5">
      <c r="A38" s="57" t="s">
        <v>139</v>
      </c>
      <c r="B38" s="28">
        <v>530.18</v>
      </c>
      <c r="C38" s="28">
        <v>309.26</v>
      </c>
      <c r="D38" s="28">
        <v>183.65999999999997</v>
      </c>
      <c r="E38" s="26">
        <v>34.641065298577836</v>
      </c>
      <c r="F38" s="26">
        <v>59.38692362413502</v>
      </c>
      <c r="G38" s="28">
        <v>253.38</v>
      </c>
      <c r="H38" s="29">
        <v>72.48401610229693</v>
      </c>
      <c r="I38" s="28">
        <v>37.64</v>
      </c>
    </row>
    <row r="39" spans="1:9" ht="38.25">
      <c r="A39" s="57" t="s">
        <v>140</v>
      </c>
      <c r="B39" s="28">
        <v>19213.07</v>
      </c>
      <c r="C39" s="28">
        <v>11200</v>
      </c>
      <c r="D39" s="28">
        <v>7132.469999999999</v>
      </c>
      <c r="E39" s="26">
        <v>37.12301053397505</v>
      </c>
      <c r="F39" s="26">
        <v>63.68276785714285</v>
      </c>
      <c r="G39" s="28">
        <v>8979.230000000001</v>
      </c>
      <c r="H39" s="29">
        <v>79.43298033350297</v>
      </c>
      <c r="I39" s="28">
        <v>1156.65</v>
      </c>
    </row>
    <row r="40" spans="1:9" ht="51">
      <c r="A40" s="57" t="s">
        <v>174</v>
      </c>
      <c r="B40" s="28">
        <v>0</v>
      </c>
      <c r="C40" s="28">
        <v>0</v>
      </c>
      <c r="D40" s="28">
        <v>7.01</v>
      </c>
      <c r="E40" s="26">
        <v>0</v>
      </c>
      <c r="F40" s="26">
        <v>0</v>
      </c>
      <c r="G40" s="28"/>
      <c r="H40" s="29">
        <v>0</v>
      </c>
      <c r="I40" s="28">
        <v>0</v>
      </c>
    </row>
    <row r="41" spans="1:9" ht="51">
      <c r="A41" s="61" t="s">
        <v>141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124</v>
      </c>
      <c r="G41" s="28">
        <v>690.9200000000001</v>
      </c>
      <c r="H41" s="29" t="s">
        <v>124</v>
      </c>
      <c r="I41" s="28">
        <v>25</v>
      </c>
    </row>
    <row r="42" spans="1:9" ht="76.5">
      <c r="A42" s="54" t="s">
        <v>142</v>
      </c>
      <c r="B42" s="27">
        <v>3442.45</v>
      </c>
      <c r="C42" s="27">
        <v>1955</v>
      </c>
      <c r="D42" s="27">
        <v>2278.05</v>
      </c>
      <c r="E42" s="26">
        <v>66.17525309009572</v>
      </c>
      <c r="F42" s="26">
        <v>116.52429667519182</v>
      </c>
      <c r="G42" s="27">
        <v>1611.26</v>
      </c>
      <c r="H42" s="26">
        <v>141.3831411441977</v>
      </c>
      <c r="I42" s="27">
        <v>305.91</v>
      </c>
    </row>
    <row r="43" spans="1:9" ht="25.5">
      <c r="A43" s="54" t="s">
        <v>13</v>
      </c>
      <c r="B43" s="27">
        <v>515</v>
      </c>
      <c r="C43" s="27">
        <v>366.97</v>
      </c>
      <c r="D43" s="27">
        <v>1264.12</v>
      </c>
      <c r="E43" s="26">
        <v>245.46019417475725</v>
      </c>
      <c r="F43" s="26">
        <v>344.4750252064201</v>
      </c>
      <c r="G43" s="27">
        <v>337</v>
      </c>
      <c r="H43" s="26">
        <v>375.10979228486644</v>
      </c>
      <c r="I43" s="27">
        <v>768.84</v>
      </c>
    </row>
    <row r="44" spans="1:9" ht="25.5">
      <c r="A44" s="60" t="s">
        <v>104</v>
      </c>
      <c r="B44" s="35">
        <v>1829.19</v>
      </c>
      <c r="C44" s="35">
        <v>1032.6</v>
      </c>
      <c r="D44" s="35">
        <v>1714.9</v>
      </c>
      <c r="E44" s="26">
        <v>93.75187924709844</v>
      </c>
      <c r="F44" s="26">
        <v>166.07592484989348</v>
      </c>
      <c r="G44" s="35">
        <v>1343.11</v>
      </c>
      <c r="H44" s="26">
        <v>127.68127703613257</v>
      </c>
      <c r="I44" s="35">
        <v>126.16</v>
      </c>
    </row>
    <row r="45" spans="1:9" ht="14.25" customHeight="1" hidden="1">
      <c r="A45" s="57" t="s">
        <v>14</v>
      </c>
      <c r="B45" s="28">
        <v>1497.5</v>
      </c>
      <c r="C45" s="28">
        <v>825.4</v>
      </c>
      <c r="D45" s="28">
        <v>1806.84</v>
      </c>
      <c r="E45" s="26">
        <v>120.65709515859766</v>
      </c>
      <c r="F45" s="26">
        <v>218.90477344317904</v>
      </c>
      <c r="G45" s="28">
        <v>1660.19</v>
      </c>
      <c r="H45" s="26">
        <v>108.8333263060252</v>
      </c>
      <c r="I45" s="28">
        <v>406.97</v>
      </c>
    </row>
    <row r="46" spans="1:9" ht="12.75">
      <c r="A46" s="57" t="s">
        <v>101</v>
      </c>
      <c r="B46" s="28">
        <v>0</v>
      </c>
      <c r="C46" s="28">
        <v>0</v>
      </c>
      <c r="D46" s="28">
        <v>413.05</v>
      </c>
      <c r="E46" s="26" t="s">
        <v>124</v>
      </c>
      <c r="F46" s="26" t="s">
        <v>124</v>
      </c>
      <c r="G46" s="28">
        <v>0</v>
      </c>
      <c r="H46" s="26" t="s">
        <v>124</v>
      </c>
      <c r="I46" s="28">
        <v>0</v>
      </c>
    </row>
    <row r="47" spans="1:9" ht="76.5">
      <c r="A47" s="61" t="s">
        <v>102</v>
      </c>
      <c r="B47" s="28">
        <v>97.5</v>
      </c>
      <c r="C47" s="28">
        <v>85.4</v>
      </c>
      <c r="D47" s="28">
        <v>110.45</v>
      </c>
      <c r="E47" s="26" t="s">
        <v>125</v>
      </c>
      <c r="F47" s="26">
        <v>129.3325526932084</v>
      </c>
      <c r="G47" s="28">
        <v>87.75</v>
      </c>
      <c r="H47" s="26">
        <v>125.86894586894589</v>
      </c>
      <c r="I47" s="28">
        <v>0</v>
      </c>
    </row>
    <row r="48" spans="1:9" ht="12.75">
      <c r="A48" s="54" t="s">
        <v>100</v>
      </c>
      <c r="B48" s="35">
        <v>1400</v>
      </c>
      <c r="C48" s="35">
        <v>740</v>
      </c>
      <c r="D48" s="35">
        <v>1283.34</v>
      </c>
      <c r="E48" s="26">
        <v>91.66714285714285</v>
      </c>
      <c r="F48" s="26">
        <v>173.42432432432432</v>
      </c>
      <c r="G48" s="35">
        <v>1572.44</v>
      </c>
      <c r="H48" s="26">
        <v>81.61456080995141</v>
      </c>
      <c r="I48" s="35">
        <v>406.97</v>
      </c>
    </row>
    <row r="49" spans="1:9" ht="12.75">
      <c r="A49" s="57" t="s">
        <v>15</v>
      </c>
      <c r="B49" s="28">
        <v>1972.8</v>
      </c>
      <c r="C49" s="28">
        <v>1489.27</v>
      </c>
      <c r="D49" s="28">
        <v>1780.46</v>
      </c>
      <c r="E49" s="26">
        <v>90.25040551500406</v>
      </c>
      <c r="F49" s="26">
        <v>119.55253244878364</v>
      </c>
      <c r="G49" s="28">
        <v>6328.209999999999</v>
      </c>
      <c r="H49" s="26">
        <v>28.13528628158674</v>
      </c>
      <c r="I49" s="28">
        <v>127.34</v>
      </c>
    </row>
    <row r="50" spans="1:9" ht="52.5" customHeight="1" hidden="1">
      <c r="A50" s="57" t="s">
        <v>153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154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155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156</v>
      </c>
      <c r="B53" s="28"/>
      <c r="C53" s="28"/>
      <c r="D53" s="28"/>
      <c r="E53" s="26" t="e">
        <v>#DIV/0!</v>
      </c>
      <c r="F53" s="26" t="e">
        <v>#DIV/0!</v>
      </c>
      <c r="G53" s="28"/>
      <c r="H53" s="26" t="s">
        <v>125</v>
      </c>
      <c r="I53" s="28"/>
    </row>
    <row r="54" spans="1:9" ht="63.75" hidden="1">
      <c r="A54" s="57" t="s">
        <v>157</v>
      </c>
      <c r="B54" s="28"/>
      <c r="C54" s="28"/>
      <c r="D54" s="28"/>
      <c r="E54" s="26" t="s">
        <v>125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158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159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160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161</v>
      </c>
      <c r="B58" s="28"/>
      <c r="C58" s="28"/>
      <c r="D58" s="28"/>
      <c r="E58" s="26" t="s">
        <v>124</v>
      </c>
      <c r="F58" s="26" t="e">
        <v>#DIV/0!</v>
      </c>
      <c r="G58" s="28"/>
      <c r="H58" s="26" t="s">
        <v>124</v>
      </c>
      <c r="I58" s="28"/>
    </row>
    <row r="59" spans="1:9" ht="12.75" hidden="1">
      <c r="A59" s="57" t="s">
        <v>162</v>
      </c>
      <c r="B59" s="28"/>
      <c r="C59" s="28"/>
      <c r="D59" s="28"/>
      <c r="E59" s="26" t="e">
        <v>#DIV/0!</v>
      </c>
      <c r="F59" s="26" t="e">
        <v>#DIV/0!</v>
      </c>
      <c r="G59" s="28"/>
      <c r="H59" s="26" t="s">
        <v>125</v>
      </c>
      <c r="I59" s="28"/>
    </row>
    <row r="60" spans="1:9" ht="12.75">
      <c r="A60" s="57" t="s">
        <v>22</v>
      </c>
      <c r="B60" s="28">
        <v>160.35</v>
      </c>
      <c r="C60" s="28">
        <v>80</v>
      </c>
      <c r="D60" s="28">
        <v>-15.76</v>
      </c>
      <c r="E60" s="26">
        <v>-9.82850015590895</v>
      </c>
      <c r="F60" s="26" t="s">
        <v>124</v>
      </c>
      <c r="G60" s="28">
        <v>78.56</v>
      </c>
      <c r="H60" s="26">
        <v>-20.061099796334013</v>
      </c>
      <c r="I60" s="28">
        <v>27.96</v>
      </c>
    </row>
    <row r="61" spans="1:9" ht="12.75">
      <c r="A61" s="57" t="s">
        <v>23</v>
      </c>
      <c r="B61" s="28">
        <v>442319.4799999999</v>
      </c>
      <c r="C61" s="28">
        <v>232580.12</v>
      </c>
      <c r="D61" s="28">
        <v>233688.16999999998</v>
      </c>
      <c r="E61" s="26">
        <v>52.83243912296154</v>
      </c>
      <c r="F61" s="26">
        <v>100.47641647102081</v>
      </c>
      <c r="G61" s="28">
        <v>230184.29999999993</v>
      </c>
      <c r="H61" s="26">
        <v>101.52220199205595</v>
      </c>
      <c r="I61" s="28">
        <v>45138.10999999999</v>
      </c>
    </row>
    <row r="62" spans="1:9" ht="12.75">
      <c r="A62" s="57" t="s">
        <v>24</v>
      </c>
      <c r="B62" s="28">
        <v>2129706.83</v>
      </c>
      <c r="C62" s="28">
        <v>907257.2500000001</v>
      </c>
      <c r="D62" s="28">
        <v>906848.67</v>
      </c>
      <c r="E62" s="26">
        <v>42.58091570284348</v>
      </c>
      <c r="F62" s="26">
        <v>99.95496536401333</v>
      </c>
      <c r="G62" s="28">
        <v>890848.0499999999</v>
      </c>
      <c r="H62" s="26">
        <v>101.79611102028008</v>
      </c>
      <c r="I62" s="28">
        <v>93567.12</v>
      </c>
    </row>
    <row r="63" spans="1:9" ht="25.5">
      <c r="A63" s="57" t="s">
        <v>25</v>
      </c>
      <c r="B63" s="28">
        <v>2131976.0300000003</v>
      </c>
      <c r="C63" s="28">
        <v>909526.4500000001</v>
      </c>
      <c r="D63" s="28">
        <v>909526.4800000001</v>
      </c>
      <c r="E63" s="26">
        <v>42.66119633624586</v>
      </c>
      <c r="F63" s="26">
        <v>100.00000329841974</v>
      </c>
      <c r="G63" s="28">
        <v>890897.7</v>
      </c>
      <c r="H63" s="26">
        <v>102.09101224528922</v>
      </c>
      <c r="I63" s="28">
        <v>93567.12</v>
      </c>
    </row>
    <row r="64" spans="1:9" ht="12.75">
      <c r="A64" s="57" t="s">
        <v>121</v>
      </c>
      <c r="B64" s="28">
        <v>473017.8999999999</v>
      </c>
      <c r="C64" s="28">
        <v>266768.4</v>
      </c>
      <c r="D64" s="28">
        <v>266768.4</v>
      </c>
      <c r="E64" s="26">
        <v>56.397104633883856</v>
      </c>
      <c r="F64" s="26">
        <v>100</v>
      </c>
      <c r="G64" s="28">
        <v>223856.18</v>
      </c>
      <c r="H64" s="26">
        <v>119.16954894879383</v>
      </c>
      <c r="I64" s="28">
        <v>20890.8</v>
      </c>
    </row>
    <row r="65" spans="1:9" ht="12.75">
      <c r="A65" s="53" t="s">
        <v>122</v>
      </c>
      <c r="B65" s="27">
        <v>628015.87</v>
      </c>
      <c r="C65" s="27">
        <v>85443.63</v>
      </c>
      <c r="D65" s="27">
        <v>85443.64000000001</v>
      </c>
      <c r="E65" s="26">
        <v>13.605331342980238</v>
      </c>
      <c r="F65" s="26">
        <v>100.00001170362263</v>
      </c>
      <c r="G65" s="27">
        <v>69883.57999999999</v>
      </c>
      <c r="H65" s="26">
        <v>122.26568816308499</v>
      </c>
      <c r="I65" s="27">
        <v>29492.4</v>
      </c>
    </row>
    <row r="66" spans="1:9" ht="12.75">
      <c r="A66" s="60" t="s">
        <v>123</v>
      </c>
      <c r="B66" s="35">
        <v>1010727.15</v>
      </c>
      <c r="C66" s="35">
        <v>554362.8200000001</v>
      </c>
      <c r="D66" s="35">
        <v>554362.8300000001</v>
      </c>
      <c r="E66" s="26">
        <v>54.847921122926216</v>
      </c>
      <c r="F66" s="26">
        <v>100.00000180387278</v>
      </c>
      <c r="G66" s="35">
        <v>595573.36</v>
      </c>
      <c r="H66" s="26">
        <v>93.08052831644453</v>
      </c>
      <c r="I66" s="35">
        <v>43183.92</v>
      </c>
    </row>
    <row r="67" spans="1:9" ht="12.75">
      <c r="A67" s="60" t="s">
        <v>144</v>
      </c>
      <c r="B67" s="35">
        <v>20215.11</v>
      </c>
      <c r="C67" s="35">
        <v>2951.6</v>
      </c>
      <c r="D67" s="35">
        <v>2951.6099999999997</v>
      </c>
      <c r="E67" s="26">
        <v>14.601008849321124</v>
      </c>
      <c r="F67" s="26" t="s">
        <v>124</v>
      </c>
      <c r="G67" s="35">
        <v>1584.58</v>
      </c>
      <c r="H67" s="26" t="s">
        <v>124</v>
      </c>
      <c r="I67" s="35">
        <v>0</v>
      </c>
    </row>
    <row r="68" spans="1:9" ht="12.75">
      <c r="A68" s="60" t="s">
        <v>129</v>
      </c>
      <c r="B68" s="35"/>
      <c r="C68" s="35"/>
      <c r="D68" s="35"/>
      <c r="E68" s="26" t="s">
        <v>125</v>
      </c>
      <c r="F68" s="26" t="s">
        <v>124</v>
      </c>
      <c r="G68" s="35">
        <v>827.16</v>
      </c>
      <c r="H68" s="26" t="s">
        <v>125</v>
      </c>
      <c r="I68" s="35"/>
    </row>
    <row r="69" spans="1:9" ht="25.5">
      <c r="A69" s="60" t="s">
        <v>27</v>
      </c>
      <c r="B69" s="35">
        <v>-2269.2</v>
      </c>
      <c r="C69" s="35">
        <v>-2269.2</v>
      </c>
      <c r="D69" s="35">
        <v>-2677.81</v>
      </c>
      <c r="E69" s="26" t="s">
        <v>125</v>
      </c>
      <c r="F69" s="26" t="s">
        <v>124</v>
      </c>
      <c r="G69" s="35">
        <v>-876.81</v>
      </c>
      <c r="H69" s="26">
        <v>305.403679246359</v>
      </c>
      <c r="I69" s="35">
        <v>0</v>
      </c>
    </row>
    <row r="70" spans="1:9" ht="12.75">
      <c r="A70" s="60" t="s">
        <v>26</v>
      </c>
      <c r="B70" s="35">
        <v>2572026.3</v>
      </c>
      <c r="C70" s="35">
        <v>1139837.37</v>
      </c>
      <c r="D70" s="35">
        <v>1140536.84</v>
      </c>
      <c r="E70" s="26">
        <v>44.34390253185241</v>
      </c>
      <c r="F70" s="26">
        <v>100.06136577185568</v>
      </c>
      <c r="G70" s="35">
        <v>1121032.3499999999</v>
      </c>
      <c r="H70" s="26">
        <v>101.73986861306904</v>
      </c>
      <c r="I70" s="35">
        <v>138705.22999999998</v>
      </c>
    </row>
    <row r="71" spans="1:9" ht="12.75">
      <c r="A71" s="92" t="s">
        <v>28</v>
      </c>
      <c r="B71" s="93"/>
      <c r="C71" s="93"/>
      <c r="D71" s="93"/>
      <c r="E71" s="93"/>
      <c r="F71" s="93"/>
      <c r="G71" s="93"/>
      <c r="H71" s="93"/>
      <c r="I71" s="94"/>
    </row>
    <row r="72" spans="1:9" ht="12.75">
      <c r="A72" s="7" t="s">
        <v>29</v>
      </c>
      <c r="B72" s="35">
        <f>B73+B74+B75+B76+B77+B78+B79+B80</f>
        <v>134754.2</v>
      </c>
      <c r="C72" s="35">
        <f>C73+C74+C75+C76+C77+C78+C79+C80</f>
        <v>61302.14172</v>
      </c>
      <c r="D72" s="35">
        <f>D73+D74+D75+D76+D77+D78+D79+D80</f>
        <v>60565.318439999995</v>
      </c>
      <c r="E72" s="26">
        <f>$D:$D/$B:$B*100</f>
        <v>44.945032095474566</v>
      </c>
      <c r="F72" s="26">
        <f>$D:$D/$C:$C*100</f>
        <v>98.79804643145181</v>
      </c>
      <c r="G72" s="35">
        <v>56084.8</v>
      </c>
      <c r="H72" s="26">
        <f>$D:$D/$G:$G*100</f>
        <v>107.98882841696857</v>
      </c>
      <c r="I72" s="35">
        <f>I73+I74+I75+I76+I77+I78+I79+I80</f>
        <v>9313.218439999999</v>
      </c>
    </row>
    <row r="73" spans="1:9" ht="14.25" customHeight="1">
      <c r="A73" s="8" t="s">
        <v>30</v>
      </c>
      <c r="B73" s="36">
        <v>2230.1</v>
      </c>
      <c r="C73" s="36">
        <v>988.517</v>
      </c>
      <c r="D73" s="36">
        <v>986.41999</v>
      </c>
      <c r="E73" s="29">
        <f>$D:$D/$B:$B*100</f>
        <v>44.23209676696113</v>
      </c>
      <c r="F73" s="29">
        <f>$D:$D/$C:$C*100</f>
        <v>99.78786303118711</v>
      </c>
      <c r="G73" s="36">
        <v>604.5</v>
      </c>
      <c r="H73" s="29">
        <f>$D:$D/$G:$G*100</f>
        <v>163.17948552522745</v>
      </c>
      <c r="I73" s="36">
        <f>D73-июнь!D73</f>
        <v>199.71998999999994</v>
      </c>
    </row>
    <row r="74" spans="1:9" ht="12.75">
      <c r="A74" s="8" t="s">
        <v>31</v>
      </c>
      <c r="B74" s="36">
        <v>5806.4</v>
      </c>
      <c r="C74" s="36">
        <v>3080.06492</v>
      </c>
      <c r="D74" s="36">
        <v>3069.03992</v>
      </c>
      <c r="E74" s="29">
        <f>$D:$D/$B:$B*100</f>
        <v>52.856157343620836</v>
      </c>
      <c r="F74" s="29">
        <f>$D:$D/$C:$C*100</f>
        <v>99.64205299932446</v>
      </c>
      <c r="G74" s="36">
        <v>2243.8</v>
      </c>
      <c r="H74" s="29">
        <f>$D:$D/$G:$G*100</f>
        <v>136.77867546127104</v>
      </c>
      <c r="I74" s="36">
        <f>D74-июнь!D74</f>
        <v>661.8399200000003</v>
      </c>
    </row>
    <row r="75" spans="1:9" ht="25.5">
      <c r="A75" s="8" t="s">
        <v>32</v>
      </c>
      <c r="B75" s="36">
        <v>50659.4</v>
      </c>
      <c r="C75" s="36">
        <v>25641.01067</v>
      </c>
      <c r="D75" s="36">
        <v>25087.52208</v>
      </c>
      <c r="E75" s="29">
        <f>$D:$D/$B:$B*100</f>
        <v>49.52194870053731</v>
      </c>
      <c r="F75" s="29">
        <f>$D:$D/$C:$C*100</f>
        <v>97.84139323865426</v>
      </c>
      <c r="G75" s="36">
        <v>21608.9</v>
      </c>
      <c r="H75" s="29">
        <f>$D:$D/$G:$G*100</f>
        <v>116.09809883890432</v>
      </c>
      <c r="I75" s="36">
        <f>D75-июнь!D75</f>
        <v>3083.7220799999996</v>
      </c>
    </row>
    <row r="76" spans="1:9" ht="12.75">
      <c r="A76" s="8" t="s">
        <v>78</v>
      </c>
      <c r="B76" s="46">
        <v>30.1</v>
      </c>
      <c r="C76" s="46">
        <v>30.1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D76-июнь!D76</f>
        <v>0</v>
      </c>
    </row>
    <row r="77" spans="1:9" ht="25.5">
      <c r="A77" s="1" t="s">
        <v>33</v>
      </c>
      <c r="B77" s="28">
        <v>13022.4</v>
      </c>
      <c r="C77" s="28">
        <v>7664.194</v>
      </c>
      <c r="D77" s="28">
        <v>7664.05918</v>
      </c>
      <c r="E77" s="29">
        <f>$D:$D/$B:$B*100</f>
        <v>58.85289332227547</v>
      </c>
      <c r="F77" s="29">
        <v>0</v>
      </c>
      <c r="G77" s="28">
        <v>6889</v>
      </c>
      <c r="H77" s="29">
        <f>$D:$D/$G:$G*100</f>
        <v>111.25067760197416</v>
      </c>
      <c r="I77" s="36">
        <f>D77-июнь!D77</f>
        <v>1167.1591800000006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D78-июнь!D78</f>
        <v>0</v>
      </c>
    </row>
    <row r="79" spans="1:9" ht="12.75">
      <c r="A79" s="8" t="s">
        <v>35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D79-июнь!D79</f>
        <v>0</v>
      </c>
    </row>
    <row r="80" spans="1:9" ht="12.75">
      <c r="A80" s="1" t="s">
        <v>36</v>
      </c>
      <c r="B80" s="36">
        <v>61949.8</v>
      </c>
      <c r="C80" s="36">
        <v>23898.25513</v>
      </c>
      <c r="D80" s="36">
        <v>23758.27727</v>
      </c>
      <c r="E80" s="29">
        <f>$D:$D/$B:$B*100</f>
        <v>38.35085386877762</v>
      </c>
      <c r="F80" s="29">
        <f>$D:$D/$C:$C*100</f>
        <v>99.41427581537413</v>
      </c>
      <c r="G80" s="36">
        <v>23540.3</v>
      </c>
      <c r="H80" s="29">
        <f>$D:$D/$G:$G*100</f>
        <v>100.92597490261382</v>
      </c>
      <c r="I80" s="36">
        <f>D80-июнь!D80</f>
        <v>4200.777269999999</v>
      </c>
    </row>
    <row r="81" spans="1:9" ht="12.75">
      <c r="A81" s="7" t="s">
        <v>37</v>
      </c>
      <c r="B81" s="27">
        <v>400.4</v>
      </c>
      <c r="C81" s="27">
        <v>198.57225</v>
      </c>
      <c r="D81" s="35">
        <v>198.54225</v>
      </c>
      <c r="E81" s="26">
        <f>$D:$D/$B:$B*100</f>
        <v>49.585976523476525</v>
      </c>
      <c r="F81" s="26">
        <f>$D:$D/$C:$C*100</f>
        <v>99.98489214882744</v>
      </c>
      <c r="G81" s="35">
        <v>180</v>
      </c>
      <c r="H81" s="26">
        <v>0</v>
      </c>
      <c r="I81" s="35">
        <f>D81-июнь!D81</f>
        <v>58.34225000000001</v>
      </c>
    </row>
    <row r="82" spans="1:9" ht="25.5">
      <c r="A82" s="9" t="s">
        <v>38</v>
      </c>
      <c r="B82" s="27">
        <v>4849.7</v>
      </c>
      <c r="C82" s="27">
        <v>2288.07493</v>
      </c>
      <c r="D82" s="27">
        <v>2089.72538</v>
      </c>
      <c r="E82" s="26">
        <f>$D:$D/$B:$B*100</f>
        <v>43.0897865847372</v>
      </c>
      <c r="F82" s="26">
        <f>$D:$D/$C:$C*100</f>
        <v>91.33116020811433</v>
      </c>
      <c r="G82" s="27">
        <v>1809.2</v>
      </c>
      <c r="H82" s="26">
        <f>$D:$D/$G:$G*100</f>
        <v>115.50549303559583</v>
      </c>
      <c r="I82" s="35">
        <f>D82-июнь!D82</f>
        <v>293.62537999999995</v>
      </c>
    </row>
    <row r="83" spans="1:9" ht="12.75">
      <c r="A83" s="7" t="s">
        <v>39</v>
      </c>
      <c r="B83" s="35">
        <f>B84+B85+B86+B87+B88</f>
        <v>301986.9</v>
      </c>
      <c r="C83" s="35">
        <f>C84+C85+C86+C87+C88</f>
        <v>47464.71246</v>
      </c>
      <c r="D83" s="35">
        <f>D84+D85+D86+D87+D88</f>
        <v>41427.45479</v>
      </c>
      <c r="E83" s="26">
        <f>$D:$D/$B:$B*100</f>
        <v>13.718295326717813</v>
      </c>
      <c r="F83" s="26">
        <f>$D:$D/$C:$C*100</f>
        <v>87.28053461803275</v>
      </c>
      <c r="G83" s="35">
        <v>34974.92</v>
      </c>
      <c r="H83" s="26">
        <f>$D:$D/$G:$G*100</f>
        <v>118.44903373617439</v>
      </c>
      <c r="I83" s="35">
        <f>D83-июнь!D83</f>
        <v>15223.454790000003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D84-июнь!D84</f>
        <v>0</v>
      </c>
    </row>
    <row r="85" spans="1:9" ht="12.75">
      <c r="A85" s="10" t="s">
        <v>73</v>
      </c>
      <c r="B85" s="36">
        <v>48299.1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D85-июнь!D85</f>
        <v>0</v>
      </c>
    </row>
    <row r="86" spans="1:9" ht="12.75">
      <c r="A86" s="8" t="s">
        <v>40</v>
      </c>
      <c r="B86" s="36">
        <v>24097</v>
      </c>
      <c r="C86" s="36">
        <v>10786.54152</v>
      </c>
      <c r="D86" s="36">
        <v>10786.54152</v>
      </c>
      <c r="E86" s="29">
        <f>$D:$D/$B:$B*100</f>
        <v>44.7630058513508</v>
      </c>
      <c r="F86" s="29">
        <v>0</v>
      </c>
      <c r="G86" s="36">
        <v>9587.62</v>
      </c>
      <c r="H86" s="29">
        <v>0</v>
      </c>
      <c r="I86" s="36">
        <f>D86-июнь!D86</f>
        <v>1649.9415200000003</v>
      </c>
    </row>
    <row r="87" spans="1:9" ht="12.75">
      <c r="A87" s="10" t="s">
        <v>83</v>
      </c>
      <c r="B87" s="28">
        <v>218452.4</v>
      </c>
      <c r="C87" s="28">
        <v>31243.24612</v>
      </c>
      <c r="D87" s="28">
        <v>25237.56773</v>
      </c>
      <c r="E87" s="29">
        <f>$D:$D/$B:$B*100</f>
        <v>11.552891032554461</v>
      </c>
      <c r="F87" s="29">
        <f>$D:$D/$C:$C*100</f>
        <v>80.7776747431006</v>
      </c>
      <c r="G87" s="28">
        <v>20018.8</v>
      </c>
      <c r="H87" s="29">
        <v>0</v>
      </c>
      <c r="I87" s="36">
        <f>D87-июнь!D87</f>
        <v>12825.567729999999</v>
      </c>
    </row>
    <row r="88" spans="1:9" ht="12.75">
      <c r="A88" s="8" t="s">
        <v>41</v>
      </c>
      <c r="B88" s="36">
        <v>11138.4</v>
      </c>
      <c r="C88" s="36">
        <v>5434.92482</v>
      </c>
      <c r="D88" s="36">
        <v>5403.34554</v>
      </c>
      <c r="E88" s="29">
        <f>$D:$D/$B:$B*100</f>
        <v>48.510966925231635</v>
      </c>
      <c r="F88" s="29">
        <f>$D:$D/$C:$C*100</f>
        <v>99.4189564520968</v>
      </c>
      <c r="G88" s="36">
        <v>5368.5</v>
      </c>
      <c r="H88" s="29">
        <f>$D:$D/$G:$G*100</f>
        <v>100.64907404302879</v>
      </c>
      <c r="I88" s="36">
        <f>D88-июнь!D88</f>
        <v>747.9455400000006</v>
      </c>
    </row>
    <row r="89" spans="1:9" ht="12.75">
      <c r="A89" s="7" t="s">
        <v>42</v>
      </c>
      <c r="B89" s="35">
        <f>B91+B92+B93+B90</f>
        <v>182387.4</v>
      </c>
      <c r="C89" s="35">
        <f>C91+C92+C93+C90</f>
        <v>60095.28447</v>
      </c>
      <c r="D89" s="35">
        <f>D91+D92+D93+D90</f>
        <v>28224.70412</v>
      </c>
      <c r="E89" s="35">
        <f>E91+E92+E93+E90</f>
        <v>60.80852555747302</v>
      </c>
      <c r="F89" s="26">
        <f>$D:$D/$C:$C*100</f>
        <v>46.96658709401729</v>
      </c>
      <c r="G89" s="35">
        <v>26381.300000000003</v>
      </c>
      <c r="H89" s="35">
        <f>H91+H92+H93</f>
        <v>216.8886183024666</v>
      </c>
      <c r="I89" s="35">
        <f>D89-июнь!D89</f>
        <v>6655.904119999999</v>
      </c>
    </row>
    <row r="90" spans="1:9" ht="12.75">
      <c r="A90" s="8" t="s">
        <v>43</v>
      </c>
      <c r="B90" s="74">
        <v>74060</v>
      </c>
      <c r="C90" s="74">
        <v>31038.22061</v>
      </c>
      <c r="D90" s="74">
        <v>1907.32075</v>
      </c>
      <c r="E90" s="49">
        <f aca="true" t="shared" si="0" ref="E90:E95">$D:$D/$B:$B*100</f>
        <v>2.5753723332433163</v>
      </c>
      <c r="F90" s="29">
        <v>0</v>
      </c>
      <c r="G90" s="50">
        <v>0</v>
      </c>
      <c r="H90" s="29">
        <v>0</v>
      </c>
      <c r="I90" s="36">
        <f>D90-июнь!D90</f>
        <v>1907.32075</v>
      </c>
    </row>
    <row r="91" spans="1:9" ht="12.75">
      <c r="A91" s="8" t="s">
        <v>44</v>
      </c>
      <c r="B91" s="36">
        <v>7304.2</v>
      </c>
      <c r="C91" s="36">
        <v>1452.84855</v>
      </c>
      <c r="D91" s="36">
        <v>52.29855</v>
      </c>
      <c r="E91" s="29">
        <f t="shared" si="0"/>
        <v>0.7160065441800607</v>
      </c>
      <c r="F91" s="29">
        <v>0</v>
      </c>
      <c r="G91" s="36">
        <v>1558.4</v>
      </c>
      <c r="H91" s="29">
        <v>0</v>
      </c>
      <c r="I91" s="36">
        <f>D91-июнь!D91</f>
        <v>21.198549999999997</v>
      </c>
    </row>
    <row r="92" spans="1:9" ht="12.75">
      <c r="A92" s="8" t="s">
        <v>45</v>
      </c>
      <c r="B92" s="36">
        <v>75981.2</v>
      </c>
      <c r="C92" s="36">
        <v>18959.50854</v>
      </c>
      <c r="D92" s="36">
        <v>17692.891</v>
      </c>
      <c r="E92" s="29">
        <f t="shared" si="0"/>
        <v>23.285879928192763</v>
      </c>
      <c r="F92" s="29">
        <f>$D:$D/$C:$C*100</f>
        <v>93.31935457436704</v>
      </c>
      <c r="G92" s="36">
        <v>17371.2</v>
      </c>
      <c r="H92" s="29">
        <f>$D:$D/$G:$G*100</f>
        <v>101.85186400478953</v>
      </c>
      <c r="I92" s="36">
        <f>D92-июнь!D92</f>
        <v>3521.491</v>
      </c>
    </row>
    <row r="93" spans="1:9" ht="12.75">
      <c r="A93" s="8" t="s">
        <v>46</v>
      </c>
      <c r="B93" s="36">
        <v>25042</v>
      </c>
      <c r="C93" s="36">
        <v>8644.70677</v>
      </c>
      <c r="D93" s="36">
        <v>8572.19382</v>
      </c>
      <c r="E93" s="29">
        <f t="shared" si="0"/>
        <v>34.23126675185688</v>
      </c>
      <c r="F93" s="29">
        <f>$D:$D/$C:$C*100</f>
        <v>99.16118670153574</v>
      </c>
      <c r="G93" s="36">
        <v>7451.7</v>
      </c>
      <c r="H93" s="29">
        <f>$D:$D/$G:$G*100</f>
        <v>115.03675429767706</v>
      </c>
      <c r="I93" s="36">
        <f>D93-июнь!D93</f>
        <v>1205.8938200000002</v>
      </c>
    </row>
    <row r="94" spans="1:9" ht="12.75">
      <c r="A94" s="11" t="s">
        <v>134</v>
      </c>
      <c r="B94" s="35">
        <f>B95</f>
        <v>1776.3</v>
      </c>
      <c r="C94" s="65">
        <f aca="true" t="shared" si="1" ref="C94:H94">C95</f>
        <v>654.3</v>
      </c>
      <c r="D94" s="65">
        <f t="shared" si="1"/>
        <v>255</v>
      </c>
      <c r="E94" s="26">
        <f t="shared" si="0"/>
        <v>14.355683161628106</v>
      </c>
      <c r="F94" s="26">
        <f>$D:$D/$C:$C*100</f>
        <v>38.97294818890418</v>
      </c>
      <c r="G94" s="65">
        <f t="shared" si="1"/>
        <v>0</v>
      </c>
      <c r="H94" s="65">
        <f t="shared" si="1"/>
        <v>0</v>
      </c>
      <c r="I94" s="35">
        <f>D94-июнь!D94</f>
        <v>0</v>
      </c>
    </row>
    <row r="95" spans="1:9" ht="25.5">
      <c r="A95" s="8" t="s">
        <v>183</v>
      </c>
      <c r="B95" s="89">
        <v>1776.3</v>
      </c>
      <c r="C95" s="90">
        <v>654.3</v>
      </c>
      <c r="D95" s="90">
        <v>255</v>
      </c>
      <c r="E95" s="29">
        <f t="shared" si="0"/>
        <v>14.355683161628106</v>
      </c>
      <c r="F95" s="29">
        <f>$D:$D/$C:$C*100</f>
        <v>38.97294818890418</v>
      </c>
      <c r="G95" s="36">
        <v>0</v>
      </c>
      <c r="H95" s="29">
        <v>0</v>
      </c>
      <c r="I95" s="36">
        <f>D95-июнь!D95</f>
        <v>0</v>
      </c>
    </row>
    <row r="96" spans="1:9" ht="12.75">
      <c r="A96" s="11" t="s">
        <v>47</v>
      </c>
      <c r="B96" s="35">
        <f>B97+B98+B99+B100+B101+B102</f>
        <v>1579717.7</v>
      </c>
      <c r="C96" s="35">
        <f>C97+C98+C99+C100+C101+C102</f>
        <v>849040.06125</v>
      </c>
      <c r="D96" s="35">
        <f>D97+D98+D99+D100+D101+D102</f>
        <v>808990.20698</v>
      </c>
      <c r="E96" s="35">
        <f>E97+E98+E100+E101+E99</f>
        <v>238.84036085473227</v>
      </c>
      <c r="F96" s="35">
        <f>F97+F98+F100+F101+F99</f>
        <v>416.6266377158605</v>
      </c>
      <c r="G96" s="35">
        <v>754432.2999999999</v>
      </c>
      <c r="H96" s="35">
        <f>H97+H98+H100+H101+H99</f>
        <v>238.42277901128043</v>
      </c>
      <c r="I96" s="35">
        <f>D96-июнь!D96</f>
        <v>90544.30698</v>
      </c>
    </row>
    <row r="97" spans="1:9" ht="12.75">
      <c r="A97" s="8" t="s">
        <v>48</v>
      </c>
      <c r="B97" s="36">
        <v>614567.5</v>
      </c>
      <c r="C97" s="36">
        <v>306131.32136</v>
      </c>
      <c r="D97" s="36">
        <v>300598.57172</v>
      </c>
      <c r="E97" s="29">
        <f>$D:$D/$B:$B*100</f>
        <v>48.91221415385617</v>
      </c>
      <c r="F97" s="29">
        <f>$D:$D/$C:$C*100</f>
        <v>98.19268749913581</v>
      </c>
      <c r="G97" s="36">
        <v>291184.1</v>
      </c>
      <c r="H97" s="29">
        <f>$D:$D/$G:$G*100</f>
        <v>103.23316819840096</v>
      </c>
      <c r="I97" s="36">
        <f>D97-июнь!D97</f>
        <v>34248.27172000002</v>
      </c>
    </row>
    <row r="98" spans="1:9" ht="12.75">
      <c r="A98" s="8" t="s">
        <v>49</v>
      </c>
      <c r="B98" s="36">
        <v>625797.4</v>
      </c>
      <c r="C98" s="36">
        <v>362578.82442</v>
      </c>
      <c r="D98" s="36">
        <v>344932.66981</v>
      </c>
      <c r="E98" s="29">
        <f>$D:$D/$B:$B*100</f>
        <v>55.11890426678027</v>
      </c>
      <c r="F98" s="29">
        <f>$D:$D/$C:$C*100</f>
        <v>95.13315355958039</v>
      </c>
      <c r="G98" s="36">
        <v>307172.1</v>
      </c>
      <c r="H98" s="29">
        <f>$D:$D/$G:$G*100</f>
        <v>112.29296860294278</v>
      </c>
      <c r="I98" s="36">
        <f>D98-июнь!D98</f>
        <v>36441.16980999999</v>
      </c>
    </row>
    <row r="99" spans="1:9" ht="12.75">
      <c r="A99" s="8" t="s">
        <v>117</v>
      </c>
      <c r="B99" s="36">
        <v>123902.3</v>
      </c>
      <c r="C99" s="36">
        <v>76597.74528</v>
      </c>
      <c r="D99" s="36">
        <v>73852.43096</v>
      </c>
      <c r="E99" s="29">
        <f>$D:$D/$B:$B*100</f>
        <v>59.60537533201562</v>
      </c>
      <c r="F99" s="29">
        <f>$D:$D/$C:$C*100</f>
        <v>96.41593324977829</v>
      </c>
      <c r="G99" s="36">
        <v>64404</v>
      </c>
      <c r="H99" s="29">
        <v>0</v>
      </c>
      <c r="I99" s="36">
        <f>D99-июнь!D99</f>
        <v>5679.130959999995</v>
      </c>
    </row>
    <row r="100" spans="1:9" ht="25.5">
      <c r="A100" s="8" t="s">
        <v>150</v>
      </c>
      <c r="B100" s="36">
        <v>1790</v>
      </c>
      <c r="C100" s="36">
        <v>1274.984</v>
      </c>
      <c r="D100" s="36">
        <v>964.55525</v>
      </c>
      <c r="E100" s="29">
        <f>$D:$D/$B:$B*100</f>
        <v>53.88576815642458</v>
      </c>
      <c r="F100" s="29">
        <f>$D:$D/$C:$C*100</f>
        <v>75.65234151957986</v>
      </c>
      <c r="G100" s="36">
        <v>21521.5</v>
      </c>
      <c r="H100" s="29">
        <f>$D:$D/$G:$G*100</f>
        <v>4.481821666705388</v>
      </c>
      <c r="I100" s="36">
        <f>D100-июнь!D100</f>
        <v>68.05525</v>
      </c>
    </row>
    <row r="101" spans="1:9" ht="12.75">
      <c r="A101" s="8" t="s">
        <v>50</v>
      </c>
      <c r="B101" s="36">
        <v>60596.9</v>
      </c>
      <c r="C101" s="36">
        <v>25214.66175</v>
      </c>
      <c r="D101" s="28">
        <v>12918.1071</v>
      </c>
      <c r="E101" s="29">
        <f>$D:$D/$B:$B*100</f>
        <v>21.318098945655635</v>
      </c>
      <c r="F101" s="29">
        <f>$D:$D/$C:$C*100</f>
        <v>51.23252188778618</v>
      </c>
      <c r="G101" s="28">
        <v>70150.6</v>
      </c>
      <c r="H101" s="29">
        <f>$D:$D/$G:$G*100</f>
        <v>18.414820543231276</v>
      </c>
      <c r="I101" s="36">
        <f>D101-июнь!D101</f>
        <v>3048.9070999999985</v>
      </c>
    </row>
    <row r="102" spans="1:9" ht="12.75">
      <c r="A102" s="8" t="s">
        <v>51</v>
      </c>
      <c r="B102" s="36">
        <v>153063.6</v>
      </c>
      <c r="C102" s="36">
        <v>77242.52444</v>
      </c>
      <c r="D102" s="28">
        <v>75723.87214</v>
      </c>
      <c r="E102" s="29"/>
      <c r="F102" s="29"/>
      <c r="G102" s="28">
        <v>0</v>
      </c>
      <c r="H102" s="29">
        <v>0</v>
      </c>
      <c r="I102" s="36">
        <f>D102-июнь!D102</f>
        <v>11058.772140000008</v>
      </c>
    </row>
    <row r="103" spans="1:9" ht="25.5">
      <c r="A103" s="11" t="s">
        <v>52</v>
      </c>
      <c r="B103" s="35">
        <f>B104+B105</f>
        <v>199955.6</v>
      </c>
      <c r="C103" s="35">
        <f>C104+C105</f>
        <v>63544.248530000004</v>
      </c>
      <c r="D103" s="35">
        <f>D104+D105</f>
        <v>63251.77319</v>
      </c>
      <c r="E103" s="26">
        <f aca="true" t="shared" si="2" ref="E103:E109">$D:$D/$B:$B*100</f>
        <v>31.632909100820385</v>
      </c>
      <c r="F103" s="26">
        <f>$D:$D/$C:$C*100</f>
        <v>99.5397296423107</v>
      </c>
      <c r="G103" s="35">
        <v>59010.5</v>
      </c>
      <c r="H103" s="26">
        <f>$D:$D/$G:$G*100</f>
        <v>107.18731952788063</v>
      </c>
      <c r="I103" s="35">
        <f>D103-июнь!D103</f>
        <v>8360.973190000004</v>
      </c>
    </row>
    <row r="104" spans="1:9" ht="12.75">
      <c r="A104" s="8" t="s">
        <v>53</v>
      </c>
      <c r="B104" s="36">
        <v>189132.5</v>
      </c>
      <c r="C104" s="36">
        <v>61194.70743</v>
      </c>
      <c r="D104" s="36">
        <v>60925.92351</v>
      </c>
      <c r="E104" s="29">
        <f t="shared" si="2"/>
        <v>32.21335492842319</v>
      </c>
      <c r="F104" s="29">
        <f>$D:$D/$C:$C*100</f>
        <v>99.56077260389313</v>
      </c>
      <c r="G104" s="36">
        <v>57704.6</v>
      </c>
      <c r="H104" s="29">
        <f>$D:$D/$G:$G*100</f>
        <v>105.5824379858798</v>
      </c>
      <c r="I104" s="36">
        <f>D104-июнь!D104</f>
        <v>8175.723510000003</v>
      </c>
    </row>
    <row r="105" spans="1:9" ht="25.5">
      <c r="A105" s="8" t="s">
        <v>54</v>
      </c>
      <c r="B105" s="36">
        <v>10823.1</v>
      </c>
      <c r="C105" s="36">
        <v>2349.5411</v>
      </c>
      <c r="D105" s="36">
        <v>2325.84968</v>
      </c>
      <c r="E105" s="29">
        <f t="shared" si="2"/>
        <v>21.489681144958467</v>
      </c>
      <c r="F105" s="29">
        <f>$D:$D/$C:$C*100</f>
        <v>98.99165756240654</v>
      </c>
      <c r="G105" s="36">
        <v>1305.9</v>
      </c>
      <c r="H105" s="29">
        <v>0</v>
      </c>
      <c r="I105" s="36">
        <f>D105-июнь!D105</f>
        <v>185.2496799999999</v>
      </c>
    </row>
    <row r="106" spans="1:9" ht="12.75">
      <c r="A106" s="11" t="s">
        <v>105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D106-июнь!D106</f>
        <v>0</v>
      </c>
    </row>
    <row r="107" spans="1:9" ht="12.75">
      <c r="A107" s="8" t="s">
        <v>106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D107-июнь!D107</f>
        <v>0</v>
      </c>
    </row>
    <row r="108" spans="1:9" ht="12.75">
      <c r="A108" s="11" t="s">
        <v>55</v>
      </c>
      <c r="B108" s="35">
        <f>SUM(B109:B113)</f>
        <v>129137.1</v>
      </c>
      <c r="C108" s="35">
        <f>SUM(C109:C113)</f>
        <v>80246.55301</v>
      </c>
      <c r="D108" s="35">
        <f>SUM(D109:D113)</f>
        <v>52875.32738</v>
      </c>
      <c r="E108" s="26">
        <f t="shared" si="2"/>
        <v>40.945109794164495</v>
      </c>
      <c r="F108" s="26">
        <f>$D:$D/$C:$C*100</f>
        <v>65.89108864702375</v>
      </c>
      <c r="G108" s="35">
        <v>99259.79999999999</v>
      </c>
      <c r="H108" s="26">
        <v>0</v>
      </c>
      <c r="I108" s="35">
        <f>D108-июнь!D108</f>
        <v>268.32738000000245</v>
      </c>
    </row>
    <row r="109" spans="1:9" ht="12.75">
      <c r="A109" s="8" t="s">
        <v>56</v>
      </c>
      <c r="B109" s="36">
        <v>2000</v>
      </c>
      <c r="C109" s="36">
        <v>975.76901</v>
      </c>
      <c r="D109" s="36">
        <v>975.76901</v>
      </c>
      <c r="E109" s="29">
        <f t="shared" si="2"/>
        <v>48.788450499999996</v>
      </c>
      <c r="F109" s="29">
        <v>0</v>
      </c>
      <c r="G109" s="36">
        <v>777</v>
      </c>
      <c r="H109" s="29">
        <v>0</v>
      </c>
      <c r="I109" s="36">
        <f>D109-июнь!D109</f>
        <v>166.06900999999993</v>
      </c>
    </row>
    <row r="110" spans="1:9" ht="12.75">
      <c r="A110" s="8" t="s">
        <v>57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34387</v>
      </c>
      <c r="H110" s="29">
        <f>$D:$D/$G:$G*100</f>
        <v>0</v>
      </c>
      <c r="I110" s="36">
        <f>D110-июнь!D110</f>
        <v>0</v>
      </c>
    </row>
    <row r="111" spans="1:9" ht="12.75">
      <c r="A111" s="8" t="s">
        <v>58</v>
      </c>
      <c r="B111" s="36">
        <v>39361.3</v>
      </c>
      <c r="C111" s="36">
        <v>21229.2</v>
      </c>
      <c r="D111" s="36">
        <v>20132.5</v>
      </c>
      <c r="E111" s="29">
        <f>$D:$D/$B:$B*100</f>
        <v>51.14795497099943</v>
      </c>
      <c r="F111" s="29">
        <f>$D:$D/$C:$C*100</f>
        <v>94.83400222335274</v>
      </c>
      <c r="G111" s="36">
        <v>20430</v>
      </c>
      <c r="H111" s="29">
        <v>0</v>
      </c>
      <c r="I111" s="36">
        <f>D111-июнь!D111</f>
        <v>0</v>
      </c>
    </row>
    <row r="112" spans="1:9" ht="12.75">
      <c r="A112" s="8" t="s">
        <v>59</v>
      </c>
      <c r="B112" s="28">
        <v>85447.5</v>
      </c>
      <c r="C112" s="28">
        <v>56471.15693</v>
      </c>
      <c r="D112" s="28">
        <v>30522.51301</v>
      </c>
      <c r="E112" s="29">
        <f>$D:$D/$B:$B*100</f>
        <v>35.7207794376664</v>
      </c>
      <c r="F112" s="29">
        <v>0</v>
      </c>
      <c r="G112" s="28">
        <v>24445.7</v>
      </c>
      <c r="H112" s="29">
        <v>0</v>
      </c>
      <c r="I112" s="36">
        <f>D112-июнь!D112</f>
        <v>19.913010000000213</v>
      </c>
    </row>
    <row r="113" spans="1:9" ht="12.75">
      <c r="A113" s="8" t="s">
        <v>60</v>
      </c>
      <c r="B113" s="36">
        <v>2328.3</v>
      </c>
      <c r="C113" s="36">
        <v>1570.42707</v>
      </c>
      <c r="D113" s="36">
        <v>1244.54536</v>
      </c>
      <c r="E113" s="29">
        <f>$D:$D/$B:$B*100</f>
        <v>53.452963965124766</v>
      </c>
      <c r="F113" s="29">
        <f>$D:$D/$C:$C*100</f>
        <v>79.24884789460488</v>
      </c>
      <c r="G113" s="36">
        <v>19220.1</v>
      </c>
      <c r="H113" s="29">
        <f>$D:$D/$G:$G*100</f>
        <v>6.47522832867675</v>
      </c>
      <c r="I113" s="36">
        <f>D113-июнь!D113</f>
        <v>82.34536000000003</v>
      </c>
    </row>
    <row r="114" spans="1:9" ht="12.75">
      <c r="A114" s="11" t="s">
        <v>67</v>
      </c>
      <c r="B114" s="27">
        <f>B115+B116+B117</f>
        <v>70207.40000000001</v>
      </c>
      <c r="C114" s="27">
        <f>C115+C116+C117</f>
        <v>35251.750940000005</v>
      </c>
      <c r="D114" s="27">
        <f>D115+D116+D117</f>
        <v>34995.749540000004</v>
      </c>
      <c r="E114" s="26">
        <f>$D:$D/$B:$B*100</f>
        <v>49.8462406242077</v>
      </c>
      <c r="F114" s="26">
        <f>$D:$D/$C:$C*100</f>
        <v>99.27379096591336</v>
      </c>
      <c r="G114" s="27">
        <v>36938.9</v>
      </c>
      <c r="H114" s="26">
        <f>$D:$D/$G:$G*100</f>
        <v>94.7395551573003</v>
      </c>
      <c r="I114" s="35">
        <f>D114-июнь!D114</f>
        <v>3623.449540000005</v>
      </c>
    </row>
    <row r="115" spans="1:9" ht="12.75">
      <c r="A115" s="42" t="s">
        <v>68</v>
      </c>
      <c r="B115" s="28">
        <v>59736.8</v>
      </c>
      <c r="C115" s="28">
        <v>31122.18417</v>
      </c>
      <c r="D115" s="28">
        <v>30914.16517</v>
      </c>
      <c r="E115" s="29">
        <f>$D:$D/$B:$B*100</f>
        <v>51.75062134228817</v>
      </c>
      <c r="F115" s="29">
        <f>$D:$D/$C:$C*100</f>
        <v>99.33160539484078</v>
      </c>
      <c r="G115" s="28">
        <v>33094.9</v>
      </c>
      <c r="H115" s="29">
        <v>0</v>
      </c>
      <c r="I115" s="36">
        <f>D115-июнь!D115</f>
        <v>2886.7651699999988</v>
      </c>
    </row>
    <row r="116" spans="1:9" ht="24.75" customHeight="1">
      <c r="A116" s="12" t="s">
        <v>69</v>
      </c>
      <c r="B116" s="28">
        <v>6907.6</v>
      </c>
      <c r="C116" s="28">
        <v>2118.53925</v>
      </c>
      <c r="D116" s="28">
        <v>2118.53925</v>
      </c>
      <c r="E116" s="29">
        <v>0</v>
      </c>
      <c r="F116" s="29">
        <v>0</v>
      </c>
      <c r="G116" s="28">
        <v>2155.4</v>
      </c>
      <c r="H116" s="29">
        <v>0</v>
      </c>
      <c r="I116" s="36">
        <f>D116-июнь!D116</f>
        <v>455.23924999999986</v>
      </c>
    </row>
    <row r="117" spans="1:9" ht="25.5">
      <c r="A117" s="12" t="s">
        <v>79</v>
      </c>
      <c r="B117" s="28">
        <v>3563</v>
      </c>
      <c r="C117" s="28">
        <v>2011.02752</v>
      </c>
      <c r="D117" s="28">
        <v>1963.04512</v>
      </c>
      <c r="E117" s="29">
        <f>$D:$D/$B:$B*100</f>
        <v>55.09528824024699</v>
      </c>
      <c r="F117" s="29">
        <f>$D:$D/$C:$C*100</f>
        <v>97.61403563487782</v>
      </c>
      <c r="G117" s="28">
        <v>1688.6</v>
      </c>
      <c r="H117" s="29">
        <v>0</v>
      </c>
      <c r="I117" s="36">
        <f>D117-июнь!D117</f>
        <v>281.4451200000001</v>
      </c>
    </row>
    <row r="118" spans="1:9" ht="26.25" customHeight="1">
      <c r="A118" s="13" t="s">
        <v>87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D118-июнь!D118</f>
        <v>0.0057799999999999935</v>
      </c>
    </row>
    <row r="119" spans="1:9" ht="13.5" customHeight="1">
      <c r="A119" s="12" t="s">
        <v>88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D119-июнь!D119</f>
        <v>0.0057799999999999935</v>
      </c>
    </row>
    <row r="120" spans="1:9" ht="18" customHeight="1">
      <c r="A120" s="14" t="s">
        <v>61</v>
      </c>
      <c r="B120" s="35">
        <f>B72+B81+B82+B83+B89+B96+B103+B106+B108+B114+B118+B94</f>
        <v>2605402.9</v>
      </c>
      <c r="C120" s="35">
        <f>C72+C81+C82+C83+C89+C96+C103+C106+C108+C114+C118+C94</f>
        <v>1200128.30534</v>
      </c>
      <c r="D120" s="35">
        <f>D72+D81+D82+D83+D89+D96+D103+D106+D108+D114+D118+D94</f>
        <v>1092916.40785</v>
      </c>
      <c r="E120" s="26">
        <f>$D:$D/$B:$B*100</f>
        <v>41.948076738918196</v>
      </c>
      <c r="F120" s="26">
        <f>$D:$D/$C:$C*100</f>
        <v>91.06663037502257</v>
      </c>
      <c r="G120" s="35">
        <v>1069114.2199999997</v>
      </c>
      <c r="H120" s="26">
        <f>$D:$D/$G:$G*100</f>
        <v>102.22634657782406</v>
      </c>
      <c r="I120" s="35">
        <f>D120-июнь!D120</f>
        <v>134341.60785000015</v>
      </c>
    </row>
    <row r="121" spans="1:9" ht="21.75" customHeight="1">
      <c r="A121" s="15" t="s">
        <v>62</v>
      </c>
      <c r="B121" s="30">
        <f>B70-B120</f>
        <v>-33376.60000000009</v>
      </c>
      <c r="C121" s="30">
        <f>C70-C120</f>
        <v>-60290.93533999985</v>
      </c>
      <c r="D121" s="30">
        <f>D70-D120</f>
        <v>47620.43215000001</v>
      </c>
      <c r="E121" s="30"/>
      <c r="F121" s="30"/>
      <c r="G121" s="30">
        <f>G70-G120</f>
        <v>51918.13000000012</v>
      </c>
      <c r="H121" s="30"/>
      <c r="I121" s="35">
        <f>D121-июнь!D121</f>
        <v>4363.622149999952</v>
      </c>
    </row>
    <row r="122" spans="1:9" ht="24" customHeight="1">
      <c r="A122" s="1" t="s">
        <v>63</v>
      </c>
      <c r="B122" s="28" t="s">
        <v>151</v>
      </c>
      <c r="C122" s="28"/>
      <c r="D122" s="28" t="s">
        <v>188</v>
      </c>
      <c r="E122" s="28"/>
      <c r="F122" s="28"/>
      <c r="G122" s="28"/>
      <c r="H122" s="27"/>
      <c r="I122" s="35"/>
    </row>
    <row r="123" spans="1:9" ht="12.75">
      <c r="A123" s="3" t="s">
        <v>64</v>
      </c>
      <c r="B123" s="27">
        <f>B125+B126</f>
        <v>12692.099999999999</v>
      </c>
      <c r="C123" s="27">
        <f aca="true" t="shared" si="3" ref="C123:H123">C125+C126</f>
        <v>0</v>
      </c>
      <c r="D123" s="27">
        <f t="shared" si="3"/>
        <v>59412.600000000006</v>
      </c>
      <c r="E123" s="27">
        <f t="shared" si="3"/>
        <v>0</v>
      </c>
      <c r="F123" s="27">
        <f t="shared" si="3"/>
        <v>0</v>
      </c>
      <c r="G123" s="27">
        <f t="shared" si="3"/>
        <v>0</v>
      </c>
      <c r="H123" s="27">
        <f t="shared" si="3"/>
        <v>0</v>
      </c>
      <c r="I123" s="35">
        <f>D123-июнь!D123</f>
        <v>4363.700000000012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5">
        <f>D124-июнь!D124</f>
        <v>0</v>
      </c>
    </row>
    <row r="125" spans="1:9" ht="12.75">
      <c r="A125" s="5" t="s">
        <v>65</v>
      </c>
      <c r="B125" s="28">
        <f>Январь!B129</f>
        <v>2269.2</v>
      </c>
      <c r="C125" s="28"/>
      <c r="D125" s="28">
        <v>17965.2</v>
      </c>
      <c r="E125" s="28"/>
      <c r="F125" s="28"/>
      <c r="G125" s="28"/>
      <c r="H125" s="37"/>
      <c r="I125" s="35">
        <f>D125-июнь!D125</f>
        <v>-433</v>
      </c>
    </row>
    <row r="126" spans="1:9" ht="12.75">
      <c r="A126" s="1" t="s">
        <v>66</v>
      </c>
      <c r="B126" s="28">
        <f>Январь!B130</f>
        <v>10422.9</v>
      </c>
      <c r="C126" s="28"/>
      <c r="D126" s="28">
        <v>41447.4</v>
      </c>
      <c r="E126" s="28"/>
      <c r="F126" s="28"/>
      <c r="G126" s="28"/>
      <c r="H126" s="37"/>
      <c r="I126" s="35">
        <f>D126-июнь!D126</f>
        <v>4796.700000000004</v>
      </c>
    </row>
    <row r="127" spans="1:9" ht="12.75">
      <c r="A127" s="3" t="s">
        <v>108</v>
      </c>
      <c r="B127" s="41">
        <f>B128-B129</f>
        <v>0</v>
      </c>
      <c r="C127" s="41"/>
      <c r="D127" s="41">
        <f>D128-D129</f>
        <v>0</v>
      </c>
      <c r="E127" s="41"/>
      <c r="F127" s="41"/>
      <c r="G127" s="41"/>
      <c r="H127" s="43"/>
      <c r="I127" s="35">
        <f>D127-июнь!D127</f>
        <v>0</v>
      </c>
    </row>
    <row r="128" spans="1:9" ht="12.75">
      <c r="A128" s="2" t="s">
        <v>109</v>
      </c>
      <c r="B128" s="38">
        <v>0</v>
      </c>
      <c r="C128" s="38"/>
      <c r="D128" s="28"/>
      <c r="E128" s="38"/>
      <c r="F128" s="38"/>
      <c r="G128" s="38"/>
      <c r="H128" s="39"/>
      <c r="I128" s="35">
        <f>D128-июнь!D128</f>
        <v>0</v>
      </c>
    </row>
    <row r="129" spans="1:9" ht="12.75">
      <c r="A129" s="2" t="s">
        <v>110</v>
      </c>
      <c r="B129" s="38">
        <v>0</v>
      </c>
      <c r="C129" s="38"/>
      <c r="D129" s="28"/>
      <c r="E129" s="38"/>
      <c r="F129" s="38"/>
      <c r="G129" s="38"/>
      <c r="H129" s="39"/>
      <c r="I129" s="36"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130</v>
      </c>
    </row>
    <row r="132" ht="12" customHeight="1">
      <c r="A132" s="22" t="s">
        <v>85</v>
      </c>
    </row>
    <row r="133" ht="12.75" customHeight="1" hidden="1"/>
    <row r="135" spans="1:9" ht="31.5">
      <c r="A135" s="81" t="s">
        <v>179</v>
      </c>
      <c r="C135" s="24" t="s">
        <v>180</v>
      </c>
      <c r="D135" s="24"/>
      <c r="E135" s="24"/>
      <c r="F135" s="24"/>
      <c r="G135" s="24"/>
      <c r="H135" s="24"/>
      <c r="I135" s="25"/>
    </row>
  </sheetData>
  <sheetProtection/>
  <autoFilter ref="A8:I131"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pane xSplit="1" ySplit="6" topLeftCell="B11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31" sqref="A131:C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5" t="s">
        <v>111</v>
      </c>
      <c r="B1" s="95"/>
      <c r="C1" s="95"/>
      <c r="D1" s="95"/>
      <c r="E1" s="95"/>
      <c r="F1" s="95"/>
      <c r="G1" s="95"/>
      <c r="H1" s="95"/>
      <c r="I1" s="31"/>
    </row>
    <row r="2" spans="1:9" ht="15">
      <c r="A2" s="96" t="s">
        <v>192</v>
      </c>
      <c r="B2" s="96"/>
      <c r="C2" s="96"/>
      <c r="D2" s="96"/>
      <c r="E2" s="96"/>
      <c r="F2" s="96"/>
      <c r="G2" s="96"/>
      <c r="H2" s="96"/>
      <c r="I2" s="32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33"/>
    </row>
    <row r="4" spans="1:9" ht="45" customHeight="1">
      <c r="A4" s="4" t="s">
        <v>1</v>
      </c>
      <c r="B4" s="18" t="s">
        <v>2</v>
      </c>
      <c r="C4" s="18" t="s">
        <v>193</v>
      </c>
      <c r="D4" s="18" t="s">
        <v>74</v>
      </c>
      <c r="E4" s="18" t="s">
        <v>72</v>
      </c>
      <c r="F4" s="18" t="s">
        <v>75</v>
      </c>
      <c r="G4" s="18" t="s">
        <v>136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116</v>
      </c>
      <c r="B7" s="35">
        <v>442159.12999999995</v>
      </c>
      <c r="C7" s="35">
        <v>262088.15</v>
      </c>
      <c r="D7" s="35">
        <v>267329.04000000004</v>
      </c>
      <c r="E7" s="26">
        <v>60.45991632017189</v>
      </c>
      <c r="F7" s="26">
        <v>101.99966690596275</v>
      </c>
      <c r="G7" s="35">
        <v>258113.9399999999</v>
      </c>
      <c r="H7" s="26">
        <v>103.57016750044579</v>
      </c>
      <c r="I7" s="35">
        <v>33640.87000000001</v>
      </c>
    </row>
    <row r="8" spans="1:9" ht="12.75">
      <c r="A8" s="53" t="s">
        <v>4</v>
      </c>
      <c r="B8" s="26">
        <v>276033.23999999993</v>
      </c>
      <c r="C8" s="26">
        <v>164739</v>
      </c>
      <c r="D8" s="26">
        <v>179124.15</v>
      </c>
      <c r="E8" s="26">
        <v>64.8922390651213</v>
      </c>
      <c r="F8" s="26">
        <v>108.73208529856318</v>
      </c>
      <c r="G8" s="26">
        <v>157831.47999999995</v>
      </c>
      <c r="H8" s="26">
        <v>113.49076242584815</v>
      </c>
      <c r="I8" s="26">
        <v>23901.160000000003</v>
      </c>
    </row>
    <row r="9" spans="1:9" ht="25.5">
      <c r="A9" s="54" t="s">
        <v>5</v>
      </c>
      <c r="B9" s="27">
        <v>6017.6</v>
      </c>
      <c r="C9" s="27">
        <v>4039</v>
      </c>
      <c r="D9" s="27">
        <v>8835.54</v>
      </c>
      <c r="E9" s="26">
        <v>146.82830364264822</v>
      </c>
      <c r="F9" s="26">
        <v>218.7556325823224</v>
      </c>
      <c r="G9" s="27">
        <v>1809.83</v>
      </c>
      <c r="H9" s="26">
        <v>488.19723399435316</v>
      </c>
      <c r="I9" s="27">
        <v>1811.2</v>
      </c>
    </row>
    <row r="10" spans="1:9" ht="12.75" customHeight="1">
      <c r="A10" s="55" t="s">
        <v>76</v>
      </c>
      <c r="B10" s="47">
        <v>270015.63999999996</v>
      </c>
      <c r="C10" s="47">
        <v>160700</v>
      </c>
      <c r="D10" s="47">
        <v>170288.61</v>
      </c>
      <c r="E10" s="48">
        <v>63.06620238738764</v>
      </c>
      <c r="F10" s="26">
        <v>105.96677660236465</v>
      </c>
      <c r="G10" s="47">
        <v>156021.64999999997</v>
      </c>
      <c r="H10" s="48">
        <v>109.14421812613828</v>
      </c>
      <c r="I10" s="47">
        <v>22089.960000000003</v>
      </c>
    </row>
    <row r="11" spans="1:9" ht="53.25" customHeight="1">
      <c r="A11" s="57" t="s">
        <v>80</v>
      </c>
      <c r="B11" s="28">
        <v>258218.54</v>
      </c>
      <c r="C11" s="28">
        <v>151000</v>
      </c>
      <c r="D11" s="28">
        <v>162039.99</v>
      </c>
      <c r="E11" s="26">
        <v>62.75304244226615</v>
      </c>
      <c r="F11" s="26">
        <v>107.31125165562914</v>
      </c>
      <c r="G11" s="28">
        <v>147751.81</v>
      </c>
      <c r="H11" s="26">
        <v>109.67039253190873</v>
      </c>
      <c r="I11" s="28">
        <v>21480.33</v>
      </c>
    </row>
    <row r="12" spans="1:9" ht="90.75" customHeight="1">
      <c r="A12" s="57" t="s">
        <v>81</v>
      </c>
      <c r="B12" s="28">
        <v>4039.82</v>
      </c>
      <c r="C12" s="28">
        <v>3410</v>
      </c>
      <c r="D12" s="28">
        <v>3417.12</v>
      </c>
      <c r="E12" s="26">
        <v>84.58594689862419</v>
      </c>
      <c r="F12" s="26">
        <v>100.20879765395894</v>
      </c>
      <c r="G12" s="28">
        <v>1818.1100000000001</v>
      </c>
      <c r="H12" s="26">
        <v>187.94902398644743</v>
      </c>
      <c r="I12" s="28">
        <v>178.37</v>
      </c>
    </row>
    <row r="13" spans="1:9" ht="25.5">
      <c r="A13" s="57" t="s">
        <v>82</v>
      </c>
      <c r="B13" s="28">
        <v>4853.42</v>
      </c>
      <c r="C13" s="28">
        <v>4390</v>
      </c>
      <c r="D13" s="28">
        <v>2386.53</v>
      </c>
      <c r="E13" s="26">
        <v>49.172130168005246</v>
      </c>
      <c r="F13" s="26">
        <v>54.3628701594533</v>
      </c>
      <c r="G13" s="28">
        <v>4251.9</v>
      </c>
      <c r="H13" s="26">
        <v>56.128554293374734</v>
      </c>
      <c r="I13" s="28">
        <v>192.31</v>
      </c>
    </row>
    <row r="14" spans="1:9" ht="63.75">
      <c r="A14" s="58" t="s">
        <v>84</v>
      </c>
      <c r="B14" s="28">
        <v>2903.86</v>
      </c>
      <c r="C14" s="28">
        <v>1900</v>
      </c>
      <c r="D14" s="28">
        <v>2444.97</v>
      </c>
      <c r="E14" s="26">
        <v>84.19724091381815</v>
      </c>
      <c r="F14" s="26">
        <v>128.68263157894734</v>
      </c>
      <c r="G14" s="28">
        <v>2199.83</v>
      </c>
      <c r="H14" s="26">
        <v>111.1435883681921</v>
      </c>
      <c r="I14" s="28">
        <v>238.95</v>
      </c>
    </row>
    <row r="15" spans="1:9" ht="39.75" customHeight="1">
      <c r="A15" s="59" t="s">
        <v>89</v>
      </c>
      <c r="B15" s="35">
        <v>23712</v>
      </c>
      <c r="C15" s="35">
        <v>15036.47</v>
      </c>
      <c r="D15" s="35">
        <v>13588.4</v>
      </c>
      <c r="E15" s="26">
        <v>57.306005398110656</v>
      </c>
      <c r="F15" s="26">
        <v>90.36961467684903</v>
      </c>
      <c r="G15" s="35">
        <v>14947.259999999998</v>
      </c>
      <c r="H15" s="26">
        <v>90.90896926928414</v>
      </c>
      <c r="I15" s="35">
        <v>2139.8</v>
      </c>
    </row>
    <row r="16" spans="1:9" ht="39.75" customHeight="1">
      <c r="A16" s="39" t="s">
        <v>90</v>
      </c>
      <c r="B16" s="28">
        <v>10865.8</v>
      </c>
      <c r="C16" s="28">
        <v>6736.82</v>
      </c>
      <c r="D16" s="28">
        <v>6339.74</v>
      </c>
      <c r="E16" s="26">
        <v>58.34581899169873</v>
      </c>
      <c r="F16" s="26">
        <v>94.10582440973634</v>
      </c>
      <c r="G16" s="28">
        <v>6736.82</v>
      </c>
      <c r="H16" s="26">
        <v>94.10582440973634</v>
      </c>
      <c r="I16" s="28">
        <v>959.58</v>
      </c>
    </row>
    <row r="17" spans="1:9" ht="37.5" customHeight="1">
      <c r="A17" s="39" t="s">
        <v>91</v>
      </c>
      <c r="B17" s="28">
        <v>56</v>
      </c>
      <c r="C17" s="28">
        <v>40</v>
      </c>
      <c r="D17" s="28">
        <v>43.230000000000004</v>
      </c>
      <c r="E17" s="26">
        <v>77.19642857142858</v>
      </c>
      <c r="F17" s="26">
        <v>108.07500000000002</v>
      </c>
      <c r="G17" s="28">
        <v>51.72</v>
      </c>
      <c r="H17" s="26">
        <v>83.58468677494201</v>
      </c>
      <c r="I17" s="28">
        <v>8.07</v>
      </c>
    </row>
    <row r="18" spans="1:9" ht="56.25" customHeight="1">
      <c r="A18" s="39" t="s">
        <v>92</v>
      </c>
      <c r="B18" s="28">
        <v>14192.6</v>
      </c>
      <c r="C18" s="28">
        <v>9329.65</v>
      </c>
      <c r="D18" s="28">
        <v>8390.01</v>
      </c>
      <c r="E18" s="26">
        <v>59.11538407339035</v>
      </c>
      <c r="F18" s="26">
        <v>89.92845390770286</v>
      </c>
      <c r="G18" s="28">
        <v>9329.65</v>
      </c>
      <c r="H18" s="26">
        <v>89.92845390770286</v>
      </c>
      <c r="I18" s="28">
        <v>1291.91</v>
      </c>
    </row>
    <row r="19" spans="1:9" ht="55.5" customHeight="1">
      <c r="A19" s="39" t="s">
        <v>93</v>
      </c>
      <c r="B19" s="28">
        <v>-1402.4</v>
      </c>
      <c r="C19" s="28">
        <v>-1070</v>
      </c>
      <c r="D19" s="28">
        <v>-1184.5800000000002</v>
      </c>
      <c r="E19" s="26">
        <v>84.46805476326298</v>
      </c>
      <c r="F19" s="26">
        <v>110.7084112149533</v>
      </c>
      <c r="G19" s="28">
        <v>-1170.93</v>
      </c>
      <c r="H19" s="26">
        <v>101.16574005277856</v>
      </c>
      <c r="I19" s="28">
        <v>-119.76</v>
      </c>
    </row>
    <row r="20" spans="1:9" ht="15" customHeight="1">
      <c r="A20" s="60" t="s">
        <v>7</v>
      </c>
      <c r="B20" s="35">
        <v>34616.2</v>
      </c>
      <c r="C20" s="35">
        <v>24429.319999999996</v>
      </c>
      <c r="D20" s="35">
        <v>20246.38</v>
      </c>
      <c r="E20" s="26">
        <v>58.48816450101398</v>
      </c>
      <c r="F20" s="26">
        <v>82.87737849436662</v>
      </c>
      <c r="G20" s="35">
        <v>24335.489999999994</v>
      </c>
      <c r="H20" s="26">
        <v>83.1969276147717</v>
      </c>
      <c r="I20" s="35">
        <v>820.71</v>
      </c>
    </row>
    <row r="21" spans="1:9" ht="12.75">
      <c r="A21" s="57" t="s">
        <v>96</v>
      </c>
      <c r="B21" s="28">
        <v>32762</v>
      </c>
      <c r="C21" s="28">
        <v>23304.949999999997</v>
      </c>
      <c r="D21" s="28">
        <v>19382.53</v>
      </c>
      <c r="E21" s="26">
        <v>59.161620169708804</v>
      </c>
      <c r="F21" s="26">
        <v>83.16915505075103</v>
      </c>
      <c r="G21" s="28">
        <v>23305.639999999996</v>
      </c>
      <c r="H21" s="26">
        <v>83.16669269756163</v>
      </c>
      <c r="I21" s="28">
        <v>825.12</v>
      </c>
    </row>
    <row r="22" spans="1:9" ht="18.75" customHeight="1">
      <c r="A22" s="57" t="s">
        <v>94</v>
      </c>
      <c r="B22" s="28">
        <v>895.2</v>
      </c>
      <c r="C22" s="28">
        <v>895.2</v>
      </c>
      <c r="D22" s="28">
        <v>574.38</v>
      </c>
      <c r="E22" s="26">
        <v>64.16219839142092</v>
      </c>
      <c r="F22" s="26">
        <v>64.16219839142092</v>
      </c>
      <c r="G22" s="28">
        <v>800.6799999999998</v>
      </c>
      <c r="H22" s="26">
        <v>71.73652395463857</v>
      </c>
      <c r="I22" s="28">
        <v>21.72</v>
      </c>
    </row>
    <row r="23" spans="1:9" ht="30" customHeight="1">
      <c r="A23" s="57" t="s">
        <v>95</v>
      </c>
      <c r="B23" s="28">
        <v>959</v>
      </c>
      <c r="C23" s="28">
        <v>229.17</v>
      </c>
      <c r="D23" s="28">
        <v>289.47</v>
      </c>
      <c r="E23" s="26">
        <v>30.184567257559962</v>
      </c>
      <c r="F23" s="26">
        <v>126.3123445477157</v>
      </c>
      <c r="G23" s="28">
        <v>229.17</v>
      </c>
      <c r="H23" s="26">
        <v>126.3123445477157</v>
      </c>
      <c r="I23" s="28">
        <v>-26.13</v>
      </c>
    </row>
    <row r="24" spans="1:9" ht="16.5" customHeight="1">
      <c r="A24" s="60" t="s">
        <v>8</v>
      </c>
      <c r="B24" s="35">
        <v>36295.600000000006</v>
      </c>
      <c r="C24" s="35">
        <v>12303.7</v>
      </c>
      <c r="D24" s="35">
        <v>10145.23</v>
      </c>
      <c r="E24" s="26">
        <v>27.95168009345485</v>
      </c>
      <c r="F24" s="26">
        <v>82.45674065525004</v>
      </c>
      <c r="G24" s="35">
        <v>11878.400000000001</v>
      </c>
      <c r="H24" s="26">
        <v>85.4090618265086</v>
      </c>
      <c r="I24" s="35">
        <v>749.1</v>
      </c>
    </row>
    <row r="25" spans="1:9" ht="12.75">
      <c r="A25" s="57" t="s">
        <v>119</v>
      </c>
      <c r="B25" s="28">
        <v>18923.7</v>
      </c>
      <c r="C25" s="28">
        <v>4100</v>
      </c>
      <c r="D25" s="28">
        <v>2983.08</v>
      </c>
      <c r="E25" s="26">
        <v>15.763724852962158</v>
      </c>
      <c r="F25" s="26">
        <v>72.75804878048781</v>
      </c>
      <c r="G25" s="28">
        <v>3674.7</v>
      </c>
      <c r="H25" s="26">
        <v>81.17887174463222</v>
      </c>
      <c r="I25" s="28">
        <v>371.85</v>
      </c>
    </row>
    <row r="26" spans="1:9" ht="12.75">
      <c r="A26" s="57" t="s">
        <v>120</v>
      </c>
      <c r="B26" s="28">
        <v>17371.9</v>
      </c>
      <c r="C26" s="28">
        <v>8203.7</v>
      </c>
      <c r="D26" s="28">
        <v>7162.15</v>
      </c>
      <c r="E26" s="26">
        <v>41.228363046068644</v>
      </c>
      <c r="F26" s="26">
        <v>87.30389945999974</v>
      </c>
      <c r="G26" s="28">
        <v>8203.7</v>
      </c>
      <c r="H26" s="26">
        <v>87.30389945999974</v>
      </c>
      <c r="I26" s="28">
        <v>377.25</v>
      </c>
    </row>
    <row r="27" spans="1:9" ht="12.75">
      <c r="A27" s="53" t="s">
        <v>9</v>
      </c>
      <c r="B27" s="35">
        <v>14814.9</v>
      </c>
      <c r="C27" s="35">
        <v>9098.8</v>
      </c>
      <c r="D27" s="35">
        <v>9105.19</v>
      </c>
      <c r="E27" s="26">
        <v>61.459679106845144</v>
      </c>
      <c r="F27" s="26">
        <v>100.07022904119225</v>
      </c>
      <c r="G27" s="35">
        <v>10182.96</v>
      </c>
      <c r="H27" s="26">
        <v>89.41594585464345</v>
      </c>
      <c r="I27" s="35">
        <v>1391.73</v>
      </c>
    </row>
    <row r="28" spans="1:9" ht="25.5">
      <c r="A28" s="57" t="s">
        <v>10</v>
      </c>
      <c r="B28" s="28">
        <v>14680.1</v>
      </c>
      <c r="C28" s="28">
        <v>9000</v>
      </c>
      <c r="D28" s="28">
        <v>9008.99</v>
      </c>
      <c r="E28" s="26">
        <v>61.36872364629669</v>
      </c>
      <c r="F28" s="26">
        <v>100.09988888888887</v>
      </c>
      <c r="G28" s="28">
        <v>10111.16</v>
      </c>
      <c r="H28" s="26">
        <v>89.09947028827553</v>
      </c>
      <c r="I28" s="28">
        <v>1372.13</v>
      </c>
    </row>
    <row r="29" spans="1:9" ht="25.5">
      <c r="A29" s="57" t="s">
        <v>98</v>
      </c>
      <c r="B29" s="28">
        <v>84.8</v>
      </c>
      <c r="C29" s="28">
        <v>68.8</v>
      </c>
      <c r="D29" s="28">
        <v>51.2</v>
      </c>
      <c r="E29" s="26">
        <v>60.377358490566046</v>
      </c>
      <c r="F29" s="26">
        <v>74.4186046511628</v>
      </c>
      <c r="G29" s="28">
        <v>35</v>
      </c>
      <c r="H29" s="26">
        <v>146.28571428571428</v>
      </c>
      <c r="I29" s="28">
        <v>9.6</v>
      </c>
    </row>
    <row r="30" spans="1:9" ht="25.5">
      <c r="A30" s="57" t="s">
        <v>97</v>
      </c>
      <c r="B30" s="28">
        <v>50</v>
      </c>
      <c r="C30" s="28">
        <v>30</v>
      </c>
      <c r="D30" s="28">
        <v>45</v>
      </c>
      <c r="E30" s="26">
        <v>90</v>
      </c>
      <c r="F30" s="26">
        <v>150</v>
      </c>
      <c r="G30" s="28">
        <v>36.8</v>
      </c>
      <c r="H30" s="26">
        <v>122.28260869565217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137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32192.84</v>
      </c>
      <c r="D34" s="35">
        <v>26359.589999999997</v>
      </c>
      <c r="E34" s="26">
        <v>51.8148044039337</v>
      </c>
      <c r="F34" s="26">
        <v>81.88028766645004</v>
      </c>
      <c r="G34" s="35">
        <v>28244.68</v>
      </c>
      <c r="H34" s="26">
        <v>93.32585817931022</v>
      </c>
      <c r="I34" s="35">
        <v>2428.9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138</v>
      </c>
      <c r="B36" s="28">
        <v>26368</v>
      </c>
      <c r="C36" s="28">
        <v>15700</v>
      </c>
      <c r="D36" s="28">
        <v>14297.73</v>
      </c>
      <c r="E36" s="26">
        <v>54.22379399271845</v>
      </c>
      <c r="F36" s="26">
        <v>91.06834394904459</v>
      </c>
      <c r="G36" s="28">
        <v>14858.86</v>
      </c>
      <c r="H36" s="26">
        <v>96.22359992623929</v>
      </c>
      <c r="I36" s="28">
        <v>1046.93</v>
      </c>
    </row>
    <row r="37" spans="1:9" ht="81.75" customHeight="1">
      <c r="A37" s="57" t="s">
        <v>152</v>
      </c>
      <c r="B37" s="28">
        <v>628</v>
      </c>
      <c r="C37" s="28">
        <v>418.40000000000003</v>
      </c>
      <c r="D37" s="28">
        <v>638.48</v>
      </c>
      <c r="E37" s="26">
        <v>101.66878980891721</v>
      </c>
      <c r="F37" s="26">
        <v>152.60038240917783</v>
      </c>
      <c r="G37" s="28">
        <v>69.56</v>
      </c>
      <c r="H37" s="26" t="s">
        <v>124</v>
      </c>
      <c r="I37" s="28">
        <v>30.01</v>
      </c>
    </row>
    <row r="38" spans="1:9" ht="76.5">
      <c r="A38" s="57" t="s">
        <v>139</v>
      </c>
      <c r="B38" s="28">
        <v>530.18</v>
      </c>
      <c r="C38" s="28">
        <v>353.44</v>
      </c>
      <c r="D38" s="28">
        <v>217.78999999999996</v>
      </c>
      <c r="E38" s="26">
        <v>41.078501640952126</v>
      </c>
      <c r="F38" s="26">
        <v>61.62007695789949</v>
      </c>
      <c r="G38" s="28">
        <v>324.69</v>
      </c>
      <c r="H38" s="26">
        <v>67.07628815177553</v>
      </c>
      <c r="I38" s="28">
        <v>34.13</v>
      </c>
    </row>
    <row r="39" spans="1:9" ht="38.25">
      <c r="A39" s="57" t="s">
        <v>140</v>
      </c>
      <c r="B39" s="28">
        <v>19213.07</v>
      </c>
      <c r="C39" s="28">
        <v>12800</v>
      </c>
      <c r="D39" s="28">
        <v>7990.619999999999</v>
      </c>
      <c r="E39" s="26">
        <v>41.589501313428826</v>
      </c>
      <c r="F39" s="26">
        <v>62.426718749999985</v>
      </c>
      <c r="G39" s="28">
        <v>10376.07</v>
      </c>
      <c r="H39" s="26">
        <v>77.01008185179937</v>
      </c>
      <c r="I39" s="28">
        <v>858.15</v>
      </c>
    </row>
    <row r="40" spans="1:9" ht="51" hidden="1">
      <c r="A40" s="57" t="s">
        <v>174</v>
      </c>
      <c r="B40" s="28">
        <v>0</v>
      </c>
      <c r="C40" s="28"/>
      <c r="D40" s="28">
        <v>7.01</v>
      </c>
      <c r="E40" s="26" t="e">
        <v>#DIV/0!</v>
      </c>
      <c r="F40" s="26" t="e">
        <v>#DIV/0!</v>
      </c>
      <c r="G40" s="28"/>
      <c r="H40" s="26" t="e">
        <v>#DIV/0!</v>
      </c>
      <c r="I40" s="28"/>
    </row>
    <row r="41" spans="1:9" ht="51">
      <c r="A41" s="61" t="s">
        <v>141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124</v>
      </c>
      <c r="G41" s="28">
        <v>690.92</v>
      </c>
      <c r="H41" s="26" t="s">
        <v>124</v>
      </c>
      <c r="I41" s="28"/>
    </row>
    <row r="42" spans="1:9" ht="76.5">
      <c r="A42" s="54" t="s">
        <v>142</v>
      </c>
      <c r="B42" s="27">
        <v>3442.45</v>
      </c>
      <c r="C42" s="27">
        <v>2230</v>
      </c>
      <c r="D42" s="27">
        <v>2737.73</v>
      </c>
      <c r="E42" s="26">
        <v>79.52853345727607</v>
      </c>
      <c r="F42" s="26">
        <v>122.76816143497757</v>
      </c>
      <c r="G42" s="27">
        <v>1924.58</v>
      </c>
      <c r="H42" s="26">
        <v>142.25077679285872</v>
      </c>
      <c r="I42" s="27">
        <v>459.68</v>
      </c>
    </row>
    <row r="43" spans="1:9" ht="25.5">
      <c r="A43" s="54" t="s">
        <v>13</v>
      </c>
      <c r="B43" s="27">
        <v>515</v>
      </c>
      <c r="C43" s="27">
        <v>418.54999999999995</v>
      </c>
      <c r="D43" s="27">
        <v>1541.1099999999997</v>
      </c>
      <c r="E43" s="26">
        <v>299.2446601941747</v>
      </c>
      <c r="F43" s="26">
        <v>368.20212638872295</v>
      </c>
      <c r="G43" s="27">
        <v>388.58</v>
      </c>
      <c r="H43" s="26">
        <v>396.6004426372947</v>
      </c>
      <c r="I43" s="27">
        <v>276.99</v>
      </c>
    </row>
    <row r="44" spans="1:9" ht="25.5">
      <c r="A44" s="60" t="s">
        <v>104</v>
      </c>
      <c r="B44" s="35">
        <v>1829.19</v>
      </c>
      <c r="C44" s="35">
        <v>1191.42</v>
      </c>
      <c r="D44" s="35">
        <v>1807.98</v>
      </c>
      <c r="E44" s="26">
        <v>98.84047037213193</v>
      </c>
      <c r="F44" s="26">
        <v>151.75001259001863</v>
      </c>
      <c r="G44" s="35">
        <v>1500.58</v>
      </c>
      <c r="H44" s="26">
        <v>120.48541230724122</v>
      </c>
      <c r="I44" s="35">
        <v>93.08</v>
      </c>
    </row>
    <row r="45" spans="1:9" ht="14.25" customHeight="1">
      <c r="A45" s="57" t="s">
        <v>14</v>
      </c>
      <c r="B45" s="28">
        <v>1497.5</v>
      </c>
      <c r="C45" s="28">
        <v>987.5</v>
      </c>
      <c r="D45" s="28">
        <v>3308.4300000000003</v>
      </c>
      <c r="E45" s="26">
        <v>220.93021702838067</v>
      </c>
      <c r="F45" s="26">
        <v>335.0308860759494</v>
      </c>
      <c r="G45" s="28">
        <v>1717.71</v>
      </c>
      <c r="H45" s="26">
        <v>192.60701748257856</v>
      </c>
      <c r="I45" s="28">
        <v>1501.59</v>
      </c>
    </row>
    <row r="46" spans="1:9" ht="17.25" customHeight="1">
      <c r="A46" s="57" t="s">
        <v>101</v>
      </c>
      <c r="B46" s="28">
        <v>0</v>
      </c>
      <c r="C46" s="28">
        <v>0</v>
      </c>
      <c r="D46" s="28">
        <v>413.05</v>
      </c>
      <c r="E46" s="26" t="s">
        <v>124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102</v>
      </c>
      <c r="B47" s="28">
        <v>97.5</v>
      </c>
      <c r="C47" s="28">
        <v>97.5</v>
      </c>
      <c r="D47" s="28">
        <v>134.67</v>
      </c>
      <c r="E47" s="26" t="s">
        <v>125</v>
      </c>
      <c r="F47" s="26">
        <v>138.1230769230769</v>
      </c>
      <c r="G47" s="28">
        <v>87.75</v>
      </c>
      <c r="H47" s="26">
        <v>153.47008547008545</v>
      </c>
      <c r="I47" s="28">
        <v>24.22</v>
      </c>
    </row>
    <row r="48" spans="1:9" ht="12.75">
      <c r="A48" s="54" t="s">
        <v>100</v>
      </c>
      <c r="B48" s="35">
        <v>1400</v>
      </c>
      <c r="C48" s="35">
        <v>890</v>
      </c>
      <c r="D48" s="35">
        <v>2760.71</v>
      </c>
      <c r="E48" s="26">
        <v>197.19357142857143</v>
      </c>
      <c r="F48" s="26">
        <v>310.1921348314607</v>
      </c>
      <c r="G48" s="35">
        <v>1629.96</v>
      </c>
      <c r="H48" s="26">
        <v>169.3728680458416</v>
      </c>
      <c r="I48" s="35">
        <v>1477.37</v>
      </c>
    </row>
    <row r="49" spans="1:9" ht="12.75">
      <c r="A49" s="57" t="s">
        <v>15</v>
      </c>
      <c r="B49" s="28">
        <v>1972.8</v>
      </c>
      <c r="C49" s="28">
        <v>1590.55</v>
      </c>
      <c r="D49" s="28">
        <v>2075.94</v>
      </c>
      <c r="E49" s="26">
        <v>105.22810218978103</v>
      </c>
      <c r="F49" s="26">
        <v>130.51711672063124</v>
      </c>
      <c r="G49" s="28">
        <v>6998.8899999999985</v>
      </c>
      <c r="H49" s="26">
        <v>29.660989099700103</v>
      </c>
      <c r="I49" s="28">
        <v>295.48</v>
      </c>
    </row>
    <row r="50" spans="1:9" ht="52.5" customHeight="1" hidden="1">
      <c r="A50" s="57" t="s">
        <v>153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2.5" customHeight="1" hidden="1">
      <c r="A51" s="57" t="s">
        <v>154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37.5" customHeight="1" hidden="1">
      <c r="A52" s="57" t="s">
        <v>155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2.5" customHeight="1" hidden="1">
      <c r="A53" s="57" t="s">
        <v>156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42" customHeight="1" hidden="1">
      <c r="A54" s="57" t="s">
        <v>157</v>
      </c>
      <c r="B54" s="28"/>
      <c r="C54" s="28"/>
      <c r="D54" s="28"/>
      <c r="E54" s="26" t="s">
        <v>125</v>
      </c>
      <c r="F54" s="26" t="e">
        <v>#DIV/0!</v>
      </c>
      <c r="G54" s="28"/>
      <c r="H54" s="26" t="e">
        <v>#DIV/0!</v>
      </c>
      <c r="I54" s="28"/>
    </row>
    <row r="55" spans="1:9" ht="52.5" customHeight="1" hidden="1">
      <c r="A55" s="57" t="s">
        <v>158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6.25" customHeight="1" hidden="1">
      <c r="A56" s="57" t="s">
        <v>159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52.5" customHeight="1" hidden="1">
      <c r="A57" s="57" t="s">
        <v>160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1.25" customHeight="1" hidden="1">
      <c r="A58" s="57" t="s">
        <v>161</v>
      </c>
      <c r="B58" s="28"/>
      <c r="C58" s="28"/>
      <c r="D58" s="28"/>
      <c r="E58" s="26" t="s">
        <v>124</v>
      </c>
      <c r="F58" s="26" t="e">
        <v>#DIV/0!</v>
      </c>
      <c r="G58" s="28"/>
      <c r="H58" s="26" t="e">
        <v>#DIV/0!</v>
      </c>
      <c r="I58" s="28"/>
    </row>
    <row r="59" spans="1:9" ht="39" customHeight="1" hidden="1">
      <c r="A59" s="57" t="s">
        <v>162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5.75" customHeight="1">
      <c r="A60" s="57" t="s">
        <v>22</v>
      </c>
      <c r="B60" s="28">
        <v>160.35</v>
      </c>
      <c r="C60" s="28">
        <v>100</v>
      </c>
      <c r="D60" s="28">
        <v>26.57</v>
      </c>
      <c r="E60" s="26">
        <v>16.570003118178985</v>
      </c>
      <c r="F60" s="26">
        <v>26.57</v>
      </c>
      <c r="G60" s="28">
        <v>87.74</v>
      </c>
      <c r="H60" s="26">
        <v>30.28265329382266</v>
      </c>
      <c r="I60" s="28">
        <v>42.33</v>
      </c>
    </row>
    <row r="61" spans="1:9" ht="16.5" customHeight="1">
      <c r="A61" s="57" t="s">
        <v>23</v>
      </c>
      <c r="B61" s="28">
        <v>442319.4799999999</v>
      </c>
      <c r="C61" s="28">
        <v>262088.15</v>
      </c>
      <c r="D61" s="28">
        <v>267329.04000000004</v>
      </c>
      <c r="E61" s="26">
        <v>60.43799834454501</v>
      </c>
      <c r="F61" s="26">
        <v>101.99966690596275</v>
      </c>
      <c r="G61" s="28">
        <v>258113.9399999999</v>
      </c>
      <c r="H61" s="26">
        <v>103.57016750044579</v>
      </c>
      <c r="I61" s="28">
        <v>33640.87000000001</v>
      </c>
    </row>
    <row r="62" spans="1:9" ht="16.5" customHeight="1">
      <c r="A62" s="57" t="s">
        <v>24</v>
      </c>
      <c r="B62" s="28">
        <v>2160808.05</v>
      </c>
      <c r="C62" s="28">
        <v>986398.23</v>
      </c>
      <c r="D62" s="28">
        <v>985989.6299999999</v>
      </c>
      <c r="E62" s="26">
        <v>45.630597775679334</v>
      </c>
      <c r="F62" s="26">
        <v>99.95857656800538</v>
      </c>
      <c r="G62" s="28">
        <v>1005749.7199999999</v>
      </c>
      <c r="H62" s="26">
        <v>98.0352875464882</v>
      </c>
      <c r="I62" s="28">
        <v>79140.97</v>
      </c>
    </row>
    <row r="63" spans="1:9" ht="27" customHeight="1">
      <c r="A63" s="57" t="s">
        <v>25</v>
      </c>
      <c r="B63" s="28">
        <v>2163077.25</v>
      </c>
      <c r="C63" s="28">
        <v>988667.4299999999</v>
      </c>
      <c r="D63" s="28">
        <v>988667.44</v>
      </c>
      <c r="E63" s="26">
        <v>45.70652481320304</v>
      </c>
      <c r="F63" s="26">
        <v>100.00000101146247</v>
      </c>
      <c r="G63" s="28">
        <v>1005799.3699999999</v>
      </c>
      <c r="H63" s="26">
        <v>98.29668515302411</v>
      </c>
      <c r="I63" s="28">
        <v>79140.97</v>
      </c>
    </row>
    <row r="64" spans="1:9" ht="12.75">
      <c r="A64" s="57" t="s">
        <v>121</v>
      </c>
      <c r="B64" s="28">
        <v>473017.91</v>
      </c>
      <c r="C64" s="28">
        <v>294265.5</v>
      </c>
      <c r="D64" s="28">
        <v>294265.5</v>
      </c>
      <c r="E64" s="26">
        <v>62.21022371013394</v>
      </c>
      <c r="F64" s="26">
        <v>100</v>
      </c>
      <c r="G64" s="28">
        <v>247538.38</v>
      </c>
      <c r="H64" s="26">
        <v>118.8767172185582</v>
      </c>
      <c r="I64" s="28">
        <v>27497.1</v>
      </c>
    </row>
    <row r="65" spans="1:9" ht="12.75">
      <c r="A65" s="53" t="s">
        <v>122</v>
      </c>
      <c r="B65" s="27">
        <v>676171.4800000002</v>
      </c>
      <c r="C65" s="27">
        <v>98206.6</v>
      </c>
      <c r="D65" s="27">
        <v>98206.61000000002</v>
      </c>
      <c r="E65" s="26">
        <v>14.523920766371273</v>
      </c>
      <c r="F65" s="26">
        <v>100.00001018261501</v>
      </c>
      <c r="G65" s="27">
        <v>116479.71999999999</v>
      </c>
      <c r="H65" s="26">
        <v>84.31219614882318</v>
      </c>
      <c r="I65" s="27">
        <v>12762.97</v>
      </c>
    </row>
    <row r="66" spans="1:9" ht="12.75">
      <c r="A66" s="60" t="s">
        <v>123</v>
      </c>
      <c r="B66" s="35">
        <v>993672.76</v>
      </c>
      <c r="C66" s="35">
        <v>592960.02</v>
      </c>
      <c r="D66" s="35">
        <v>592960.02</v>
      </c>
      <c r="E66" s="26">
        <v>59.67357100540826</v>
      </c>
      <c r="F66" s="26">
        <v>100</v>
      </c>
      <c r="G66" s="35">
        <v>640196.69</v>
      </c>
      <c r="H66" s="26">
        <v>92.621537921416</v>
      </c>
      <c r="I66" s="35">
        <v>38597.2</v>
      </c>
    </row>
    <row r="67" spans="1:9" ht="12.75">
      <c r="A67" s="60" t="s">
        <v>144</v>
      </c>
      <c r="B67" s="35">
        <v>20215.100000000002</v>
      </c>
      <c r="C67" s="35">
        <v>3235.3099999999995</v>
      </c>
      <c r="D67" s="35">
        <v>3235.3099999999995</v>
      </c>
      <c r="E67" s="26">
        <v>16.004422436693357</v>
      </c>
      <c r="F67" s="26" t="s">
        <v>124</v>
      </c>
      <c r="G67" s="35">
        <v>1584.58</v>
      </c>
      <c r="H67" s="26" t="s">
        <v>124</v>
      </c>
      <c r="I67" s="35">
        <v>283.7</v>
      </c>
    </row>
    <row r="68" spans="1:9" ht="29.25" customHeight="1">
      <c r="A68" s="60" t="s">
        <v>129</v>
      </c>
      <c r="B68" s="35"/>
      <c r="C68" s="35"/>
      <c r="D68" s="35"/>
      <c r="E68" s="26" t="s">
        <v>125</v>
      </c>
      <c r="F68" s="26" t="s">
        <v>124</v>
      </c>
      <c r="G68" s="35">
        <v>827.16</v>
      </c>
      <c r="H68" s="26" t="s">
        <v>125</v>
      </c>
      <c r="I68" s="35"/>
    </row>
    <row r="69" spans="1:9" ht="29.25" customHeight="1">
      <c r="A69" s="60" t="s">
        <v>27</v>
      </c>
      <c r="B69" s="35">
        <v>-2269.2</v>
      </c>
      <c r="C69" s="35">
        <v>-2269.2</v>
      </c>
      <c r="D69" s="35">
        <v>-2677.8099999999995</v>
      </c>
      <c r="E69" s="26" t="s">
        <v>125</v>
      </c>
      <c r="F69" s="26" t="s">
        <v>124</v>
      </c>
      <c r="G69" s="35">
        <v>-876.81</v>
      </c>
      <c r="H69" s="26">
        <v>305.40367924635893</v>
      </c>
      <c r="I69" s="35"/>
    </row>
    <row r="70" spans="1:9" ht="17.25" customHeight="1">
      <c r="A70" s="60" t="s">
        <v>26</v>
      </c>
      <c r="B70" s="35">
        <v>2603127.53</v>
      </c>
      <c r="C70" s="35">
        <v>1248486.38</v>
      </c>
      <c r="D70" s="35">
        <v>1253318.67</v>
      </c>
      <c r="E70" s="26">
        <v>48.146648812092586</v>
      </c>
      <c r="F70" s="26">
        <v>100.38705187957278</v>
      </c>
      <c r="G70" s="35">
        <v>1263863.6599999997</v>
      </c>
      <c r="H70" s="26">
        <v>99.16565446624205</v>
      </c>
      <c r="I70" s="35">
        <v>112781.84000000001</v>
      </c>
    </row>
    <row r="71" spans="1:9" ht="12.75">
      <c r="A71" s="92" t="s">
        <v>28</v>
      </c>
      <c r="B71" s="93"/>
      <c r="C71" s="93"/>
      <c r="D71" s="93"/>
      <c r="E71" s="93"/>
      <c r="F71" s="93"/>
      <c r="G71" s="93"/>
      <c r="H71" s="93"/>
      <c r="I71" s="94"/>
    </row>
    <row r="72" spans="1:9" ht="14.25" customHeight="1">
      <c r="A72" s="7" t="s">
        <v>29</v>
      </c>
      <c r="B72" s="35">
        <f>B73+B74+B75+B76+B77+B78+B79+B80</f>
        <v>134862.1</v>
      </c>
      <c r="C72" s="35">
        <f>C73+C74+C75+C76+C77+C78+C79+C80</f>
        <v>69106.3</v>
      </c>
      <c r="D72" s="35">
        <f>D73+D74+D75+D76+D77+D78+D79+D80</f>
        <v>66103.4</v>
      </c>
      <c r="E72" s="26">
        <f>$D:$D/$B:$B*100</f>
        <v>49.01554995806827</v>
      </c>
      <c r="F72" s="26">
        <f>$D:$D/$C:$C*100</f>
        <v>95.65466534889003</v>
      </c>
      <c r="G72" s="35">
        <v>64042.9</v>
      </c>
      <c r="H72" s="26">
        <f>$D:$D/$G:$G*100</f>
        <v>103.21737460358602</v>
      </c>
      <c r="I72" s="35">
        <f>I73+I74+I75+I76+I77+I78+I79+I80</f>
        <v>56790.18156</v>
      </c>
    </row>
    <row r="73" spans="1:9" ht="12.75">
      <c r="A73" s="8" t="s">
        <v>30</v>
      </c>
      <c r="B73" s="36">
        <v>2230.1</v>
      </c>
      <c r="C73" s="36">
        <v>1193.9</v>
      </c>
      <c r="D73" s="36">
        <v>1061.2</v>
      </c>
      <c r="E73" s="29">
        <f>$D:$D/$B:$B*100</f>
        <v>47.585310075781365</v>
      </c>
      <c r="F73" s="29">
        <f>$D:$D/$C:$C*100</f>
        <v>88.88516626183097</v>
      </c>
      <c r="G73" s="36">
        <v>776.3</v>
      </c>
      <c r="H73" s="29">
        <f>$D:$D/$G:$G*100</f>
        <v>136.69972948602347</v>
      </c>
      <c r="I73" s="36">
        <f>D73-июль!I73</f>
        <v>861.4800100000001</v>
      </c>
    </row>
    <row r="74" spans="1:9" ht="12.75">
      <c r="A74" s="8" t="s">
        <v>31</v>
      </c>
      <c r="B74" s="36">
        <v>5806.4</v>
      </c>
      <c r="C74" s="36">
        <v>3443.2</v>
      </c>
      <c r="D74" s="36">
        <v>3210.4</v>
      </c>
      <c r="E74" s="29">
        <f>$D:$D/$B:$B*100</f>
        <v>55.29071369523285</v>
      </c>
      <c r="F74" s="29">
        <f>$D:$D/$C:$C*100</f>
        <v>93.23884758364312</v>
      </c>
      <c r="G74" s="36">
        <v>2635.8</v>
      </c>
      <c r="H74" s="29">
        <f>$D:$D/$G:$G*100</f>
        <v>121.7998330677593</v>
      </c>
      <c r="I74" s="36">
        <f>D74-июль!I74</f>
        <v>2548.5600799999997</v>
      </c>
    </row>
    <row r="75" spans="1:9" ht="25.5">
      <c r="A75" s="8" t="s">
        <v>32</v>
      </c>
      <c r="B75" s="36">
        <v>50592.3</v>
      </c>
      <c r="C75" s="36">
        <v>29297.3</v>
      </c>
      <c r="D75" s="36">
        <v>26985.1</v>
      </c>
      <c r="E75" s="29">
        <f>$D:$D/$B:$B*100</f>
        <v>53.3383538601724</v>
      </c>
      <c r="F75" s="29">
        <f>$D:$D/$C:$C*100</f>
        <v>92.10780515610654</v>
      </c>
      <c r="G75" s="36">
        <v>25405.7</v>
      </c>
      <c r="H75" s="29">
        <f>$D:$D/$G:$G*100</f>
        <v>106.21671514660096</v>
      </c>
      <c r="I75" s="36">
        <f>D75-июль!I75</f>
        <v>23901.37792</v>
      </c>
    </row>
    <row r="76" spans="1:9" ht="12.75">
      <c r="A76" s="8" t="s">
        <v>78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D76-июль!I76</f>
        <v>0</v>
      </c>
    </row>
    <row r="77" spans="1:9" ht="25.5">
      <c r="A77" s="1" t="s">
        <v>33</v>
      </c>
      <c r="B77" s="28">
        <v>13022.4</v>
      </c>
      <c r="C77" s="28">
        <v>8354.1</v>
      </c>
      <c r="D77" s="28">
        <v>8170.5</v>
      </c>
      <c r="E77" s="29">
        <f>$D:$D/$B:$B*100</f>
        <v>62.74189089568743</v>
      </c>
      <c r="F77" s="29">
        <v>0</v>
      </c>
      <c r="G77" s="28">
        <v>7665.2</v>
      </c>
      <c r="H77" s="29">
        <f>$D:$D/$G:$G*100</f>
        <v>106.5921306684757</v>
      </c>
      <c r="I77" s="36">
        <f>D77-июль!I77</f>
        <v>7003.340819999999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D78-июль!I78</f>
        <v>0</v>
      </c>
    </row>
    <row r="79" spans="1:9" ht="12.75">
      <c r="A79" s="8" t="s">
        <v>35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D79-июль!I79</f>
        <v>0</v>
      </c>
    </row>
    <row r="80" spans="1:9" ht="12.75">
      <c r="A80" s="1" t="s">
        <v>36</v>
      </c>
      <c r="B80" s="36">
        <v>62124.8</v>
      </c>
      <c r="C80" s="36">
        <v>26817.8</v>
      </c>
      <c r="D80" s="36">
        <v>26676.2</v>
      </c>
      <c r="E80" s="29">
        <f>$D:$D/$B:$B*100</f>
        <v>42.93969558050891</v>
      </c>
      <c r="F80" s="29">
        <f>$D:$D/$C:$C*100</f>
        <v>99.47199248260485</v>
      </c>
      <c r="G80" s="36">
        <v>26361.6</v>
      </c>
      <c r="H80" s="29">
        <f>$D:$D/$G:$G*100</f>
        <v>101.19340252488469</v>
      </c>
      <c r="I80" s="36">
        <f>D80-июль!I80</f>
        <v>22475.422730000002</v>
      </c>
    </row>
    <row r="81" spans="1:9" ht="12.75">
      <c r="A81" s="7" t="s">
        <v>37</v>
      </c>
      <c r="B81" s="27">
        <v>400.4</v>
      </c>
      <c r="C81" s="27">
        <v>259.5</v>
      </c>
      <c r="D81" s="35">
        <v>259.5</v>
      </c>
      <c r="E81" s="26">
        <f>$D:$D/$B:$B*100</f>
        <v>64.81018981018981</v>
      </c>
      <c r="F81" s="26">
        <f>$D:$D/$C:$C*100</f>
        <v>100</v>
      </c>
      <c r="G81" s="35">
        <v>203.9</v>
      </c>
      <c r="H81" s="26">
        <v>0</v>
      </c>
      <c r="I81" s="36">
        <f>D81-июль!I81</f>
        <v>201.15775</v>
      </c>
    </row>
    <row r="82" spans="1:9" ht="25.5">
      <c r="A82" s="9" t="s">
        <v>38</v>
      </c>
      <c r="B82" s="27">
        <v>4849.7</v>
      </c>
      <c r="C82" s="27">
        <v>2540.9</v>
      </c>
      <c r="D82" s="27">
        <v>2400.6</v>
      </c>
      <c r="E82" s="26">
        <f>$D:$D/$B:$B*100</f>
        <v>49.49996907025177</v>
      </c>
      <c r="F82" s="26">
        <f>$D:$D/$C:$C*100</f>
        <v>94.47833444842378</v>
      </c>
      <c r="G82" s="27">
        <v>2096.1</v>
      </c>
      <c r="H82" s="26">
        <f>$D:$D/$G:$G*100</f>
        <v>114.52697867468156</v>
      </c>
      <c r="I82" s="35">
        <f>D82-июль!I82</f>
        <v>2106.97462</v>
      </c>
    </row>
    <row r="83" spans="1:9" ht="12.75">
      <c r="A83" s="7" t="s">
        <v>39</v>
      </c>
      <c r="B83" s="35">
        <f>B84+B85+B86+B87+B88</f>
        <v>316233.7</v>
      </c>
      <c r="C83" s="35">
        <f>C84+C85+C86+C87+C88</f>
        <v>88997.5</v>
      </c>
      <c r="D83" s="35">
        <f>D84+D85+D86+D87+D88</f>
        <v>57992.600000000006</v>
      </c>
      <c r="E83" s="26">
        <f>$D:$D/$B:$B*100</f>
        <v>18.33852622285354</v>
      </c>
      <c r="F83" s="26">
        <f>$D:$D/$C:$C*100</f>
        <v>65.1620551139077</v>
      </c>
      <c r="G83" s="35">
        <v>50551.700000000004</v>
      </c>
      <c r="H83" s="26">
        <f>$D:$D/$G:$G*100</f>
        <v>114.71938629165786</v>
      </c>
      <c r="I83" s="36">
        <f>D83-июль!I83</f>
        <v>42769.14521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D84-июль!I84</f>
        <v>0</v>
      </c>
    </row>
    <row r="85" spans="1:9" ht="12.75">
      <c r="A85" s="10" t="s">
        <v>73</v>
      </c>
      <c r="B85" s="36">
        <v>48299.1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D85-июль!I85</f>
        <v>6275.8</v>
      </c>
    </row>
    <row r="86" spans="1:9" ht="12.75">
      <c r="A86" s="8" t="s">
        <v>40</v>
      </c>
      <c r="B86" s="36">
        <v>24097</v>
      </c>
      <c r="C86" s="36">
        <v>12615.4</v>
      </c>
      <c r="D86" s="36">
        <v>12615.4</v>
      </c>
      <c r="E86" s="29">
        <f>$D:$D/$B:$B*100</f>
        <v>52.352575009337265</v>
      </c>
      <c r="F86" s="29">
        <v>0</v>
      </c>
      <c r="G86" s="36">
        <v>11230.5</v>
      </c>
      <c r="H86" s="29">
        <v>0</v>
      </c>
      <c r="I86" s="36">
        <f>D86-июль!I86</f>
        <v>10965.45848</v>
      </c>
    </row>
    <row r="87" spans="1:9" ht="12.75">
      <c r="A87" s="10" t="s">
        <v>83</v>
      </c>
      <c r="B87" s="28">
        <v>218452.4</v>
      </c>
      <c r="C87" s="28">
        <v>63883.4</v>
      </c>
      <c r="D87" s="28">
        <v>32894.6</v>
      </c>
      <c r="E87" s="29">
        <f>$D:$D/$B:$B*100</f>
        <v>15.058017215649725</v>
      </c>
      <c r="F87" s="29">
        <f>$D:$D/$C:$C*100</f>
        <v>51.491623802114475</v>
      </c>
      <c r="G87" s="28">
        <v>33077.9</v>
      </c>
      <c r="H87" s="29">
        <v>0</v>
      </c>
      <c r="I87" s="36">
        <f>D87-июль!I87</f>
        <v>20069.03227</v>
      </c>
    </row>
    <row r="88" spans="1:9" ht="12.75">
      <c r="A88" s="8" t="s">
        <v>41</v>
      </c>
      <c r="B88" s="36">
        <v>25385.2</v>
      </c>
      <c r="C88" s="36">
        <v>6222.9</v>
      </c>
      <c r="D88" s="36">
        <v>6206.8</v>
      </c>
      <c r="E88" s="29">
        <f>$D:$D/$B:$B*100</f>
        <v>24.450467201361423</v>
      </c>
      <c r="F88" s="29">
        <f>$D:$D/$C:$C*100</f>
        <v>99.74127818219802</v>
      </c>
      <c r="G88" s="36">
        <v>6243.3</v>
      </c>
      <c r="H88" s="29">
        <f>$D:$D/$G:$G*100</f>
        <v>99.41537328015633</v>
      </c>
      <c r="I88" s="36">
        <f>D88-июль!I88</f>
        <v>5458.85446</v>
      </c>
    </row>
    <row r="89" spans="1:9" ht="12.75">
      <c r="A89" s="7" t="s">
        <v>42</v>
      </c>
      <c r="B89" s="35">
        <f>B91+B92+B93+B90</f>
        <v>182287.3</v>
      </c>
      <c r="C89" s="35">
        <f>C91+C92+C93+C90</f>
        <v>41540</v>
      </c>
      <c r="D89" s="35">
        <f>D91+D92+D93+D90</f>
        <v>30760.5</v>
      </c>
      <c r="E89" s="35">
        <f>E91+E92+E93+E90</f>
        <v>65.6432936073289</v>
      </c>
      <c r="F89" s="26">
        <f>$D:$D/$C:$C*100</f>
        <v>74.05031295137216</v>
      </c>
      <c r="G89" s="35">
        <v>35349.200000000004</v>
      </c>
      <c r="H89" s="35">
        <f>H91+H92+H93</f>
        <v>178.1693412328404</v>
      </c>
      <c r="I89" s="35">
        <f>D89-июль!I89</f>
        <v>24104.59588</v>
      </c>
    </row>
    <row r="90" spans="1:9" ht="12.75">
      <c r="A90" s="8" t="s">
        <v>43</v>
      </c>
      <c r="B90" s="74">
        <v>74063.4</v>
      </c>
      <c r="C90" s="74">
        <v>1910.8</v>
      </c>
      <c r="D90" s="74">
        <v>1910.8</v>
      </c>
      <c r="E90" s="49">
        <f aca="true" t="shared" si="0" ref="E90:E95">$D:$D/$B:$B*100</f>
        <v>2.5799517710502085</v>
      </c>
      <c r="F90" s="29">
        <v>0</v>
      </c>
      <c r="G90" s="50">
        <v>0</v>
      </c>
      <c r="H90" s="29">
        <v>0</v>
      </c>
      <c r="I90" s="36">
        <f>D90-июль!I90</f>
        <v>3.4792499999998654</v>
      </c>
    </row>
    <row r="91" spans="1:9" ht="12.75">
      <c r="A91" s="8" t="s">
        <v>44</v>
      </c>
      <c r="B91" s="36">
        <v>7304.2</v>
      </c>
      <c r="C91" s="36">
        <v>1476.4</v>
      </c>
      <c r="D91" s="36">
        <v>76.4</v>
      </c>
      <c r="E91" s="29">
        <f t="shared" si="0"/>
        <v>1.0459735494646916</v>
      </c>
      <c r="F91" s="29">
        <v>0</v>
      </c>
      <c r="G91" s="36">
        <v>1558.4</v>
      </c>
      <c r="H91" s="29">
        <v>0</v>
      </c>
      <c r="I91" s="36">
        <f>D91-июль!I91</f>
        <v>55.20145000000001</v>
      </c>
    </row>
    <row r="92" spans="1:9" ht="12.75">
      <c r="A92" s="8" t="s">
        <v>45</v>
      </c>
      <c r="B92" s="36">
        <v>75631.4</v>
      </c>
      <c r="C92" s="36">
        <v>28030.6</v>
      </c>
      <c r="D92" s="36">
        <v>19665.6</v>
      </c>
      <c r="E92" s="29">
        <f t="shared" si="0"/>
        <v>26.001898682293334</v>
      </c>
      <c r="F92" s="29">
        <f>$D:$D/$C:$C*100</f>
        <v>70.15761346528436</v>
      </c>
      <c r="G92" s="36">
        <v>24482.4</v>
      </c>
      <c r="H92" s="29">
        <f>$D:$D/$G:$G*100</f>
        <v>80.32545828840308</v>
      </c>
      <c r="I92" s="36">
        <f>D92-июль!I92</f>
        <v>16144.108999999999</v>
      </c>
    </row>
    <row r="93" spans="1:9" ht="12.75">
      <c r="A93" s="8" t="s">
        <v>46</v>
      </c>
      <c r="B93" s="36">
        <v>25288.3</v>
      </c>
      <c r="C93" s="36">
        <v>10122.2</v>
      </c>
      <c r="D93" s="36">
        <v>9107.7</v>
      </c>
      <c r="E93" s="29">
        <f t="shared" si="0"/>
        <v>36.015469604520675</v>
      </c>
      <c r="F93" s="29">
        <f>$D:$D/$C:$C*100</f>
        <v>89.97747525241549</v>
      </c>
      <c r="G93" s="36">
        <v>9308.4</v>
      </c>
      <c r="H93" s="29">
        <f>$D:$D/$G:$G*100</f>
        <v>97.8438829444373</v>
      </c>
      <c r="I93" s="36">
        <f>D93-июль!I93</f>
        <v>7901.8061800000005</v>
      </c>
    </row>
    <row r="94" spans="1:9" ht="12.75">
      <c r="A94" s="11" t="s">
        <v>134</v>
      </c>
      <c r="B94" s="35">
        <f>B95</f>
        <v>1768.4</v>
      </c>
      <c r="C94" s="65">
        <f aca="true" t="shared" si="1" ref="C94:H94">C95</f>
        <v>255</v>
      </c>
      <c r="D94" s="65">
        <f t="shared" si="1"/>
        <v>255</v>
      </c>
      <c r="E94" s="26">
        <f t="shared" si="0"/>
        <v>14.419814521601445</v>
      </c>
      <c r="F94" s="26">
        <f>$D:$D/$C:$C*100</f>
        <v>100</v>
      </c>
      <c r="G94" s="65">
        <f t="shared" si="1"/>
        <v>0</v>
      </c>
      <c r="H94" s="65">
        <f t="shared" si="1"/>
        <v>0</v>
      </c>
      <c r="I94" s="35">
        <f>D94-июль!I94</f>
        <v>255</v>
      </c>
    </row>
    <row r="95" spans="1:9" ht="25.5">
      <c r="A95" s="8" t="s">
        <v>183</v>
      </c>
      <c r="B95" s="89">
        <v>1768.4</v>
      </c>
      <c r="C95" s="90">
        <v>255</v>
      </c>
      <c r="D95" s="90">
        <v>255</v>
      </c>
      <c r="E95" s="29">
        <f t="shared" si="0"/>
        <v>14.419814521601445</v>
      </c>
      <c r="F95" s="29">
        <f>$D:$D/$C:$C*100</f>
        <v>100</v>
      </c>
      <c r="G95" s="36">
        <v>0</v>
      </c>
      <c r="H95" s="29">
        <v>0</v>
      </c>
      <c r="I95" s="36">
        <f>D95-июль!I95</f>
        <v>255</v>
      </c>
    </row>
    <row r="96" spans="1:9" ht="12.75">
      <c r="A96" s="11" t="s">
        <v>47</v>
      </c>
      <c r="B96" s="35">
        <f>B97+B98+B99+B100+B101+B102</f>
        <v>1570418.8</v>
      </c>
      <c r="C96" s="35">
        <f>C97+C98+C99+C100+C101+C102</f>
        <v>922926.9</v>
      </c>
      <c r="D96" s="35">
        <f>D97+D98+D99+D100+D101+D102</f>
        <v>879938.5</v>
      </c>
      <c r="E96" s="35">
        <f>E97+E98+E100+E101+E99</f>
        <v>263.7271607008073</v>
      </c>
      <c r="F96" s="35">
        <f>F97+F98+F100+F101+F99</f>
        <v>441.7331181114047</v>
      </c>
      <c r="G96" s="35">
        <v>819938.5999999999</v>
      </c>
      <c r="H96" s="35">
        <f>H97+H98+H100+H101+H99</f>
        <v>275.09031777104536</v>
      </c>
      <c r="I96" s="35">
        <f>D96-июль!I96</f>
        <v>789394.19302</v>
      </c>
    </row>
    <row r="97" spans="1:9" ht="12.75">
      <c r="A97" s="8" t="s">
        <v>48</v>
      </c>
      <c r="B97" s="36">
        <v>614557.3</v>
      </c>
      <c r="C97" s="36">
        <v>342034.6</v>
      </c>
      <c r="D97" s="36">
        <v>335667.9</v>
      </c>
      <c r="E97" s="29">
        <f>$D:$D/$B:$B*100</f>
        <v>54.61946347395109</v>
      </c>
      <c r="F97" s="29">
        <f>$D:$D/$C:$C*100</f>
        <v>98.13858013195158</v>
      </c>
      <c r="G97" s="36">
        <v>329724.6</v>
      </c>
      <c r="H97" s="29">
        <f>$D:$D/$G:$G*100</f>
        <v>101.8025042717468</v>
      </c>
      <c r="I97" s="36">
        <f>D97-июль!I97</f>
        <v>301419.62828</v>
      </c>
    </row>
    <row r="98" spans="1:9" ht="12.75">
      <c r="A98" s="8" t="s">
        <v>49</v>
      </c>
      <c r="B98" s="36">
        <v>625791.7</v>
      </c>
      <c r="C98" s="36">
        <v>385632.4</v>
      </c>
      <c r="D98" s="36">
        <v>363484.5</v>
      </c>
      <c r="E98" s="29">
        <f>$D:$D/$B:$B*100</f>
        <v>58.08394390657467</v>
      </c>
      <c r="F98" s="29">
        <f>$D:$D/$C:$C*100</f>
        <v>94.2567325774494</v>
      </c>
      <c r="G98" s="36">
        <v>317535.5</v>
      </c>
      <c r="H98" s="29">
        <f>$D:$D/$G:$G*100</f>
        <v>114.4705080219377</v>
      </c>
      <c r="I98" s="36">
        <f>D98-июль!I98</f>
        <v>327043.33019</v>
      </c>
    </row>
    <row r="99" spans="1:9" ht="12.75">
      <c r="A99" s="8" t="s">
        <v>117</v>
      </c>
      <c r="B99" s="36">
        <v>123901.9</v>
      </c>
      <c r="C99" s="36">
        <v>79110.3</v>
      </c>
      <c r="D99" s="36">
        <v>78536.3</v>
      </c>
      <c r="E99" s="29">
        <f>$D:$D/$B:$B*100</f>
        <v>63.3858722101921</v>
      </c>
      <c r="F99" s="29">
        <f>$D:$D/$C:$C*100</f>
        <v>99.2744307631244</v>
      </c>
      <c r="G99" s="36">
        <v>67335.7</v>
      </c>
      <c r="H99" s="29">
        <v>0</v>
      </c>
      <c r="I99" s="36">
        <f>D99-июль!I99</f>
        <v>72857.16904000001</v>
      </c>
    </row>
    <row r="100" spans="1:9" ht="25.5">
      <c r="A100" s="8" t="s">
        <v>150</v>
      </c>
      <c r="B100" s="36">
        <v>1840.3</v>
      </c>
      <c r="C100" s="36">
        <v>1393.4</v>
      </c>
      <c r="D100" s="36">
        <v>1072</v>
      </c>
      <c r="E100" s="29">
        <f>$D:$D/$B:$B*100</f>
        <v>58.25137205890344</v>
      </c>
      <c r="F100" s="29">
        <f>$D:$D/$C:$C*100</f>
        <v>76.93411798478542</v>
      </c>
      <c r="G100" s="91">
        <v>0</v>
      </c>
      <c r="H100" s="29">
        <v>0</v>
      </c>
      <c r="I100" s="36">
        <f>D100-июль!I100</f>
        <v>1003.94475</v>
      </c>
    </row>
    <row r="101" spans="1:9" ht="12.75">
      <c r="A101" s="8" t="s">
        <v>50</v>
      </c>
      <c r="B101" s="36">
        <v>51264</v>
      </c>
      <c r="C101" s="36">
        <v>20600.1</v>
      </c>
      <c r="D101" s="28">
        <v>15064.7</v>
      </c>
      <c r="E101" s="29">
        <f>$D:$D/$B:$B*100</f>
        <v>29.38650905118602</v>
      </c>
      <c r="F101" s="29">
        <f>$D:$D/$C:$C*100</f>
        <v>73.12925665409392</v>
      </c>
      <c r="G101" s="36">
        <v>25612.7</v>
      </c>
      <c r="H101" s="29">
        <f>$D:$D/$G:$G*100</f>
        <v>58.81730547736084</v>
      </c>
      <c r="I101" s="36">
        <f>D101-июль!I101</f>
        <v>12015.792900000002</v>
      </c>
    </row>
    <row r="102" spans="1:9" ht="12.75">
      <c r="A102" s="8" t="s">
        <v>51</v>
      </c>
      <c r="B102" s="36">
        <v>153063.6</v>
      </c>
      <c r="C102" s="36">
        <v>94156.1</v>
      </c>
      <c r="D102" s="28">
        <v>86113.1</v>
      </c>
      <c r="E102" s="29"/>
      <c r="F102" s="29"/>
      <c r="G102" s="28">
        <v>79730.1</v>
      </c>
      <c r="H102" s="29">
        <v>0</v>
      </c>
      <c r="I102" s="36">
        <f>D102-июль!I102</f>
        <v>75054.32785999999</v>
      </c>
    </row>
    <row r="103" spans="1:9" ht="25.5">
      <c r="A103" s="11" t="s">
        <v>52</v>
      </c>
      <c r="B103" s="35">
        <f>B104+B105</f>
        <v>200351.7</v>
      </c>
      <c r="C103" s="35">
        <f>C104+C105</f>
        <v>72024.9</v>
      </c>
      <c r="D103" s="35">
        <f>D104+D105</f>
        <v>72021.5</v>
      </c>
      <c r="E103" s="26">
        <f aca="true" t="shared" si="2" ref="E103:E109">$D:$D/$B:$B*100</f>
        <v>35.947536257491194</v>
      </c>
      <c r="F103" s="26">
        <f>$D:$D/$C:$C*100</f>
        <v>99.99527941031505</v>
      </c>
      <c r="G103" s="35">
        <v>66781</v>
      </c>
      <c r="H103" s="26">
        <f>$D:$D/$G:$G*100</f>
        <v>107.8472918944011</v>
      </c>
      <c r="I103" s="35">
        <f>D103-июль!I103</f>
        <v>63660.526809999996</v>
      </c>
    </row>
    <row r="104" spans="1:9" ht="12.75">
      <c r="A104" s="8" t="s">
        <v>53</v>
      </c>
      <c r="B104" s="36">
        <v>189528.6</v>
      </c>
      <c r="C104" s="36">
        <v>69272.9</v>
      </c>
      <c r="D104" s="36">
        <v>69272.9</v>
      </c>
      <c r="E104" s="29">
        <f t="shared" si="2"/>
        <v>36.55010378380888</v>
      </c>
      <c r="F104" s="29">
        <f>$D:$D/$C:$C*100</f>
        <v>100</v>
      </c>
      <c r="G104" s="36">
        <v>65233.2</v>
      </c>
      <c r="H104" s="29">
        <f>$D:$D/$G:$G*100</f>
        <v>106.19270555484017</v>
      </c>
      <c r="I104" s="36">
        <f>D104-июль!I104</f>
        <v>61097.17648999999</v>
      </c>
    </row>
    <row r="105" spans="1:9" ht="25.5">
      <c r="A105" s="8" t="s">
        <v>54</v>
      </c>
      <c r="B105" s="36">
        <v>10823.1</v>
      </c>
      <c r="C105" s="36">
        <v>2752</v>
      </c>
      <c r="D105" s="36">
        <v>2748.6</v>
      </c>
      <c r="E105" s="29">
        <f t="shared" si="2"/>
        <v>25.395681459101365</v>
      </c>
      <c r="F105" s="29">
        <f>$D:$D/$C:$C*100</f>
        <v>99.87645348837208</v>
      </c>
      <c r="G105" s="36">
        <v>1547.8</v>
      </c>
      <c r="H105" s="29">
        <v>0</v>
      </c>
      <c r="I105" s="36">
        <f>D105-июль!I105</f>
        <v>2563.35032</v>
      </c>
    </row>
    <row r="106" spans="1:9" ht="12.75">
      <c r="A106" s="11" t="s">
        <v>105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D106-июль!I106</f>
        <v>42.5</v>
      </c>
    </row>
    <row r="107" spans="1:9" ht="12.75">
      <c r="A107" s="8" t="s">
        <v>106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D107-июль!I107</f>
        <v>42.5</v>
      </c>
    </row>
    <row r="108" spans="1:9" ht="12.75">
      <c r="A108" s="11" t="s">
        <v>55</v>
      </c>
      <c r="B108" s="35">
        <f>SUM(B109:B113)</f>
        <v>153078.8</v>
      </c>
      <c r="C108" s="35">
        <f>SUM(C109:C113)</f>
        <v>55156.1</v>
      </c>
      <c r="D108" s="35">
        <f>SUM(D109:D113)</f>
        <v>53297.7</v>
      </c>
      <c r="E108" s="26">
        <f t="shared" si="2"/>
        <v>34.81716606087845</v>
      </c>
      <c r="F108" s="26">
        <f>$D:$D/$C:$C*100</f>
        <v>96.63065372642373</v>
      </c>
      <c r="G108" s="35">
        <f>G109+G110+G111+G112+G113</f>
        <v>107073.70000000001</v>
      </c>
      <c r="H108" s="26">
        <v>0</v>
      </c>
      <c r="I108" s="35">
        <f>D108-июль!I108</f>
        <v>53029.372619999995</v>
      </c>
    </row>
    <row r="109" spans="1:9" ht="12.75">
      <c r="A109" s="8" t="s">
        <v>56</v>
      </c>
      <c r="B109" s="36">
        <v>2000</v>
      </c>
      <c r="C109" s="36">
        <v>1262.4</v>
      </c>
      <c r="D109" s="36">
        <v>1262.4</v>
      </c>
      <c r="E109" s="29">
        <f t="shared" si="2"/>
        <v>63.12000000000001</v>
      </c>
      <c r="F109" s="29">
        <v>0</v>
      </c>
      <c r="G109" s="36">
        <v>902.9</v>
      </c>
      <c r="H109" s="29">
        <v>0</v>
      </c>
      <c r="I109" s="36">
        <f>D109-июль!I109</f>
        <v>1096.3309900000002</v>
      </c>
    </row>
    <row r="110" spans="1:9" ht="12.75">
      <c r="A110" s="8" t="s">
        <v>57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39295.8</v>
      </c>
      <c r="H110" s="29">
        <f>$D:$D/$G:$G*100</f>
        <v>0</v>
      </c>
      <c r="I110" s="36">
        <f>D110-июль!I110</f>
        <v>0</v>
      </c>
    </row>
    <row r="111" spans="1:9" ht="12.75">
      <c r="A111" s="8" t="s">
        <v>58</v>
      </c>
      <c r="B111" s="36">
        <v>64503</v>
      </c>
      <c r="C111" s="36">
        <v>21603.4</v>
      </c>
      <c r="D111" s="36">
        <v>20197.5</v>
      </c>
      <c r="E111" s="29">
        <f>$D:$D/$B:$B*100</f>
        <v>31.31249709315846</v>
      </c>
      <c r="F111" s="29">
        <f>$D:$D/$C:$C*100</f>
        <v>93.49222807521038</v>
      </c>
      <c r="G111" s="36">
        <v>20830.4</v>
      </c>
      <c r="H111" s="29">
        <v>0</v>
      </c>
      <c r="I111" s="36">
        <f>D111-июль!I111</f>
        <v>20197.5</v>
      </c>
    </row>
    <row r="112" spans="1:9" ht="24.75" customHeight="1">
      <c r="A112" s="8" t="s">
        <v>59</v>
      </c>
      <c r="B112" s="28">
        <v>84247.5</v>
      </c>
      <c r="C112" s="28">
        <v>30921.6</v>
      </c>
      <c r="D112" s="28">
        <v>30561.3</v>
      </c>
      <c r="E112" s="29">
        <f>$D:$D/$B:$B*100</f>
        <v>36.27561648713611</v>
      </c>
      <c r="F112" s="29">
        <v>0</v>
      </c>
      <c r="G112" s="28">
        <v>24712</v>
      </c>
      <c r="H112" s="29">
        <v>0</v>
      </c>
      <c r="I112" s="36">
        <f>D112-июль!I112</f>
        <v>30541.38699</v>
      </c>
    </row>
    <row r="113" spans="1:9" ht="12.75">
      <c r="A113" s="8" t="s">
        <v>60</v>
      </c>
      <c r="B113" s="36">
        <v>2328.3</v>
      </c>
      <c r="C113" s="36">
        <v>1368.7</v>
      </c>
      <c r="D113" s="36">
        <v>1276.5</v>
      </c>
      <c r="E113" s="29">
        <f>$D:$D/$B:$B*100</f>
        <v>54.825409096765874</v>
      </c>
      <c r="F113" s="29">
        <f>$D:$D/$C:$C*100</f>
        <v>93.26368086505443</v>
      </c>
      <c r="G113" s="36">
        <v>21332.6</v>
      </c>
      <c r="H113" s="29">
        <f>$D:$D/$G:$G*100</f>
        <v>5.983799443105857</v>
      </c>
      <c r="I113" s="36">
        <f>D113-июль!I113</f>
        <v>1194.15464</v>
      </c>
    </row>
    <row r="114" spans="1:9" ht="26.25" customHeight="1">
      <c r="A114" s="11" t="s">
        <v>67</v>
      </c>
      <c r="B114" s="27">
        <f>B115+B116+B117</f>
        <v>72023</v>
      </c>
      <c r="C114" s="27">
        <f>C115+C116+C117</f>
        <v>38690.2</v>
      </c>
      <c r="D114" s="27">
        <f>D115+D116+D117</f>
        <v>38658.2</v>
      </c>
      <c r="E114" s="26">
        <f>$D:$D/$B:$B*100</f>
        <v>53.67479832831179</v>
      </c>
      <c r="F114" s="26">
        <f>$D:$D/$C:$C*100</f>
        <v>99.91729171728241</v>
      </c>
      <c r="G114" s="27">
        <v>50655.200000000004</v>
      </c>
      <c r="H114" s="26">
        <f>$D:$D/$G:$G*100</f>
        <v>76.31635054249118</v>
      </c>
      <c r="I114" s="35">
        <f>D114-июль!I114</f>
        <v>35034.750459999996</v>
      </c>
    </row>
    <row r="115" spans="1:9" ht="13.5" customHeight="1">
      <c r="A115" s="42" t="s">
        <v>68</v>
      </c>
      <c r="B115" s="28">
        <v>59736.8</v>
      </c>
      <c r="C115" s="28">
        <v>34117</v>
      </c>
      <c r="D115" s="28">
        <v>34117</v>
      </c>
      <c r="E115" s="29">
        <f>$D:$D/$B:$B*100</f>
        <v>57.11219884560271</v>
      </c>
      <c r="F115" s="29">
        <f>$D:$D/$C:$C*100</f>
        <v>100</v>
      </c>
      <c r="G115" s="28">
        <v>36824</v>
      </c>
      <c r="H115" s="29">
        <v>0</v>
      </c>
      <c r="I115" s="36">
        <f>D115-июль!I115</f>
        <v>31230.23483</v>
      </c>
    </row>
    <row r="116" spans="1:9" ht="18" customHeight="1">
      <c r="A116" s="12" t="s">
        <v>69</v>
      </c>
      <c r="B116" s="28">
        <v>8723.2</v>
      </c>
      <c r="C116" s="28">
        <v>2267.7</v>
      </c>
      <c r="D116" s="28">
        <v>2262.1</v>
      </c>
      <c r="E116" s="29">
        <v>0</v>
      </c>
      <c r="F116" s="29">
        <v>0</v>
      </c>
      <c r="G116" s="28">
        <v>11828.3</v>
      </c>
      <c r="H116" s="29">
        <v>0</v>
      </c>
      <c r="I116" s="36">
        <f>D116-июль!I116</f>
        <v>1806.86075</v>
      </c>
    </row>
    <row r="117" spans="1:9" ht="21.75" customHeight="1">
      <c r="A117" s="12" t="s">
        <v>79</v>
      </c>
      <c r="B117" s="28">
        <v>3563</v>
      </c>
      <c r="C117" s="28">
        <v>2305.5</v>
      </c>
      <c r="D117" s="28">
        <v>2279.1</v>
      </c>
      <c r="E117" s="29">
        <f>$D:$D/$B:$B*100</f>
        <v>63.96575919169239</v>
      </c>
      <c r="F117" s="29">
        <f>$D:$D/$C:$C*100</f>
        <v>98.85491216655822</v>
      </c>
      <c r="G117" s="28">
        <v>2002.9</v>
      </c>
      <c r="H117" s="29">
        <v>0</v>
      </c>
      <c r="I117" s="36">
        <f>D117-июль!I117</f>
        <v>1997.6548799999998</v>
      </c>
    </row>
    <row r="118" spans="1:9" ht="24" customHeight="1">
      <c r="A118" s="13" t="s">
        <v>87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D118-июль!I118</f>
        <v>0.1</v>
      </c>
    </row>
    <row r="119" spans="1:9" ht="25.5">
      <c r="A119" s="12" t="s">
        <v>88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D119-июль!I119</f>
        <v>0.1</v>
      </c>
    </row>
    <row r="120" spans="1:9" ht="12" customHeight="1">
      <c r="A120" s="14" t="s">
        <v>61</v>
      </c>
      <c r="B120" s="35">
        <f>B72+B81+B82+B83+B89+B96+B103+B106+B108+B114+B118+B94</f>
        <v>2636504.1</v>
      </c>
      <c r="C120" s="35">
        <f>C72+C81+C82+C83+C89+C96+C103+C106+C108+C114+C118+C94</f>
        <v>1291539.9057800001</v>
      </c>
      <c r="D120" s="35">
        <f>D72+D81+D82+D83+D89+D96+D103+D106+D108+D114+D118+D94</f>
        <v>1201730.10578</v>
      </c>
      <c r="E120" s="26">
        <f>$D:$D/$B:$B*100</f>
        <v>45.580437587030495</v>
      </c>
      <c r="F120" s="26">
        <f>$D:$D/$C:$C*100</f>
        <v>93.0463008074256</v>
      </c>
      <c r="G120" s="35">
        <v>1196734.7999999998</v>
      </c>
      <c r="H120" s="26">
        <f>$D:$D/$G:$G*100</f>
        <v>100.4174112576989</v>
      </c>
      <c r="I120" s="35">
        <f>D120-июль!I120</f>
        <v>1067388.49793</v>
      </c>
    </row>
    <row r="121" spans="1:9" ht="12.75">
      <c r="A121" s="15" t="s">
        <v>62</v>
      </c>
      <c r="B121" s="30">
        <f>B70-B120</f>
        <v>-33376.5700000003</v>
      </c>
      <c r="C121" s="30">
        <f aca="true" t="shared" si="3" ref="C121:H121">C70-C120</f>
        <v>-43053.52578000026</v>
      </c>
      <c r="D121" s="30">
        <f t="shared" si="3"/>
        <v>51588.564219999826</v>
      </c>
      <c r="E121" s="30">
        <f t="shared" si="3"/>
        <v>2.5662112250620908</v>
      </c>
      <c r="F121" s="30">
        <f t="shared" si="3"/>
        <v>7.340751072147185</v>
      </c>
      <c r="G121" s="30">
        <v>67128.85999999987</v>
      </c>
      <c r="H121" s="30">
        <f t="shared" si="3"/>
        <v>-1.251756791456856</v>
      </c>
      <c r="I121" s="35">
        <f>D121-июль!I121</f>
        <v>47224.942069999874</v>
      </c>
    </row>
    <row r="122" spans="1:9" ht="12.75">
      <c r="A122" s="1" t="s">
        <v>63</v>
      </c>
      <c r="B122" s="28" t="s">
        <v>151</v>
      </c>
      <c r="C122" s="28"/>
      <c r="D122" s="28" t="s">
        <v>191</v>
      </c>
      <c r="E122" s="28"/>
      <c r="F122" s="28"/>
      <c r="G122" s="28"/>
      <c r="H122" s="27"/>
      <c r="I122" s="36"/>
    </row>
    <row r="123" spans="1:9" ht="12.75">
      <c r="A123" s="3" t="s">
        <v>64</v>
      </c>
      <c r="B123" s="27">
        <f>B125+B126</f>
        <v>12692.099999999999</v>
      </c>
      <c r="C123" s="27">
        <f aca="true" t="shared" si="4" ref="C123:H123">C125+C126</f>
        <v>0</v>
      </c>
      <c r="D123" s="27">
        <f t="shared" si="4"/>
        <v>63380.7</v>
      </c>
      <c r="E123" s="27">
        <f t="shared" si="4"/>
        <v>0</v>
      </c>
      <c r="F123" s="27">
        <f t="shared" si="4"/>
        <v>0</v>
      </c>
      <c r="G123" s="27"/>
      <c r="H123" s="27">
        <f t="shared" si="4"/>
        <v>0</v>
      </c>
      <c r="I123" s="35">
        <f>D123-июль!I123</f>
        <v>59016.999999999985</v>
      </c>
    </row>
    <row r="124" spans="1:9" ht="12.75">
      <c r="A124" s="1" t="s">
        <v>6</v>
      </c>
      <c r="B124" s="28"/>
      <c r="C124" s="28"/>
      <c r="D124" s="28"/>
      <c r="E124" s="28"/>
      <c r="F124" s="28"/>
      <c r="G124" s="28"/>
      <c r="H124" s="37"/>
      <c r="I124" s="36"/>
    </row>
    <row r="125" spans="1:9" ht="12.75">
      <c r="A125" s="5" t="s">
        <v>65</v>
      </c>
      <c r="B125" s="28">
        <v>2269.2</v>
      </c>
      <c r="C125" s="28"/>
      <c r="D125" s="28">
        <f>63380.7-14390.4</f>
        <v>48990.299999999996</v>
      </c>
      <c r="E125" s="28"/>
      <c r="F125" s="28"/>
      <c r="G125" s="28"/>
      <c r="H125" s="37"/>
      <c r="I125" s="36">
        <f>D125-июль!I125</f>
        <v>49423.299999999996</v>
      </c>
    </row>
    <row r="126" spans="1:9" ht="12.75">
      <c r="A126" s="1" t="s">
        <v>66</v>
      </c>
      <c r="B126" s="28">
        <v>10422.9</v>
      </c>
      <c r="C126" s="28"/>
      <c r="D126" s="28">
        <v>14390.4</v>
      </c>
      <c r="E126" s="28"/>
      <c r="F126" s="28"/>
      <c r="G126" s="28"/>
      <c r="H126" s="37"/>
      <c r="I126" s="36">
        <f>D126-июль!I126</f>
        <v>9593.699999999995</v>
      </c>
    </row>
    <row r="127" spans="1:9" ht="12.75">
      <c r="A127" s="3" t="s">
        <v>108</v>
      </c>
      <c r="B127" s="41">
        <f>B128-B129</f>
        <v>0</v>
      </c>
      <c r="C127" s="41"/>
      <c r="D127" s="41">
        <f>D128-D129</f>
        <v>-900</v>
      </c>
      <c r="E127" s="41"/>
      <c r="F127" s="41"/>
      <c r="G127" s="41"/>
      <c r="H127" s="43"/>
      <c r="I127" s="36">
        <f>D127-июль!I127</f>
        <v>-900</v>
      </c>
    </row>
    <row r="128" spans="1:9" ht="14.25" customHeight="1">
      <c r="A128" s="2" t="s">
        <v>109</v>
      </c>
      <c r="B128" s="38">
        <v>0</v>
      </c>
      <c r="C128" s="38"/>
      <c r="D128" s="28"/>
      <c r="E128" s="38"/>
      <c r="F128" s="38"/>
      <c r="G128" s="38"/>
      <c r="H128" s="39"/>
      <c r="I128" s="36">
        <f>D128-июль!I128</f>
        <v>0</v>
      </c>
    </row>
    <row r="129" spans="1:9" ht="12.75" customHeight="1">
      <c r="A129" s="2" t="s">
        <v>110</v>
      </c>
      <c r="B129" s="38">
        <v>0</v>
      </c>
      <c r="C129" s="38"/>
      <c r="D129" s="28">
        <v>900</v>
      </c>
      <c r="E129" s="38"/>
      <c r="F129" s="38"/>
      <c r="G129" s="38">
        <v>0</v>
      </c>
      <c r="H129" s="39"/>
      <c r="I129" s="36">
        <v>0</v>
      </c>
    </row>
    <row r="131" spans="1:9" ht="31.5">
      <c r="A131" s="81" t="s">
        <v>179</v>
      </c>
      <c r="C131" s="24" t="s">
        <v>180</v>
      </c>
      <c r="D131" s="24"/>
      <c r="E131" s="24"/>
      <c r="F131" s="24"/>
      <c r="G131" s="24"/>
      <c r="H131" s="24"/>
      <c r="I131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2020-11-16T08:00:03Z</cp:lastPrinted>
  <dcterms:created xsi:type="dcterms:W3CDTF">2010-09-10T01:16:58Z</dcterms:created>
  <dcterms:modified xsi:type="dcterms:W3CDTF">2020-11-16T08:00:07Z</dcterms:modified>
  <cp:category/>
  <cp:version/>
  <cp:contentType/>
  <cp:contentStatus/>
</cp:coreProperties>
</file>