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Январь" sheetId="1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</externalReferences>
  <definedNames>
    <definedName name="_xlnm._FilterDatabase" localSheetId="7" hidden="1">'август'!$A$8:$I$131</definedName>
    <definedName name="_xlnm._FilterDatabase" localSheetId="3" hidden="1">'апрель'!$A$8:$I$131</definedName>
    <definedName name="_xlnm._FilterDatabase" localSheetId="11" hidden="1">'декабрь'!$A$8:$G$133</definedName>
    <definedName name="_xlnm._FilterDatabase" localSheetId="6" hidden="1">'июль'!$A$8:$I$131</definedName>
    <definedName name="_xlnm._FilterDatabase" localSheetId="5" hidden="1">'июнь'!$A$8:$I$131</definedName>
    <definedName name="_xlnm._FilterDatabase" localSheetId="4" hidden="1">'май'!$A$8:$I$131</definedName>
    <definedName name="_xlnm._FilterDatabase" localSheetId="2" hidden="1">'март'!$A$8:$I$131</definedName>
    <definedName name="_xlnm._FilterDatabase" localSheetId="10" hidden="1">'ноябрь'!$A$8:$I$146</definedName>
    <definedName name="_xlnm._FilterDatabase" localSheetId="9" hidden="1">'октябрь'!$A$8:$I$131</definedName>
    <definedName name="_xlnm._FilterDatabase" localSheetId="8" hidden="1">'сентябрь'!$A$8:$I$131</definedName>
    <definedName name="_xlnm._FilterDatabase" localSheetId="1" hidden="1">'февраль'!$A$8:$I$130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<sst xmlns="http://schemas.openxmlformats.org/spreadsheetml/2006/main" count="2106" uniqueCount="194">
  <si>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</si>
  <si>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</si>
  <si>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</si>
  <si>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</si>
  <si>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</si>
  <si>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</si>
  <si>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</si>
  <si>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</si>
  <si>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</si>
  <si>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</si>
  <si>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</si>
  <si>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</si>
  <si>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</si>
  <si>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</si>
  <si>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</si>
  <si>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</si>
  <si>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</si>
  <si>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</si>
  <si>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</si>
  <si>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</si>
  <si>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</si>
  <si>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</si>
  <si>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</si>
  <si>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</si>
  <si>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</si>
  <si>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</si>
  <si>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</si>
  <si>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</si>
  <si>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</si>
  <si>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</si>
  <si>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</si>
  <si>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</si>
  <si>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</si>
  <si>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</si>
  <si>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</si>
  <si>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</si>
  <si>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</si>
  <si>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</si>
  <si>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</si>
  <si>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</si>
  <si>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</si>
  <si>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</si>
  <si>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</si>
  <si>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</si>
  <si>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</si>
  <si>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</si>
  <si>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</si>
  <si>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</si>
  <si>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</si>
  <si>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</si>
  <si>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</si>
  <si>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</si>
  <si>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</si>
  <si>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</si>
  <si>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</si>
  <si>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</si>
  <si>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</si>
  <si>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</si>
  <si>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</si>
  <si>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</si>
  <si>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</si>
  <si>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</si>
  <si>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</si>
  <si>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</si>
  <si>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</si>
  <si>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</si>
  <si>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</si>
  <si>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</si>
  <si>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</si>
  <si>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</si>
  <si>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</si>
  <si>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</si>
  <si>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</si>
  <si>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</si>
  <si>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</si>
  <si>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</si>
  <si>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</si>
  <si>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</si>
  <si>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</si>
  <si>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</si>
  <si>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</si>
  <si>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</si>
  <si>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</si>
  <si>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</si>
  <si>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</si>
  <si>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</si>
  <si>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</si>
  <si>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</si>
  <si>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</si>
  <si>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</si>
  <si>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</si>
  <si>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</si>
  <si>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</si>
  <si>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</si>
  <si>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</si>
  <si>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</si>
  <si>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</si>
  <si>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</si>
  <si>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</si>
  <si>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</si>
  <si>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</si>
  <si>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</si>
  <si>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</si>
  <si>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</si>
  <si>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</si>
  <si>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</si>
  <si>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</si>
  <si>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</si>
  <si>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</si>
  <si>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</si>
  <si>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</si>
  <si>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</si>
  <si>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</si>
  <si>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</si>
  <si>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</si>
  <si>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</si>
  <si>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</si>
  <si>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</si>
  <si>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</si>
  <si>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</si>
  <si>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</si>
  <si>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</si>
  <si>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</si>
  <si>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</si>
  <si>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</si>
  <si>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</si>
  <si>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</si>
  <si>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</si>
  <si>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</si>
  <si>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</si>
  <si>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</si>
  <si>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</si>
  <si>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</si>
  <si>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</si>
  <si>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</si>
  <si>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</si>
  <si>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</si>
  <si>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</si>
  <si>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</si>
  <si>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</si>
  <si>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</si>
  <si>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</si>
  <si>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</si>
  <si>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</si>
  <si>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</si>
  <si>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</si>
  <si>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</si>
  <si>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</si>
  <si>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</si>
  <si>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</si>
  <si>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</si>
  <si>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</si>
  <si>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</si>
  <si>
    <t>на 01 июля 2018 года</t>
  </si>
  <si>
    <t>План за 6 мес 2018 г.</t>
  </si>
  <si>
    <t>На 01.07.2018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</si>
  <si>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</si>
  <si>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</si>
  <si>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</si>
  <si>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</si>
  <si>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</si>
  <si>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</si>
  <si>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</si>
  <si>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</si>
  <si>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</si>
  <si>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</si>
  <si>
    <t>на 01 октября 2018 года</t>
  </si>
  <si>
    <t>На 01.10.2018</t>
  </si>
  <si>
    <t>На 01.10.2017</t>
  </si>
  <si>
    <t>План за 9 мес 2018 г.</t>
  </si>
  <si>
    <t>на 01 ноября 2018 года</t>
  </si>
  <si>
    <t>На 01.11.2018</t>
  </si>
  <si>
    <t>На 01.11.2017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</si>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</sst>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7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justify" vertical="top" wrapText="1"/>
    </xf>
    <xf numFmtId="176" fontId="3" fillId="0" borderId="18" xfId="0" applyNumberFormat="1" applyFont="1" applyFill="1" applyBorder="1" applyAlignment="1">
      <alignment horizontal="center" vertical="top" wrapText="1"/>
    </xf>
    <xf numFmtId="176" fontId="3" fillId="0" borderId="18" xfId="0" applyNumberFormat="1" applyFont="1" applyFill="1" applyBorder="1" applyAlignment="1" applyProtection="1">
      <alignment horizontal="center" vertical="top" wrapText="1"/>
      <protection/>
    </xf>
    <xf numFmtId="176" fontId="3" fillId="0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6" sqref="I12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181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183</v>
      </c>
      <c r="D4" s="24" t="s">
        <v>74</v>
      </c>
      <c r="E4" s="24" t="s">
        <v>72</v>
      </c>
      <c r="F4" s="24" t="s">
        <v>75</v>
      </c>
      <c r="G4" s="24" t="s">
        <v>184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69" t="s">
        <v>123</v>
      </c>
      <c r="B7" s="81">
        <f>B8+B15+B20+B24+B27+B31+B34+B42+B43+B44+B48</f>
        <v>415750.39999999997</v>
      </c>
      <c r="C7" s="81">
        <f>C8+C15+C20+C24+C27+C31+C34+C42+C43+C44+C48+C65</f>
        <v>22928.51</v>
      </c>
      <c r="D7" s="81">
        <f>D8+D15+D20+D24+D27+D31+D34+D42+D43+D44+D48+D65</f>
        <v>24698.530000000002</v>
      </c>
      <c r="E7" s="67">
        <f aca="true" t="shared" si="0" ref="E7:E30">$D:$D/$B:$B*100</f>
        <v>5.940711061252137</v>
      </c>
      <c r="F7" s="67">
        <f aca="true" t="shared" si="1" ref="F7:F70">$D:$D/$C:$C*100</f>
        <v>107.71973407779225</v>
      </c>
      <c r="G7" s="102">
        <f>G8+G15+G20+G24+G27+G31+G34+G42+G43+G44+G48+G65</f>
        <v>23090.709999999995</v>
      </c>
      <c r="H7" s="67">
        <f aca="true" t="shared" si="2" ref="H7:H27">$D:$D/$G:$G*100</f>
        <v>106.96306003583263</v>
      </c>
      <c r="I7" s="81">
        <f>I8+I15+I20+I24+I27+I31+I34+I42+I43+I44+I48+I65</f>
        <v>24698.530000000002</v>
      </c>
    </row>
    <row r="8" spans="1:9" ht="12.75">
      <c r="A8" s="70" t="s">
        <v>4</v>
      </c>
      <c r="B8" s="82">
        <f>B9+B10</f>
        <v>260617.69</v>
      </c>
      <c r="C8" s="82">
        <f>C9+C10</f>
        <v>9091.92</v>
      </c>
      <c r="D8" s="82">
        <f>D9+D10</f>
        <v>11487.07</v>
      </c>
      <c r="E8" s="67">
        <f t="shared" si="0"/>
        <v>4.407632498008865</v>
      </c>
      <c r="F8" s="67">
        <f t="shared" si="1"/>
        <v>126.3437205782717</v>
      </c>
      <c r="G8" s="103">
        <f>G9+G10</f>
        <v>8716.469999999998</v>
      </c>
      <c r="H8" s="67">
        <f t="shared" si="2"/>
        <v>131.7858031978542</v>
      </c>
      <c r="I8" s="82">
        <f>I9+I10</f>
        <v>11487.07</v>
      </c>
    </row>
    <row r="9" spans="1:9" ht="25.5">
      <c r="A9" s="71" t="s">
        <v>5</v>
      </c>
      <c r="B9" s="80">
        <v>3588.4</v>
      </c>
      <c r="C9" s="80">
        <v>39.7</v>
      </c>
      <c r="D9" s="80">
        <v>153.51</v>
      </c>
      <c r="E9" s="67">
        <f t="shared" si="0"/>
        <v>4.277951176011593</v>
      </c>
      <c r="F9" s="67">
        <f t="shared" si="1"/>
        <v>386.67506297229215</v>
      </c>
      <c r="G9" s="53">
        <v>33.8</v>
      </c>
      <c r="H9" s="67">
        <f t="shared" si="2"/>
        <v>454.1715976331362</v>
      </c>
      <c r="I9" s="80">
        <v>153.51</v>
      </c>
    </row>
    <row r="10" spans="1:9" ht="12.75" customHeight="1">
      <c r="A10" s="72" t="s">
        <v>76</v>
      </c>
      <c r="B10" s="104">
        <f>B11+B12+B13+B14</f>
        <v>257029.29</v>
      </c>
      <c r="C10" s="104">
        <f>C11+C12+C13+C14</f>
        <v>9052.22</v>
      </c>
      <c r="D10" s="104">
        <f>D11+D12+D13+D14</f>
        <v>11333.56</v>
      </c>
      <c r="E10" s="73">
        <f t="shared" si="0"/>
        <v>4.409442986050345</v>
      </c>
      <c r="F10" s="67">
        <f t="shared" si="1"/>
        <v>125.20199464882648</v>
      </c>
      <c r="G10" s="105">
        <f>G11+G12+G13+G14</f>
        <v>8682.669999999998</v>
      </c>
      <c r="H10" s="73">
        <f t="shared" si="2"/>
        <v>130.53081598171994</v>
      </c>
      <c r="I10" s="104">
        <f>I11+I12+I13+I14</f>
        <v>11333.56</v>
      </c>
    </row>
    <row r="11" spans="1:9" ht="51">
      <c r="A11" s="74" t="s">
        <v>80</v>
      </c>
      <c r="B11" s="106">
        <v>244126.42</v>
      </c>
      <c r="C11" s="106">
        <v>8730.58</v>
      </c>
      <c r="D11" s="106">
        <v>10909.65</v>
      </c>
      <c r="E11" s="67">
        <f t="shared" si="0"/>
        <v>4.468852654292804</v>
      </c>
      <c r="F11" s="67">
        <f t="shared" si="1"/>
        <v>124.95905197592829</v>
      </c>
      <c r="G11" s="54">
        <v>8414.13</v>
      </c>
      <c r="H11" s="67">
        <f t="shared" si="2"/>
        <v>129.6586812896877</v>
      </c>
      <c r="I11" s="106">
        <v>10909.65</v>
      </c>
    </row>
    <row r="12" spans="1:9" ht="51" customHeight="1">
      <c r="A12" s="74" t="s">
        <v>81</v>
      </c>
      <c r="B12" s="106">
        <v>5757.46</v>
      </c>
      <c r="C12" s="106">
        <v>150</v>
      </c>
      <c r="D12" s="106">
        <v>129.77</v>
      </c>
      <c r="E12" s="67">
        <f t="shared" si="0"/>
        <v>2.253945316163725</v>
      </c>
      <c r="F12" s="67">
        <f t="shared" si="1"/>
        <v>86.51333333333334</v>
      </c>
      <c r="G12" s="54">
        <v>97.5</v>
      </c>
      <c r="H12" s="67">
        <f t="shared" si="2"/>
        <v>133.0974358974359</v>
      </c>
      <c r="I12" s="106">
        <v>129.77</v>
      </c>
    </row>
    <row r="13" spans="1:9" ht="25.5">
      <c r="A13" s="74" t="s">
        <v>82</v>
      </c>
      <c r="B13" s="106">
        <v>4626.52</v>
      </c>
      <c r="C13" s="106">
        <v>21.64</v>
      </c>
      <c r="D13" s="106">
        <v>102.33</v>
      </c>
      <c r="E13" s="67">
        <f t="shared" si="0"/>
        <v>2.211813630979656</v>
      </c>
      <c r="F13" s="67">
        <f t="shared" si="1"/>
        <v>472.8743068391867</v>
      </c>
      <c r="G13" s="54">
        <v>13.32</v>
      </c>
      <c r="H13" s="67">
        <f t="shared" si="2"/>
        <v>768.2432432432432</v>
      </c>
      <c r="I13" s="106">
        <v>102.33</v>
      </c>
    </row>
    <row r="14" spans="1:9" ht="63.75">
      <c r="A14" s="75" t="s">
        <v>84</v>
      </c>
      <c r="B14" s="106">
        <v>2518.89</v>
      </c>
      <c r="C14" s="106">
        <v>150</v>
      </c>
      <c r="D14" s="106">
        <v>191.81</v>
      </c>
      <c r="E14" s="67">
        <f t="shared" si="0"/>
        <v>7.614862101957609</v>
      </c>
      <c r="F14" s="67">
        <f t="shared" si="1"/>
        <v>127.87333333333333</v>
      </c>
      <c r="G14" s="54">
        <v>157.72</v>
      </c>
      <c r="H14" s="67">
        <f t="shared" si="2"/>
        <v>121.6142531067715</v>
      </c>
      <c r="I14" s="106">
        <v>191.81</v>
      </c>
    </row>
    <row r="15" spans="1:9" ht="37.5" customHeight="1">
      <c r="A15" s="76" t="s">
        <v>89</v>
      </c>
      <c r="B15" s="81">
        <f>B16+B17+B18+B19</f>
        <v>20755</v>
      </c>
      <c r="C15" s="81">
        <f>C16+C17+C18+C19</f>
        <v>1633.05</v>
      </c>
      <c r="D15" s="81">
        <f>D16+D17+D18+D19</f>
        <v>2166.92</v>
      </c>
      <c r="E15" s="67">
        <f t="shared" si="0"/>
        <v>10.440472175379426</v>
      </c>
      <c r="F15" s="67">
        <f t="shared" si="1"/>
        <v>132.6915893573375</v>
      </c>
      <c r="G15" s="102">
        <f>G16+G17+G18+G19</f>
        <v>1497.34</v>
      </c>
      <c r="H15" s="67">
        <f t="shared" si="2"/>
        <v>144.71796652730845</v>
      </c>
      <c r="I15" s="81">
        <f>I16+I17+I18+I19</f>
        <v>2166.92</v>
      </c>
    </row>
    <row r="16" spans="1:9" ht="39.75" customHeight="1">
      <c r="A16" s="46" t="s">
        <v>90</v>
      </c>
      <c r="B16" s="106">
        <v>7517.8</v>
      </c>
      <c r="C16" s="106">
        <v>510.4</v>
      </c>
      <c r="D16" s="106">
        <v>946.31</v>
      </c>
      <c r="E16" s="67">
        <f t="shared" si="0"/>
        <v>12.587592114714411</v>
      </c>
      <c r="F16" s="67">
        <f t="shared" si="1"/>
        <v>185.40556426332287</v>
      </c>
      <c r="G16" s="54">
        <v>598.41</v>
      </c>
      <c r="H16" s="67">
        <f t="shared" si="2"/>
        <v>158.13739743654017</v>
      </c>
      <c r="I16" s="106">
        <v>946.31</v>
      </c>
    </row>
    <row r="17" spans="1:9" ht="37.5" customHeight="1">
      <c r="A17" s="46" t="s">
        <v>91</v>
      </c>
      <c r="B17" s="106">
        <v>52.9</v>
      </c>
      <c r="C17" s="106">
        <v>2.39</v>
      </c>
      <c r="D17" s="106">
        <v>7.06</v>
      </c>
      <c r="E17" s="67">
        <f t="shared" si="0"/>
        <v>13.34593572778828</v>
      </c>
      <c r="F17" s="67">
        <f t="shared" si="1"/>
        <v>295.3974895397489</v>
      </c>
      <c r="G17" s="54">
        <v>3.84</v>
      </c>
      <c r="H17" s="67">
        <f t="shared" si="2"/>
        <v>183.85416666666669</v>
      </c>
      <c r="I17" s="106">
        <v>7.06</v>
      </c>
    </row>
    <row r="18" spans="1:9" ht="56.25" customHeight="1">
      <c r="A18" s="46" t="s">
        <v>92</v>
      </c>
      <c r="B18" s="106">
        <v>14571.5</v>
      </c>
      <c r="C18" s="106">
        <v>1224.96</v>
      </c>
      <c r="D18" s="106">
        <v>1377.31</v>
      </c>
      <c r="E18" s="67">
        <f t="shared" si="0"/>
        <v>9.452081117249426</v>
      </c>
      <c r="F18" s="67">
        <f t="shared" si="1"/>
        <v>112.4371408045977</v>
      </c>
      <c r="G18" s="54">
        <v>1036.51</v>
      </c>
      <c r="H18" s="67">
        <f t="shared" si="2"/>
        <v>132.87956700851896</v>
      </c>
      <c r="I18" s="106">
        <v>1377.31</v>
      </c>
    </row>
    <row r="19" spans="1:9" ht="55.5" customHeight="1">
      <c r="A19" s="46" t="s">
        <v>93</v>
      </c>
      <c r="B19" s="106">
        <v>-1387.2</v>
      </c>
      <c r="C19" s="106">
        <v>-104.7</v>
      </c>
      <c r="D19" s="106">
        <v>-163.76</v>
      </c>
      <c r="E19" s="67">
        <f t="shared" si="0"/>
        <v>11.805074971164936</v>
      </c>
      <c r="F19" s="67">
        <f t="shared" si="1"/>
        <v>156.4087870105062</v>
      </c>
      <c r="G19" s="54">
        <v>-141.42</v>
      </c>
      <c r="H19" s="67">
        <f t="shared" si="2"/>
        <v>115.79691698486778</v>
      </c>
      <c r="I19" s="106">
        <v>-163.76</v>
      </c>
    </row>
    <row r="20" spans="1:9" ht="15.75" customHeight="1">
      <c r="A20" s="78" t="s">
        <v>7</v>
      </c>
      <c r="B20" s="81">
        <f>B21+B22+B23</f>
        <v>29971.8</v>
      </c>
      <c r="C20" s="81">
        <f>C21+C22+C23</f>
        <v>7187.72</v>
      </c>
      <c r="D20" s="81">
        <f>D21+D22+D23</f>
        <v>5868.509999999999</v>
      </c>
      <c r="E20" s="67">
        <f t="shared" si="0"/>
        <v>19.58010529898104</v>
      </c>
      <c r="F20" s="67">
        <f t="shared" si="1"/>
        <v>81.6463356947683</v>
      </c>
      <c r="G20" s="102">
        <f>G21+G22+G23</f>
        <v>7182.93</v>
      </c>
      <c r="H20" s="67">
        <f t="shared" si="2"/>
        <v>81.70078227130153</v>
      </c>
      <c r="I20" s="81">
        <f>I21+I22+I23</f>
        <v>5868.509999999999</v>
      </c>
    </row>
    <row r="21" spans="1:9" ht="12.75">
      <c r="A21" s="74" t="s">
        <v>96</v>
      </c>
      <c r="B21" s="106">
        <v>27972.7</v>
      </c>
      <c r="C21" s="106">
        <v>7080.62</v>
      </c>
      <c r="D21" s="106">
        <v>5713.78</v>
      </c>
      <c r="E21" s="67">
        <f t="shared" si="0"/>
        <v>20.42627275879697</v>
      </c>
      <c r="F21" s="67">
        <f t="shared" si="1"/>
        <v>80.69604074219488</v>
      </c>
      <c r="G21" s="54">
        <v>7083.23</v>
      </c>
      <c r="H21" s="67">
        <f t="shared" si="2"/>
        <v>80.66630619081972</v>
      </c>
      <c r="I21" s="106">
        <v>5713.78</v>
      </c>
    </row>
    <row r="22" spans="1:9" ht="18.75" customHeight="1">
      <c r="A22" s="74" t="s">
        <v>94</v>
      </c>
      <c r="B22" s="106">
        <v>622</v>
      </c>
      <c r="C22" s="106">
        <v>83</v>
      </c>
      <c r="D22" s="106">
        <v>140.23</v>
      </c>
      <c r="E22" s="67">
        <f t="shared" si="0"/>
        <v>22.545016077170416</v>
      </c>
      <c r="F22" s="67">
        <f t="shared" si="1"/>
        <v>168.95180722891564</v>
      </c>
      <c r="G22" s="54">
        <v>76.6</v>
      </c>
      <c r="H22" s="67">
        <f t="shared" si="2"/>
        <v>183.0678851174935</v>
      </c>
      <c r="I22" s="106">
        <v>140.23</v>
      </c>
    </row>
    <row r="23" spans="1:9" ht="30" customHeight="1">
      <c r="A23" s="74" t="s">
        <v>95</v>
      </c>
      <c r="B23" s="106">
        <v>1377.1</v>
      </c>
      <c r="C23" s="106">
        <v>24.1</v>
      </c>
      <c r="D23" s="106">
        <v>14.5</v>
      </c>
      <c r="E23" s="67">
        <f t="shared" si="0"/>
        <v>1.0529373320746498</v>
      </c>
      <c r="F23" s="67">
        <f t="shared" si="1"/>
        <v>60.16597510373444</v>
      </c>
      <c r="G23" s="54">
        <v>23.1</v>
      </c>
      <c r="H23" s="67">
        <f t="shared" si="2"/>
        <v>62.77056277056276</v>
      </c>
      <c r="I23" s="106">
        <v>14.5</v>
      </c>
    </row>
    <row r="24" spans="1:9" ht="15" customHeight="1">
      <c r="A24" s="78" t="s">
        <v>8</v>
      </c>
      <c r="B24" s="81">
        <f>SUM(B25:B26)</f>
        <v>29967.57</v>
      </c>
      <c r="C24" s="81">
        <f>SUM(C25:C26)</f>
        <v>1623.62</v>
      </c>
      <c r="D24" s="81">
        <f>SUM(D25:D26)</f>
        <v>1390.79</v>
      </c>
      <c r="E24" s="67">
        <f t="shared" si="0"/>
        <v>4.640983569905735</v>
      </c>
      <c r="F24" s="67">
        <f t="shared" si="1"/>
        <v>85.65982187950382</v>
      </c>
      <c r="G24" s="102">
        <f>SUM(G25:G26)</f>
        <v>1668.17</v>
      </c>
      <c r="H24" s="67">
        <f t="shared" si="2"/>
        <v>83.372198277154</v>
      </c>
      <c r="I24" s="81">
        <f>SUM(I25:I26)</f>
        <v>1390.79</v>
      </c>
    </row>
    <row r="25" spans="1:9" ht="12.75">
      <c r="A25" s="74" t="s">
        <v>130</v>
      </c>
      <c r="B25" s="106">
        <v>14091.86</v>
      </c>
      <c r="C25" s="106">
        <v>364.27</v>
      </c>
      <c r="D25" s="106">
        <v>422.24</v>
      </c>
      <c r="E25" s="67">
        <f t="shared" si="0"/>
        <v>2.9963397308800968</v>
      </c>
      <c r="F25" s="67">
        <f t="shared" si="1"/>
        <v>115.91401982046285</v>
      </c>
      <c r="G25" s="54">
        <v>306.72</v>
      </c>
      <c r="H25" s="67">
        <f t="shared" si="2"/>
        <v>137.66301512780385</v>
      </c>
      <c r="I25" s="106">
        <v>422.24</v>
      </c>
    </row>
    <row r="26" spans="1:9" ht="12.75">
      <c r="A26" s="74" t="s">
        <v>131</v>
      </c>
      <c r="B26" s="106">
        <v>15875.71</v>
      </c>
      <c r="C26" s="106">
        <v>1259.35</v>
      </c>
      <c r="D26" s="106">
        <v>968.55</v>
      </c>
      <c r="E26" s="67">
        <f t="shared" si="0"/>
        <v>6.100829506207912</v>
      </c>
      <c r="F26" s="67">
        <f t="shared" si="1"/>
        <v>76.90872275380156</v>
      </c>
      <c r="G26" s="54">
        <v>1361.45</v>
      </c>
      <c r="H26" s="67">
        <f t="shared" si="2"/>
        <v>71.14106283741599</v>
      </c>
      <c r="I26" s="106">
        <v>968.55</v>
      </c>
    </row>
    <row r="27" spans="1:9" ht="12.75">
      <c r="A27" s="70" t="s">
        <v>9</v>
      </c>
      <c r="B27" s="81">
        <f>B28+B29+B30</f>
        <v>16801.6</v>
      </c>
      <c r="C27" s="81">
        <f>C28+C29+C30</f>
        <v>876.9</v>
      </c>
      <c r="D27" s="81">
        <f>D28+D29+D30</f>
        <v>824.5300000000001</v>
      </c>
      <c r="E27" s="67">
        <f t="shared" si="0"/>
        <v>4.907449290543759</v>
      </c>
      <c r="F27" s="67">
        <f t="shared" si="1"/>
        <v>94.02782529364809</v>
      </c>
      <c r="G27" s="102">
        <f>G28+G29+G30</f>
        <v>876.16</v>
      </c>
      <c r="H27" s="67">
        <f t="shared" si="2"/>
        <v>94.1072406866326</v>
      </c>
      <c r="I27" s="81">
        <f>I28+I29+I30</f>
        <v>824.5300000000001</v>
      </c>
    </row>
    <row r="28" spans="1:9" ht="25.5">
      <c r="A28" s="74" t="s">
        <v>10</v>
      </c>
      <c r="B28" s="106">
        <v>16670</v>
      </c>
      <c r="C28" s="106">
        <v>873.1</v>
      </c>
      <c r="D28" s="106">
        <v>821.33</v>
      </c>
      <c r="E28" s="67">
        <f t="shared" si="0"/>
        <v>4.926994601079785</v>
      </c>
      <c r="F28" s="67">
        <f t="shared" si="1"/>
        <v>94.07055320123698</v>
      </c>
      <c r="G28" s="54">
        <v>834.56</v>
      </c>
      <c r="H28" s="67" t="s">
        <v>140</v>
      </c>
      <c r="I28" s="106">
        <v>821.33</v>
      </c>
    </row>
    <row r="29" spans="1:9" ht="25.5">
      <c r="A29" s="74" t="s">
        <v>98</v>
      </c>
      <c r="B29" s="106">
        <v>81.6</v>
      </c>
      <c r="C29" s="106">
        <v>3.8</v>
      </c>
      <c r="D29" s="106">
        <v>3.2</v>
      </c>
      <c r="E29" s="67">
        <f t="shared" si="0"/>
        <v>3.921568627450981</v>
      </c>
      <c r="F29" s="67">
        <f t="shared" si="1"/>
        <v>84.21052631578948</v>
      </c>
      <c r="G29" s="54">
        <v>1.6</v>
      </c>
      <c r="H29" s="67" t="s">
        <v>140</v>
      </c>
      <c r="I29" s="106">
        <v>3.2</v>
      </c>
    </row>
    <row r="30" spans="1:9" ht="25.5">
      <c r="A30" s="74" t="s">
        <v>97</v>
      </c>
      <c r="B30" s="106">
        <v>50</v>
      </c>
      <c r="C30" s="106">
        <v>0</v>
      </c>
      <c r="D30" s="106">
        <v>0</v>
      </c>
      <c r="E30" s="67">
        <f t="shared" si="0"/>
        <v>0</v>
      </c>
      <c r="F30" s="67">
        <v>0</v>
      </c>
      <c r="G30" s="54">
        <v>40</v>
      </c>
      <c r="H30" s="67" t="s">
        <v>140</v>
      </c>
      <c r="I30" s="106">
        <v>0</v>
      </c>
    </row>
    <row r="31" spans="1:9" ht="25.5">
      <c r="A31" s="78" t="s">
        <v>11</v>
      </c>
      <c r="B31" s="81">
        <f>$32:$32+$33:$33</f>
        <v>0</v>
      </c>
      <c r="C31" s="81">
        <f>C32+C33</f>
        <v>0</v>
      </c>
      <c r="D31" s="81">
        <f>D32+D33</f>
        <v>0.14</v>
      </c>
      <c r="E31" s="67" t="s">
        <v>140</v>
      </c>
      <c r="F31" s="67">
        <v>0</v>
      </c>
      <c r="G31" s="102">
        <f>G32+G33</f>
        <v>0</v>
      </c>
      <c r="H31" s="67" t="s">
        <v>140</v>
      </c>
      <c r="I31" s="81">
        <f>I32+I33</f>
        <v>0.14</v>
      </c>
    </row>
    <row r="32" spans="1:9" ht="25.5">
      <c r="A32" s="74" t="s">
        <v>185</v>
      </c>
      <c r="B32" s="106">
        <v>0</v>
      </c>
      <c r="C32" s="106">
        <v>0</v>
      </c>
      <c r="D32" s="106">
        <v>0.14</v>
      </c>
      <c r="E32" s="67" t="s">
        <v>141</v>
      </c>
      <c r="F32" s="67">
        <v>0</v>
      </c>
      <c r="G32" s="54">
        <v>0</v>
      </c>
      <c r="H32" s="67" t="s">
        <v>140</v>
      </c>
      <c r="I32" s="106">
        <v>0.14</v>
      </c>
    </row>
    <row r="33" spans="1:9" ht="25.5">
      <c r="A33" s="74" t="s">
        <v>99</v>
      </c>
      <c r="B33" s="106">
        <v>0</v>
      </c>
      <c r="C33" s="106">
        <v>0</v>
      </c>
      <c r="D33" s="106">
        <v>0</v>
      </c>
      <c r="E33" s="67" t="s">
        <v>141</v>
      </c>
      <c r="F33" s="67">
        <v>0</v>
      </c>
      <c r="G33" s="54">
        <v>0</v>
      </c>
      <c r="H33" s="67" t="s">
        <v>140</v>
      </c>
      <c r="I33" s="106">
        <v>0</v>
      </c>
    </row>
    <row r="34" spans="1:9" ht="38.25">
      <c r="A34" s="78" t="s">
        <v>12</v>
      </c>
      <c r="B34" s="81">
        <f>B35+B37+B38+B39+B40+B41+B36</f>
        <v>40711.88</v>
      </c>
      <c r="C34" s="81">
        <f>C35+C37+C38+C39+C40+C41+C36</f>
        <v>1765.7099999999998</v>
      </c>
      <c r="D34" s="81">
        <f>D35+D37+D38+D39+D40+D41+D36</f>
        <v>2369.65</v>
      </c>
      <c r="E34" s="67">
        <f>$D:$D/$B:$B*100</f>
        <v>5.820536904706931</v>
      </c>
      <c r="F34" s="67">
        <f t="shared" si="1"/>
        <v>134.20380470179137</v>
      </c>
      <c r="G34" s="102">
        <f>SUM(G35:G41)</f>
        <v>1931.18</v>
      </c>
      <c r="H34" s="67">
        <f>$D:$D/$G:$G*100</f>
        <v>122.70477117617209</v>
      </c>
      <c r="I34" s="102">
        <f>SUM(I35:I41)</f>
        <v>2369.65</v>
      </c>
    </row>
    <row r="35" spans="1:9" ht="76.5" hidden="1">
      <c r="A35" s="74" t="s">
        <v>161</v>
      </c>
      <c r="B35" s="106"/>
      <c r="C35" s="106"/>
      <c r="D35" s="106"/>
      <c r="E35" s="67" t="s">
        <v>141</v>
      </c>
      <c r="F35" s="67" t="e">
        <f t="shared" si="1"/>
        <v>#DIV/0!</v>
      </c>
      <c r="G35" s="54"/>
      <c r="H35" s="67" t="e">
        <f>$D:$D/$G:$G*100</f>
        <v>#DIV/0!</v>
      </c>
      <c r="I35" s="106"/>
    </row>
    <row r="36" spans="1:9" ht="84" customHeight="1">
      <c r="A36" s="74" t="s">
        <v>186</v>
      </c>
      <c r="B36" s="106">
        <v>23483</v>
      </c>
      <c r="C36" s="106">
        <v>500</v>
      </c>
      <c r="D36" s="106">
        <v>1087.03</v>
      </c>
      <c r="E36" s="67">
        <f>$D:$D/$B:$B*100</f>
        <v>4.629008218711409</v>
      </c>
      <c r="F36" s="67">
        <f t="shared" si="1"/>
        <v>217.40599999999998</v>
      </c>
      <c r="G36" s="54">
        <v>1456.98</v>
      </c>
      <c r="H36" s="67" t="s">
        <v>141</v>
      </c>
      <c r="I36" s="106">
        <v>1087.03</v>
      </c>
    </row>
    <row r="37" spans="1:9" ht="81.75" customHeight="1" hidden="1">
      <c r="A37" s="74" t="s">
        <v>187</v>
      </c>
      <c r="B37" s="106"/>
      <c r="C37" s="106"/>
      <c r="D37" s="106"/>
      <c r="E37" s="67" t="e">
        <f>$D:$D/$B:$B*100</f>
        <v>#DIV/0!</v>
      </c>
      <c r="F37" s="67" t="e">
        <f t="shared" si="1"/>
        <v>#DIV/0!</v>
      </c>
      <c r="G37" s="54">
        <v>0</v>
      </c>
      <c r="H37" s="67" t="s">
        <v>141</v>
      </c>
      <c r="I37" s="106"/>
    </row>
    <row r="38" spans="1:9" ht="76.5">
      <c r="A38" s="74" t="s">
        <v>188</v>
      </c>
      <c r="B38" s="106">
        <v>0</v>
      </c>
      <c r="C38" s="106">
        <v>0</v>
      </c>
      <c r="D38" s="106">
        <v>2.89</v>
      </c>
      <c r="E38" s="67" t="s">
        <v>141</v>
      </c>
      <c r="F38" s="67">
        <v>0</v>
      </c>
      <c r="G38" s="54">
        <v>1.98</v>
      </c>
      <c r="H38" s="67">
        <f>$D:$D/$G:$G*100</f>
        <v>145.959595959596</v>
      </c>
      <c r="I38" s="106">
        <v>2.89</v>
      </c>
    </row>
    <row r="39" spans="1:9" ht="38.25">
      <c r="A39" s="74" t="s">
        <v>189</v>
      </c>
      <c r="B39" s="106">
        <v>13501.3</v>
      </c>
      <c r="C39" s="106">
        <v>1125.11</v>
      </c>
      <c r="D39" s="106">
        <v>1186.27</v>
      </c>
      <c r="E39" s="67">
        <f aca="true" t="shared" si="3" ref="E39:E45">$D:$D/$B:$B*100</f>
        <v>8.786339093272499</v>
      </c>
      <c r="F39" s="67">
        <f t="shared" si="1"/>
        <v>105.43591293295766</v>
      </c>
      <c r="G39" s="54">
        <v>382.26</v>
      </c>
      <c r="H39" s="67" t="s">
        <v>141</v>
      </c>
      <c r="I39" s="106">
        <v>1186.27</v>
      </c>
    </row>
    <row r="40" spans="1:9" ht="51">
      <c r="A40" s="74" t="s">
        <v>190</v>
      </c>
      <c r="B40" s="106">
        <v>1025</v>
      </c>
      <c r="C40" s="106">
        <v>0</v>
      </c>
      <c r="D40" s="106">
        <v>0</v>
      </c>
      <c r="E40" s="67">
        <f t="shared" si="3"/>
        <v>0</v>
      </c>
      <c r="F40" s="67">
        <v>0</v>
      </c>
      <c r="G40" s="54">
        <v>0</v>
      </c>
      <c r="H40" s="67">
        <v>0</v>
      </c>
      <c r="I40" s="106">
        <v>0</v>
      </c>
    </row>
    <row r="41" spans="1:9" ht="76.5">
      <c r="A41" s="79" t="s">
        <v>191</v>
      </c>
      <c r="B41" s="106">
        <v>2702.58</v>
      </c>
      <c r="C41" s="106">
        <v>140.6</v>
      </c>
      <c r="D41" s="106">
        <v>93.46</v>
      </c>
      <c r="E41" s="67">
        <f t="shared" si="3"/>
        <v>3.4581770012358555</v>
      </c>
      <c r="F41" s="67">
        <f t="shared" si="1"/>
        <v>66.47226173541962</v>
      </c>
      <c r="G41" s="54">
        <v>89.96</v>
      </c>
      <c r="H41" s="67">
        <f aca="true" t="shared" si="4" ref="H40:H51">$D:$D/$G:$G*100</f>
        <v>103.89061805246776</v>
      </c>
      <c r="I41" s="106">
        <v>93.46</v>
      </c>
    </row>
    <row r="42" spans="1:9" ht="25.5">
      <c r="A42" s="71" t="s">
        <v>13</v>
      </c>
      <c r="B42" s="80">
        <v>643.1</v>
      </c>
      <c r="C42" s="80">
        <v>48.59</v>
      </c>
      <c r="D42" s="80">
        <v>128.33</v>
      </c>
      <c r="E42" s="67">
        <f t="shared" si="3"/>
        <v>19.95490592442855</v>
      </c>
      <c r="F42" s="67">
        <f t="shared" si="1"/>
        <v>264.10784111957196</v>
      </c>
      <c r="G42" s="53">
        <v>48.23</v>
      </c>
      <c r="H42" s="67">
        <f t="shared" si="4"/>
        <v>266.07920381505295</v>
      </c>
      <c r="I42" s="80">
        <v>128.33</v>
      </c>
    </row>
    <row r="43" spans="1:9" ht="25.5">
      <c r="A43" s="71" t="s">
        <v>108</v>
      </c>
      <c r="B43" s="80">
        <v>4551.8</v>
      </c>
      <c r="C43" s="80">
        <v>87.65</v>
      </c>
      <c r="D43" s="80">
        <v>65.56</v>
      </c>
      <c r="E43" s="67">
        <f t="shared" si="3"/>
        <v>1.4403093281778638</v>
      </c>
      <c r="F43" s="67">
        <f t="shared" si="1"/>
        <v>74.79749001711352</v>
      </c>
      <c r="G43" s="53">
        <v>87.5</v>
      </c>
      <c r="H43" s="67">
        <f t="shared" si="4"/>
        <v>74.92571428571428</v>
      </c>
      <c r="I43" s="80">
        <v>65.56</v>
      </c>
    </row>
    <row r="44" spans="1:9" ht="25.5">
      <c r="A44" s="78" t="s">
        <v>14</v>
      </c>
      <c r="B44" s="81">
        <f>B45+B46+B47</f>
        <v>1400</v>
      </c>
      <c r="C44" s="81">
        <f>C45+C46+C47</f>
        <v>30</v>
      </c>
      <c r="D44" s="81">
        <f>D45+D46+D47</f>
        <v>78.88000000000001</v>
      </c>
      <c r="E44" s="67">
        <f t="shared" si="3"/>
        <v>5.634285714285715</v>
      </c>
      <c r="F44" s="67">
        <f t="shared" si="1"/>
        <v>262.9333333333334</v>
      </c>
      <c r="G44" s="81">
        <f>G45+G46+G47</f>
        <v>468.43</v>
      </c>
      <c r="H44" s="67">
        <f t="shared" si="4"/>
        <v>16.839228913605023</v>
      </c>
      <c r="I44" s="81">
        <f>I45+I46+I47</f>
        <v>78.88000000000001</v>
      </c>
    </row>
    <row r="45" spans="1:9" ht="14.25" customHeight="1" hidden="1">
      <c r="A45" s="74" t="s">
        <v>105</v>
      </c>
      <c r="B45" s="106"/>
      <c r="C45" s="106"/>
      <c r="D45" s="106"/>
      <c r="E45" s="67" t="e">
        <f t="shared" si="3"/>
        <v>#DIV/0!</v>
      </c>
      <c r="F45" s="67" t="e">
        <f t="shared" si="1"/>
        <v>#DIV/0!</v>
      </c>
      <c r="G45" s="106"/>
      <c r="H45" s="67" t="e">
        <f t="shared" si="4"/>
        <v>#DIV/0!</v>
      </c>
      <c r="I45" s="106"/>
    </row>
    <row r="46" spans="1:9" ht="76.5">
      <c r="A46" s="74" t="s">
        <v>106</v>
      </c>
      <c r="B46" s="106">
        <v>0</v>
      </c>
      <c r="C46" s="106">
        <v>0</v>
      </c>
      <c r="D46" s="106">
        <v>12.62</v>
      </c>
      <c r="E46" s="67" t="s">
        <v>141</v>
      </c>
      <c r="F46" s="67">
        <v>0</v>
      </c>
      <c r="G46" s="106">
        <v>12.95</v>
      </c>
      <c r="H46" s="67">
        <f t="shared" si="4"/>
        <v>97.45173745173746</v>
      </c>
      <c r="I46" s="106">
        <v>12.62</v>
      </c>
    </row>
    <row r="47" spans="1:9" ht="12.75">
      <c r="A47" s="79" t="s">
        <v>104</v>
      </c>
      <c r="B47" s="106">
        <v>1400</v>
      </c>
      <c r="C47" s="106">
        <v>30</v>
      </c>
      <c r="D47" s="106">
        <v>66.26</v>
      </c>
      <c r="E47" s="67">
        <f aca="true" t="shared" si="5" ref="E47:E52">$D:$D/$B:$B*100</f>
        <v>4.732857142857143</v>
      </c>
      <c r="F47" s="67">
        <f t="shared" si="1"/>
        <v>220.86666666666667</v>
      </c>
      <c r="G47" s="106">
        <v>455.48</v>
      </c>
      <c r="H47" s="67">
        <f t="shared" si="4"/>
        <v>14.547290770176518</v>
      </c>
      <c r="I47" s="106">
        <v>66.26</v>
      </c>
    </row>
    <row r="48" spans="1:9" ht="12.75">
      <c r="A48" s="71" t="s">
        <v>15</v>
      </c>
      <c r="B48" s="81">
        <f>B49+B50+B51+B54+B55+B56+B58+B60+B61+B63+B64+B52+B53+B62+B57</f>
        <v>10329.960000000001</v>
      </c>
      <c r="C48" s="81">
        <f>C49+C50+C51+C54+C55+C56+C58+C60+C61+C63+C64+C52+C53+C62+C57</f>
        <v>583.35</v>
      </c>
      <c r="D48" s="81">
        <f>D49+D50+D51+D54+D55+D56+D58+D60+D61+D63+D64+D52+D53+D62+D57</f>
        <v>315.17</v>
      </c>
      <c r="E48" s="67">
        <f t="shared" si="5"/>
        <v>3.051028271164651</v>
      </c>
      <c r="F48" s="67">
        <f t="shared" si="1"/>
        <v>54.027599211451104</v>
      </c>
      <c r="G48" s="81">
        <f>G49+G50+G51+G54+G55+G56+G58+G60+G61+G63+G64+G52+G53+G62+G57</f>
        <v>600.87</v>
      </c>
      <c r="H48" s="67">
        <f t="shared" si="4"/>
        <v>52.45227753091351</v>
      </c>
      <c r="I48" s="81">
        <f>I49+I50+I51+I54+I55+I56+I58+I60+I61+I63+I64+I52+I53+I62+I57</f>
        <v>315.17</v>
      </c>
    </row>
    <row r="49" spans="1:9" ht="25.5">
      <c r="A49" s="74" t="s">
        <v>16</v>
      </c>
      <c r="B49" s="106">
        <v>214</v>
      </c>
      <c r="C49" s="106">
        <v>9</v>
      </c>
      <c r="D49" s="106">
        <v>22.93</v>
      </c>
      <c r="E49" s="67">
        <f t="shared" si="5"/>
        <v>10.714953271028037</v>
      </c>
      <c r="F49" s="67">
        <f t="shared" si="1"/>
        <v>254.77777777777777</v>
      </c>
      <c r="G49" s="106">
        <v>21.11</v>
      </c>
      <c r="H49" s="67">
        <f t="shared" si="4"/>
        <v>108.62150639507342</v>
      </c>
      <c r="I49" s="106">
        <v>22.93</v>
      </c>
    </row>
    <row r="50" spans="1:9" ht="52.5" customHeight="1">
      <c r="A50" s="74" t="s">
        <v>118</v>
      </c>
      <c r="B50" s="106">
        <v>240</v>
      </c>
      <c r="C50" s="106">
        <v>20</v>
      </c>
      <c r="D50" s="106">
        <v>64.1</v>
      </c>
      <c r="E50" s="67">
        <f t="shared" si="5"/>
        <v>26.70833333333333</v>
      </c>
      <c r="F50" s="67">
        <f t="shared" si="1"/>
        <v>320.49999999999994</v>
      </c>
      <c r="G50" s="106">
        <v>20</v>
      </c>
      <c r="H50" s="67">
        <f t="shared" si="4"/>
        <v>320.49999999999994</v>
      </c>
      <c r="I50" s="106">
        <v>64.1</v>
      </c>
    </row>
    <row r="51" spans="1:9" ht="63.75">
      <c r="A51" s="74" t="s">
        <v>116</v>
      </c>
      <c r="B51" s="106">
        <v>600</v>
      </c>
      <c r="C51" s="106">
        <v>0.05</v>
      </c>
      <c r="D51" s="106">
        <v>9.18</v>
      </c>
      <c r="E51" s="67">
        <f t="shared" si="5"/>
        <v>1.53</v>
      </c>
      <c r="F51" s="67">
        <f t="shared" si="1"/>
        <v>18360</v>
      </c>
      <c r="G51" s="106">
        <v>2.03</v>
      </c>
      <c r="H51" s="67">
        <f t="shared" si="4"/>
        <v>452.21674876847294</v>
      </c>
      <c r="I51" s="106">
        <v>9.18</v>
      </c>
    </row>
    <row r="52" spans="1:9" ht="38.25">
      <c r="A52" s="74" t="s">
        <v>142</v>
      </c>
      <c r="B52" s="106">
        <v>1.6</v>
      </c>
      <c r="C52" s="106">
        <v>0.8</v>
      </c>
      <c r="D52" s="106">
        <v>0</v>
      </c>
      <c r="E52" s="67">
        <f t="shared" si="5"/>
        <v>0</v>
      </c>
      <c r="F52" s="67">
        <f t="shared" si="1"/>
        <v>0</v>
      </c>
      <c r="G52" s="106"/>
      <c r="H52" s="67" t="s">
        <v>141</v>
      </c>
      <c r="I52" s="106">
        <v>0</v>
      </c>
    </row>
    <row r="53" spans="1:9" ht="51" hidden="1">
      <c r="A53" s="74" t="s">
        <v>143</v>
      </c>
      <c r="B53" s="106"/>
      <c r="C53" s="106"/>
      <c r="D53" s="106"/>
      <c r="E53" s="67" t="s">
        <v>141</v>
      </c>
      <c r="F53" s="67" t="e">
        <f t="shared" si="1"/>
        <v>#DIV/0!</v>
      </c>
      <c r="G53" s="106"/>
      <c r="H53" s="67" t="e">
        <f>$D:$D/$G:$G*100</f>
        <v>#DIV/0!</v>
      </c>
      <c r="I53" s="106"/>
    </row>
    <row r="54" spans="1:9" ht="38.25">
      <c r="A54" s="74" t="s">
        <v>17</v>
      </c>
      <c r="B54" s="106">
        <v>1800</v>
      </c>
      <c r="C54" s="106">
        <v>265.1</v>
      </c>
      <c r="D54" s="106">
        <v>20.5</v>
      </c>
      <c r="E54" s="67">
        <f>$D:$D/$B:$B*100</f>
        <v>1.1388888888888888</v>
      </c>
      <c r="F54" s="67">
        <f t="shared" si="1"/>
        <v>7.732930969445492</v>
      </c>
      <c r="G54" s="106">
        <v>265.14</v>
      </c>
      <c r="H54" s="67">
        <f>$D:$D/$G:$G*100</f>
        <v>7.7317643509089535</v>
      </c>
      <c r="I54" s="106">
        <v>20.5</v>
      </c>
    </row>
    <row r="55" spans="1:9" ht="29.25" customHeight="1">
      <c r="A55" s="74" t="s">
        <v>18</v>
      </c>
      <c r="B55" s="106">
        <v>3620</v>
      </c>
      <c r="C55" s="106">
        <v>125.4</v>
      </c>
      <c r="D55" s="106">
        <v>94.4</v>
      </c>
      <c r="E55" s="67">
        <f>$D:$D/$B:$B*100</f>
        <v>2.6077348066298347</v>
      </c>
      <c r="F55" s="67">
        <f t="shared" si="1"/>
        <v>75.27910685805422</v>
      </c>
      <c r="G55" s="106">
        <v>140.22</v>
      </c>
      <c r="H55" s="67">
        <f>$D:$D/$G:$G*100</f>
        <v>67.32277849094281</v>
      </c>
      <c r="I55" s="106">
        <v>94.4</v>
      </c>
    </row>
    <row r="56" spans="1:9" ht="38.25" customHeight="1">
      <c r="A56" s="74" t="s">
        <v>19</v>
      </c>
      <c r="B56" s="106">
        <v>30</v>
      </c>
      <c r="C56" s="106">
        <v>5</v>
      </c>
      <c r="D56" s="106">
        <v>0</v>
      </c>
      <c r="E56" s="67">
        <f>$D:$D/$B:$B*100</f>
        <v>0</v>
      </c>
      <c r="F56" s="67">
        <f t="shared" si="1"/>
        <v>0</v>
      </c>
      <c r="G56" s="106">
        <v>5</v>
      </c>
      <c r="H56" s="67">
        <f>$D:$D/$G:$G*100</f>
        <v>0</v>
      </c>
      <c r="I56" s="106">
        <v>0</v>
      </c>
    </row>
    <row r="57" spans="1:9" ht="43.5" customHeight="1">
      <c r="A57" s="74" t="s">
        <v>174</v>
      </c>
      <c r="B57" s="106">
        <v>1.2</v>
      </c>
      <c r="C57" s="106">
        <v>0</v>
      </c>
      <c r="D57" s="106">
        <v>0</v>
      </c>
      <c r="E57" s="67" t="s">
        <v>140</v>
      </c>
      <c r="F57" s="67">
        <v>0</v>
      </c>
      <c r="G57" s="106"/>
      <c r="H57" s="67" t="s">
        <v>140</v>
      </c>
      <c r="I57" s="106">
        <v>0</v>
      </c>
    </row>
    <row r="58" spans="1:9" ht="40.5" customHeight="1">
      <c r="A58" s="74" t="s">
        <v>20</v>
      </c>
      <c r="B58" s="106">
        <v>100</v>
      </c>
      <c r="C58" s="106">
        <v>0</v>
      </c>
      <c r="D58" s="106">
        <v>0</v>
      </c>
      <c r="E58" s="67">
        <f>$D:$D/$B:$B*100</f>
        <v>0</v>
      </c>
      <c r="F58" s="67">
        <v>0</v>
      </c>
      <c r="G58" s="106"/>
      <c r="H58" s="67" t="s">
        <v>141</v>
      </c>
      <c r="I58" s="106">
        <v>0</v>
      </c>
    </row>
    <row r="59" spans="1:9" ht="51" hidden="1">
      <c r="A59" s="74" t="s">
        <v>117</v>
      </c>
      <c r="B59" s="106"/>
      <c r="C59" s="106"/>
      <c r="D59" s="106"/>
      <c r="E59" s="67" t="s">
        <v>141</v>
      </c>
      <c r="F59" s="67" t="e">
        <f t="shared" si="1"/>
        <v>#DIV/0!</v>
      </c>
      <c r="G59" s="106"/>
      <c r="H59" s="67" t="s">
        <v>141</v>
      </c>
      <c r="I59" s="106"/>
    </row>
    <row r="60" spans="1:9" ht="63.75">
      <c r="A60" s="74" t="s">
        <v>107</v>
      </c>
      <c r="B60" s="106">
        <v>14.38</v>
      </c>
      <c r="C60" s="106">
        <v>0</v>
      </c>
      <c r="D60" s="106">
        <v>0</v>
      </c>
      <c r="E60" s="67">
        <f>$D:$D/$B:$B*100</f>
        <v>0</v>
      </c>
      <c r="F60" s="67">
        <v>0</v>
      </c>
      <c r="G60" s="106"/>
      <c r="H60" s="67">
        <v>0</v>
      </c>
      <c r="I60" s="106">
        <v>0</v>
      </c>
    </row>
    <row r="61" spans="1:9" ht="76.5">
      <c r="A61" s="74" t="s">
        <v>192</v>
      </c>
      <c r="B61" s="106">
        <v>1501.78</v>
      </c>
      <c r="C61" s="106">
        <v>47</v>
      </c>
      <c r="D61" s="106">
        <v>9.44</v>
      </c>
      <c r="E61" s="67">
        <f>$D:$D/$B:$B*100</f>
        <v>0.6285874096072661</v>
      </c>
      <c r="F61" s="67">
        <f t="shared" si="1"/>
        <v>20.085106382978722</v>
      </c>
      <c r="G61" s="106">
        <v>31.58</v>
      </c>
      <c r="H61" s="67">
        <f>$D:$D/$G:$G*100</f>
        <v>29.892336922102597</v>
      </c>
      <c r="I61" s="106">
        <v>9.44</v>
      </c>
    </row>
    <row r="62" spans="1:9" ht="76.5" hidden="1">
      <c r="A62" s="74" t="s">
        <v>150</v>
      </c>
      <c r="B62" s="106"/>
      <c r="C62" s="106"/>
      <c r="D62" s="106"/>
      <c r="E62" s="67" t="s">
        <v>141</v>
      </c>
      <c r="F62" s="67" t="e">
        <f t="shared" si="1"/>
        <v>#DIV/0!</v>
      </c>
      <c r="G62" s="106"/>
      <c r="H62" s="67" t="s">
        <v>141</v>
      </c>
      <c r="I62" s="106"/>
    </row>
    <row r="63" spans="1:9" ht="63.75">
      <c r="A63" s="74" t="s">
        <v>86</v>
      </c>
      <c r="B63" s="106">
        <v>50</v>
      </c>
      <c r="C63" s="106">
        <v>2</v>
      </c>
      <c r="D63" s="106">
        <v>3.5</v>
      </c>
      <c r="E63" s="67">
        <f>$D:$D/$B:$B*100</f>
        <v>7.000000000000001</v>
      </c>
      <c r="F63" s="67">
        <f t="shared" si="1"/>
        <v>175</v>
      </c>
      <c r="G63" s="106">
        <v>2</v>
      </c>
      <c r="H63" s="67">
        <f aca="true" t="shared" si="6" ref="H63:H72">$D:$D/$G:$G*100</f>
        <v>175</v>
      </c>
      <c r="I63" s="106">
        <v>3.5</v>
      </c>
    </row>
    <row r="64" spans="1:9" ht="38.25">
      <c r="A64" s="74" t="s">
        <v>21</v>
      </c>
      <c r="B64" s="106">
        <v>2157</v>
      </c>
      <c r="C64" s="106">
        <v>109</v>
      </c>
      <c r="D64" s="106">
        <v>91.12</v>
      </c>
      <c r="E64" s="67">
        <f>$D:$D/$B:$B*100</f>
        <v>4.2243857209086695</v>
      </c>
      <c r="F64" s="67">
        <f t="shared" si="1"/>
        <v>83.59633027522936</v>
      </c>
      <c r="G64" s="106">
        <v>113.79</v>
      </c>
      <c r="H64" s="67">
        <f t="shared" si="6"/>
        <v>80.07733544248177</v>
      </c>
      <c r="I64" s="106">
        <v>91.12</v>
      </c>
    </row>
    <row r="65" spans="1:9" ht="12.75">
      <c r="A65" s="70" t="s">
        <v>22</v>
      </c>
      <c r="B65" s="80">
        <v>0</v>
      </c>
      <c r="C65" s="80">
        <v>0</v>
      </c>
      <c r="D65" s="80">
        <v>2.98</v>
      </c>
      <c r="E65" s="67" t="s">
        <v>141</v>
      </c>
      <c r="F65" s="67">
        <v>0</v>
      </c>
      <c r="G65" s="80">
        <v>13.43</v>
      </c>
      <c r="H65" s="67">
        <f t="shared" si="6"/>
        <v>22.189128816083397</v>
      </c>
      <c r="I65" s="80">
        <v>2.98</v>
      </c>
    </row>
    <row r="66" spans="1:9" ht="12.75">
      <c r="A66" s="78" t="s">
        <v>23</v>
      </c>
      <c r="B66" s="81">
        <f>B8+B15+B20+B24+B27+B31+B34+B42+B43+B44+B65+B48</f>
        <v>415750.39999999997</v>
      </c>
      <c r="C66" s="81">
        <f>C8+C15+C20+C24+C27+C31+C34+C42+C43+C44+C65+C48</f>
        <v>22928.51</v>
      </c>
      <c r="D66" s="81">
        <f>D8+D15+D20+D24+D27+D31+D34+D42+D43+D44+D65+D48</f>
        <v>24698.530000000002</v>
      </c>
      <c r="E66" s="67">
        <f aca="true" t="shared" si="7" ref="E66:E72">$D:$D/$B:$B*100</f>
        <v>5.940711061252137</v>
      </c>
      <c r="F66" s="67">
        <f t="shared" si="1"/>
        <v>107.71973407779225</v>
      </c>
      <c r="G66" s="81">
        <f>G8+G15+G20+G24+G27+G31+G34+G42+G43+G44+G65+G48</f>
        <v>23090.709999999995</v>
      </c>
      <c r="H66" s="67">
        <f t="shared" si="6"/>
        <v>106.96306003583263</v>
      </c>
      <c r="I66" s="81">
        <f>I8+I15+I20+I24+I27+I31+I34+I42+I43+I44+I65+I48</f>
        <v>24698.530000000002</v>
      </c>
    </row>
    <row r="67" spans="1:9" ht="12.75" customHeight="1" hidden="1">
      <c r="A67" s="78" t="s">
        <v>24</v>
      </c>
      <c r="B67" s="81">
        <f>B68+B74+B73</f>
        <v>1506627.77</v>
      </c>
      <c r="C67" s="81">
        <f>C68+C74+C73</f>
        <v>56447.229999999996</v>
      </c>
      <c r="D67" s="81">
        <f>D68+D74+D73</f>
        <v>55592.2</v>
      </c>
      <c r="E67" s="67">
        <f t="shared" si="7"/>
        <v>3.68984304597014</v>
      </c>
      <c r="F67" s="67">
        <f t="shared" si="1"/>
        <v>98.48525782398887</v>
      </c>
      <c r="G67" s="81">
        <f>G68+G74+G73</f>
        <v>39527.63</v>
      </c>
      <c r="H67" s="67">
        <f t="shared" si="6"/>
        <v>140.6413690879013</v>
      </c>
      <c r="I67" s="81">
        <f>I68+I74+I73</f>
        <v>55592.2</v>
      </c>
    </row>
    <row r="68" spans="1:9" ht="24.75" customHeight="1" hidden="1">
      <c r="A68" s="78" t="s">
        <v>25</v>
      </c>
      <c r="B68" s="81">
        <f>B69+B70+B72+B71</f>
        <v>1506627.77</v>
      </c>
      <c r="C68" s="81">
        <f>C69+C70+C72+C71</f>
        <v>56447.229999999996</v>
      </c>
      <c r="D68" s="81">
        <f>D69+D70+D72+D71</f>
        <v>56447.229999999996</v>
      </c>
      <c r="E68" s="67">
        <f t="shared" si="7"/>
        <v>3.7465942898424074</v>
      </c>
      <c r="F68" s="67">
        <f t="shared" si="1"/>
        <v>100</v>
      </c>
      <c r="G68" s="81">
        <f>G69+G70+G72+G71</f>
        <v>42505.6</v>
      </c>
      <c r="H68" s="67">
        <f t="shared" si="6"/>
        <v>132.7995134758714</v>
      </c>
      <c r="I68" s="81">
        <f>I69+I70+I72+I71</f>
        <v>56447.229999999996</v>
      </c>
    </row>
    <row r="69" spans="1:9" ht="12.75" customHeight="1" hidden="1">
      <c r="A69" s="74" t="s">
        <v>132</v>
      </c>
      <c r="B69" s="106">
        <v>363513.7</v>
      </c>
      <c r="C69" s="106">
        <v>18264.8</v>
      </c>
      <c r="D69" s="106">
        <v>18264.8</v>
      </c>
      <c r="E69" s="67">
        <f t="shared" si="7"/>
        <v>5.024514894486782</v>
      </c>
      <c r="F69" s="67">
        <f t="shared" si="1"/>
        <v>100</v>
      </c>
      <c r="G69" s="106">
        <v>13800.3</v>
      </c>
      <c r="H69" s="67">
        <f t="shared" si="6"/>
        <v>132.3507459982754</v>
      </c>
      <c r="I69" s="106">
        <v>18264.8</v>
      </c>
    </row>
    <row r="70" spans="1:9" ht="12.75" customHeight="1" hidden="1">
      <c r="A70" s="74" t="s">
        <v>133</v>
      </c>
      <c r="B70" s="106">
        <v>182428.91</v>
      </c>
      <c r="C70" s="106">
        <v>7793.5</v>
      </c>
      <c r="D70" s="106">
        <v>7793.5</v>
      </c>
      <c r="E70" s="67">
        <f t="shared" si="7"/>
        <v>4.272075078451108</v>
      </c>
      <c r="F70" s="67">
        <f t="shared" si="1"/>
        <v>100</v>
      </c>
      <c r="G70" s="106">
        <v>3200.7</v>
      </c>
      <c r="H70" s="67">
        <f t="shared" si="6"/>
        <v>243.49361077264348</v>
      </c>
      <c r="I70" s="106">
        <v>7793.5</v>
      </c>
    </row>
    <row r="71" spans="1:9" ht="12.75">
      <c r="A71" s="74" t="s">
        <v>134</v>
      </c>
      <c r="B71" s="106">
        <v>959100.6</v>
      </c>
      <c r="C71" s="106">
        <v>30388.93</v>
      </c>
      <c r="D71" s="106">
        <v>30388.93</v>
      </c>
      <c r="E71" s="67">
        <f t="shared" si="7"/>
        <v>3.168482013252833</v>
      </c>
      <c r="F71" s="67">
        <f>$D:$D/$C:$C*100</f>
        <v>100</v>
      </c>
      <c r="G71" s="106">
        <v>25504.6</v>
      </c>
      <c r="H71" s="67">
        <f t="shared" si="6"/>
        <v>119.15078064349176</v>
      </c>
      <c r="I71" s="106">
        <v>30388.93</v>
      </c>
    </row>
    <row r="72" spans="1:9" ht="12.75">
      <c r="A72" s="5" t="s">
        <v>193</v>
      </c>
      <c r="B72" s="106">
        <v>1584.56</v>
      </c>
      <c r="C72" s="106">
        <v>0</v>
      </c>
      <c r="D72" s="106">
        <v>0</v>
      </c>
      <c r="E72" s="67">
        <f t="shared" si="7"/>
        <v>0</v>
      </c>
      <c r="F72" s="67">
        <v>0</v>
      </c>
      <c r="G72" s="106">
        <v>0</v>
      </c>
      <c r="H72" s="67">
        <v>0</v>
      </c>
      <c r="I72" s="106">
        <v>0</v>
      </c>
    </row>
    <row r="73" spans="1:9" ht="12.75">
      <c r="A73" s="78" t="s">
        <v>158</v>
      </c>
      <c r="B73" s="106"/>
      <c r="C73" s="106"/>
      <c r="D73" s="106"/>
      <c r="E73" s="67" t="s">
        <v>141</v>
      </c>
      <c r="F73" s="67">
        <v>0</v>
      </c>
      <c r="G73" s="106"/>
      <c r="H73" s="67" t="s">
        <v>141</v>
      </c>
      <c r="I73" s="106"/>
    </row>
    <row r="74" spans="1:9" ht="25.5">
      <c r="A74" s="78" t="s">
        <v>27</v>
      </c>
      <c r="B74" s="80">
        <v>0</v>
      </c>
      <c r="C74" s="80">
        <v>0</v>
      </c>
      <c r="D74" s="80">
        <v>-855.03</v>
      </c>
      <c r="E74" s="67" t="s">
        <v>141</v>
      </c>
      <c r="F74" s="67">
        <v>0</v>
      </c>
      <c r="G74" s="80">
        <v>-2977.97</v>
      </c>
      <c r="H74" s="67">
        <f>$D:$D/$G:$G*100</f>
        <v>28.711840616258726</v>
      </c>
      <c r="I74" s="80">
        <v>-855.03</v>
      </c>
    </row>
    <row r="75" spans="1:9" ht="12.75">
      <c r="A75" s="70" t="s">
        <v>26</v>
      </c>
      <c r="B75" s="81">
        <f>B67+B66</f>
        <v>1922378.17</v>
      </c>
      <c r="C75" s="81">
        <f>C67+C66</f>
        <v>79375.73999999999</v>
      </c>
      <c r="D75" s="81">
        <f>D67+D66</f>
        <v>80290.73</v>
      </c>
      <c r="E75" s="67">
        <f>$D:$D/$B:$B*100</f>
        <v>4.176635547208695</v>
      </c>
      <c r="F75" s="67">
        <f>$D:$D/$C:$C*100</f>
        <v>101.15273256035158</v>
      </c>
      <c r="G75" s="81">
        <f>G67+G66</f>
        <v>62618.34</v>
      </c>
      <c r="H75" s="67">
        <f>$D:$D/$G:$G*100</f>
        <v>128.22238660430793</v>
      </c>
      <c r="I75" s="81">
        <f>I67+I66</f>
        <v>80290.73</v>
      </c>
    </row>
    <row r="76" spans="1:9" ht="12.75" hidden="1">
      <c r="A76" s="107"/>
      <c r="B76" s="108"/>
      <c r="C76" s="108"/>
      <c r="D76" s="108"/>
      <c r="E76" s="109"/>
      <c r="F76" s="109"/>
      <c r="G76" s="108"/>
      <c r="H76" s="109"/>
      <c r="I76" s="110"/>
    </row>
    <row r="77" spans="1:9" ht="12.75">
      <c r="A77" s="85" t="s">
        <v>28</v>
      </c>
      <c r="B77" s="86"/>
      <c r="C77" s="86"/>
      <c r="D77" s="86"/>
      <c r="E77" s="86"/>
      <c r="F77" s="86"/>
      <c r="G77" s="86"/>
      <c r="H77" s="86"/>
      <c r="I77" s="87"/>
    </row>
    <row r="78" spans="1:9" ht="12.75">
      <c r="A78" s="13" t="s">
        <v>29</v>
      </c>
      <c r="B78" s="42">
        <f>B79+B80+B81+B82+B83+B84+B85+B86</f>
        <v>91925.4</v>
      </c>
      <c r="C78" s="42">
        <f>C79+C80+C81+C82+C83+C84+C85+C86</f>
        <v>4945.5</v>
      </c>
      <c r="D78" s="42">
        <f>D79+D80+D81+D82+D83+D84+D85+D86</f>
        <v>4354.599999999999</v>
      </c>
      <c r="E78" s="33">
        <f>$D:$D/$B:$B*100</f>
        <v>4.737102041437948</v>
      </c>
      <c r="F78" s="33">
        <f>$D:$D/$C:$C*100</f>
        <v>88.05176423010816</v>
      </c>
      <c r="G78" s="42">
        <f>G79+G80+G81+G82+G83+G84+G85+G86</f>
        <v>3703.8</v>
      </c>
      <c r="H78" s="33">
        <f>$D:$D/$G:$G*100</f>
        <v>117.57114315027808</v>
      </c>
      <c r="I78" s="42">
        <f>I79+I80+I81+I82+I83+I84+I85+I86</f>
        <v>4357.599999999999</v>
      </c>
    </row>
    <row r="79" spans="1:9" ht="14.25" customHeight="1">
      <c r="A79" s="14" t="s">
        <v>30</v>
      </c>
      <c r="B79" s="43">
        <v>1555.8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66.9</v>
      </c>
      <c r="H79" s="36">
        <f>$D:$D/$G:$G*100</f>
        <v>0</v>
      </c>
      <c r="I79" s="43">
        <f>D79</f>
        <v>0</v>
      </c>
    </row>
    <row r="80" spans="1:9" ht="12.75">
      <c r="A80" s="14" t="s">
        <v>31</v>
      </c>
      <c r="B80" s="43">
        <v>7111.8</v>
      </c>
      <c r="C80" s="43">
        <v>351.3</v>
      </c>
      <c r="D80" s="43">
        <v>324.1</v>
      </c>
      <c r="E80" s="36">
        <f>$D:$D/$B:$B*100</f>
        <v>4.557214769819174</v>
      </c>
      <c r="F80" s="36">
        <f>$D:$D/$C:$C*100</f>
        <v>92.25732991744948</v>
      </c>
      <c r="G80" s="43">
        <v>278.7</v>
      </c>
      <c r="H80" s="36">
        <f>$D:$D/$G:$G*100</f>
        <v>116.28991747398638</v>
      </c>
      <c r="I80" s="43">
        <f aca="true" t="shared" si="8" ref="I80:I122">D80</f>
        <v>324.1</v>
      </c>
    </row>
    <row r="81" spans="1:9" ht="25.5">
      <c r="A81" s="14" t="s">
        <v>32</v>
      </c>
      <c r="B81" s="43">
        <v>38452</v>
      </c>
      <c r="C81" s="43">
        <v>2587.8</v>
      </c>
      <c r="D81" s="43">
        <v>2293.7</v>
      </c>
      <c r="E81" s="36">
        <f>$D:$D/$B:$B*100</f>
        <v>5.965099344637469</v>
      </c>
      <c r="F81" s="36">
        <f>$D:$D/$C:$C*100</f>
        <v>88.63513409073343</v>
      </c>
      <c r="G81" s="43">
        <v>1815.5</v>
      </c>
      <c r="H81" s="36">
        <f>$D:$D/$G:$G*100</f>
        <v>126.33985128063894</v>
      </c>
      <c r="I81" s="43">
        <f t="shared" si="8"/>
        <v>2293.7</v>
      </c>
    </row>
    <row r="82" spans="1:9" ht="12.75">
      <c r="A82" s="14" t="s">
        <v>78</v>
      </c>
      <c r="B82" s="57">
        <v>28.7</v>
      </c>
      <c r="C82" s="57">
        <v>0</v>
      </c>
      <c r="D82" s="57">
        <v>0</v>
      </c>
      <c r="E82" s="36">
        <v>0</v>
      </c>
      <c r="F82" s="36">
        <v>0</v>
      </c>
      <c r="G82" s="57">
        <v>0</v>
      </c>
      <c r="H82" s="36">
        <v>0</v>
      </c>
      <c r="I82" s="43">
        <f>D83</f>
        <v>913.8</v>
      </c>
    </row>
    <row r="83" spans="1:9" ht="25.5">
      <c r="A83" s="3" t="s">
        <v>33</v>
      </c>
      <c r="B83" s="35">
        <v>11573.4</v>
      </c>
      <c r="C83" s="35">
        <v>948.9</v>
      </c>
      <c r="D83" s="35">
        <v>913.8</v>
      </c>
      <c r="E83" s="36">
        <f>$D:$D/$B:$B*100</f>
        <v>7.895691845093059</v>
      </c>
      <c r="F83" s="36">
        <v>0</v>
      </c>
      <c r="G83" s="35">
        <v>655.2</v>
      </c>
      <c r="H83" s="36">
        <f>$D:$D/$G:$G*100</f>
        <v>139.46886446886447</v>
      </c>
      <c r="I83" s="43">
        <f>D84</f>
        <v>0</v>
      </c>
    </row>
    <row r="84" spans="1:9" ht="12.75" hidden="1">
      <c r="A84" s="14" t="s">
        <v>34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f>D85</f>
        <v>0</v>
      </c>
    </row>
    <row r="85" spans="1:9" ht="12.75">
      <c r="A85" s="14" t="s">
        <v>35</v>
      </c>
      <c r="B85" s="43">
        <v>300</v>
      </c>
      <c r="C85" s="43">
        <v>0</v>
      </c>
      <c r="D85" s="43">
        <v>0</v>
      </c>
      <c r="E85" s="36">
        <f>$D:$D/$B:$B*100</f>
        <v>0</v>
      </c>
      <c r="F85" s="36">
        <v>0</v>
      </c>
      <c r="G85" s="43">
        <v>0</v>
      </c>
      <c r="H85" s="36">
        <v>0</v>
      </c>
      <c r="I85" s="43">
        <f>D86</f>
        <v>823</v>
      </c>
    </row>
    <row r="86" spans="1:9" ht="12.75">
      <c r="A86" s="3" t="s">
        <v>36</v>
      </c>
      <c r="B86" s="43">
        <v>32903.7</v>
      </c>
      <c r="C86" s="43">
        <v>1057.5</v>
      </c>
      <c r="D86" s="43">
        <v>823</v>
      </c>
      <c r="E86" s="36">
        <f>$D:$D/$B:$B*100</f>
        <v>2.5012384625437263</v>
      </c>
      <c r="F86" s="36">
        <f>$D:$D/$C:$C*100</f>
        <v>77.82505910165484</v>
      </c>
      <c r="G86" s="43">
        <v>887.5</v>
      </c>
      <c r="H86" s="36">
        <f>$D:$D/$G:$G*100</f>
        <v>92.73239436619718</v>
      </c>
      <c r="I86" s="43">
        <f>D87</f>
        <v>3</v>
      </c>
    </row>
    <row r="87" spans="1:9" ht="12.75">
      <c r="A87" s="13" t="s">
        <v>37</v>
      </c>
      <c r="B87" s="34">
        <v>346.8</v>
      </c>
      <c r="C87" s="34">
        <v>3</v>
      </c>
      <c r="D87" s="42">
        <v>3</v>
      </c>
      <c r="E87" s="33">
        <f>$D:$D/$B:$B*100</f>
        <v>0.8650519031141868</v>
      </c>
      <c r="F87" s="33">
        <f>$D:$D/$C:$C*100</f>
        <v>100</v>
      </c>
      <c r="G87" s="42">
        <v>0</v>
      </c>
      <c r="H87" s="33">
        <v>0</v>
      </c>
      <c r="I87" s="42">
        <f>D87</f>
        <v>3</v>
      </c>
    </row>
    <row r="88" spans="1:9" ht="25.5">
      <c r="A88" s="15" t="s">
        <v>38</v>
      </c>
      <c r="B88" s="34">
        <v>3687.1</v>
      </c>
      <c r="C88" s="34">
        <v>88.8</v>
      </c>
      <c r="D88" s="34">
        <v>72</v>
      </c>
      <c r="E88" s="33">
        <f>$D:$D/$B:$B*100</f>
        <v>1.9527541970654445</v>
      </c>
      <c r="F88" s="33">
        <f>$D:$D/$C:$C*100</f>
        <v>81.08108108108108</v>
      </c>
      <c r="G88" s="34">
        <v>65.5</v>
      </c>
      <c r="H88" s="33">
        <f>$D:$D/$G:$G*100</f>
        <v>109.92366412213741</v>
      </c>
      <c r="I88" s="42">
        <f t="shared" si="8"/>
        <v>72</v>
      </c>
    </row>
    <row r="89" spans="1:9" ht="12.75">
      <c r="A89" s="13" t="s">
        <v>39</v>
      </c>
      <c r="B89" s="42">
        <f>B90+B91+B92+B93+B94</f>
        <v>176185.49999999997</v>
      </c>
      <c r="C89" s="42">
        <f>C90+C91+C92+C93+C94</f>
        <v>1619.3</v>
      </c>
      <c r="D89" s="42">
        <f>D90+D91+D92+D93+D94</f>
        <v>1512.9</v>
      </c>
      <c r="E89" s="33">
        <f>$D:$D/$B:$B*100</f>
        <v>0.8586972253675815</v>
      </c>
      <c r="F89" s="33">
        <f>$D:$D/$C:$C*100</f>
        <v>93.42925955659854</v>
      </c>
      <c r="G89" s="42">
        <f>G90+G91+G92+G93+G94</f>
        <v>643.9</v>
      </c>
      <c r="H89" s="33">
        <f>$D:$D/$G:$G*100</f>
        <v>234.95884454107784</v>
      </c>
      <c r="I89" s="42">
        <f t="shared" si="8"/>
        <v>1512.9</v>
      </c>
    </row>
    <row r="90" spans="1:9" ht="12.75" customHeight="1" hidden="1">
      <c r="A90" s="16" t="s">
        <v>70</v>
      </c>
      <c r="B90" s="43"/>
      <c r="C90" s="43"/>
      <c r="D90" s="43"/>
      <c r="E90" s="36">
        <v>0</v>
      </c>
      <c r="F90" s="36">
        <v>0</v>
      </c>
      <c r="G90" s="43"/>
      <c r="H90" s="36">
        <v>0</v>
      </c>
      <c r="I90" s="43">
        <f t="shared" si="8"/>
        <v>0</v>
      </c>
    </row>
    <row r="91" spans="1:9" ht="12.75" customHeight="1">
      <c r="A91" s="16" t="s">
        <v>73</v>
      </c>
      <c r="B91" s="43">
        <v>7539.6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 t="shared" si="8"/>
        <v>0</v>
      </c>
    </row>
    <row r="92" spans="1:9" ht="12.75">
      <c r="A92" s="14" t="s">
        <v>40</v>
      </c>
      <c r="B92" s="43">
        <v>19345.7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 t="shared" si="8"/>
        <v>0</v>
      </c>
    </row>
    <row r="93" spans="1:9" ht="12.75">
      <c r="A93" s="16" t="s">
        <v>83</v>
      </c>
      <c r="B93" s="35">
        <v>138679.3</v>
      </c>
      <c r="C93" s="35">
        <v>850</v>
      </c>
      <c r="D93" s="35">
        <v>850</v>
      </c>
      <c r="E93" s="36">
        <f>$D:$D/$B:$B*100</f>
        <v>0.6129249282337018</v>
      </c>
      <c r="F93" s="36">
        <f>$D:$D/$C:$C*100</f>
        <v>100</v>
      </c>
      <c r="G93" s="35">
        <v>0</v>
      </c>
      <c r="H93" s="36">
        <v>0</v>
      </c>
      <c r="I93" s="43">
        <f t="shared" si="8"/>
        <v>850</v>
      </c>
    </row>
    <row r="94" spans="1:9" ht="12.75">
      <c r="A94" s="14" t="s">
        <v>41</v>
      </c>
      <c r="B94" s="43">
        <v>10620.9</v>
      </c>
      <c r="C94" s="43">
        <v>769.3</v>
      </c>
      <c r="D94" s="43">
        <v>662.9</v>
      </c>
      <c r="E94" s="36">
        <f>$D:$D/$B:$B*100</f>
        <v>6.24146729561525</v>
      </c>
      <c r="F94" s="36">
        <f>$D:$D/$C:$C*100</f>
        <v>86.16924476797088</v>
      </c>
      <c r="G94" s="43">
        <v>643.9</v>
      </c>
      <c r="H94" s="36">
        <f>$D:$D/$G:$G*100</f>
        <v>102.95076875291194</v>
      </c>
      <c r="I94" s="43">
        <f t="shared" si="8"/>
        <v>662.9</v>
      </c>
    </row>
    <row r="95" spans="1:9" ht="12.75">
      <c r="A95" s="13" t="s">
        <v>42</v>
      </c>
      <c r="B95" s="42">
        <f>B97+B98+B99+B96</f>
        <v>81004.7</v>
      </c>
      <c r="C95" s="42">
        <f>C97+C98+C99+C96</f>
        <v>3133.5</v>
      </c>
      <c r="D95" s="42">
        <f>D97+D98+D99+D96</f>
        <v>3070</v>
      </c>
      <c r="E95" s="42">
        <f>E98+E99+E96</f>
        <v>12.681088738528313</v>
      </c>
      <c r="F95" s="33">
        <f>$D:$D/$C:$C*100</f>
        <v>97.97351204723152</v>
      </c>
      <c r="G95" s="42">
        <f>G97+G98+G99+G96</f>
        <v>1862.1</v>
      </c>
      <c r="H95" s="42">
        <f>H97+H98+H99</f>
        <v>394.99143000387124</v>
      </c>
      <c r="I95" s="42">
        <f t="shared" si="8"/>
        <v>3070</v>
      </c>
    </row>
    <row r="96" spans="1:9" ht="12.75" hidden="1">
      <c r="A96" s="14" t="s">
        <v>43</v>
      </c>
      <c r="B96" s="64">
        <v>0</v>
      </c>
      <c r="C96" s="64">
        <v>0</v>
      </c>
      <c r="D96" s="64">
        <v>0</v>
      </c>
      <c r="E96" s="63">
        <v>0</v>
      </c>
      <c r="F96" s="36">
        <v>0</v>
      </c>
      <c r="G96" s="64">
        <v>0</v>
      </c>
      <c r="H96" s="36">
        <v>0</v>
      </c>
      <c r="I96" s="43">
        <f t="shared" si="8"/>
        <v>0</v>
      </c>
    </row>
    <row r="97" spans="1:9" ht="12.75">
      <c r="A97" s="14" t="s">
        <v>44</v>
      </c>
      <c r="B97" s="43">
        <v>29826.4</v>
      </c>
      <c r="C97" s="43">
        <v>0</v>
      </c>
      <c r="D97" s="43">
        <v>0</v>
      </c>
      <c r="E97" s="36">
        <f>$D:$D/$B:$B*100</f>
        <v>0</v>
      </c>
      <c r="F97" s="36">
        <v>0</v>
      </c>
      <c r="G97" s="43">
        <v>0</v>
      </c>
      <c r="H97" s="36">
        <v>0</v>
      </c>
      <c r="I97" s="43">
        <f t="shared" si="8"/>
        <v>0</v>
      </c>
    </row>
    <row r="98" spans="1:9" ht="12.75">
      <c r="A98" s="14" t="s">
        <v>45</v>
      </c>
      <c r="B98" s="43">
        <v>36074.4</v>
      </c>
      <c r="C98" s="43">
        <v>1986.3</v>
      </c>
      <c r="D98" s="43">
        <v>1986.3</v>
      </c>
      <c r="E98" s="36">
        <f>$D:$D/$B:$B*100</f>
        <v>5.506120683919899</v>
      </c>
      <c r="F98" s="36">
        <f>$D:$D/$C:$C*100</f>
        <v>100</v>
      </c>
      <c r="G98" s="43">
        <v>650</v>
      </c>
      <c r="H98" s="36">
        <f>$D:$D/$G:$G*100</f>
        <v>305.5846153846154</v>
      </c>
      <c r="I98" s="43">
        <f t="shared" si="8"/>
        <v>1986.3</v>
      </c>
    </row>
    <row r="99" spans="1:9" ht="12.75">
      <c r="A99" s="14" t="s">
        <v>46</v>
      </c>
      <c r="B99" s="43">
        <v>15103.9</v>
      </c>
      <c r="C99" s="43">
        <v>1147.2</v>
      </c>
      <c r="D99" s="43">
        <v>1083.7</v>
      </c>
      <c r="E99" s="36">
        <f>$D:$D/$B:$B*100</f>
        <v>7.174968054608414</v>
      </c>
      <c r="F99" s="36">
        <f>$D:$D/$C:$C*100</f>
        <v>94.46478382147838</v>
      </c>
      <c r="G99" s="43">
        <v>1212.1</v>
      </c>
      <c r="H99" s="36">
        <f>$D:$D/$G:$G*100</f>
        <v>89.40681461925585</v>
      </c>
      <c r="I99" s="43">
        <f t="shared" si="8"/>
        <v>1083.7</v>
      </c>
    </row>
    <row r="100" spans="1:9" ht="12.75">
      <c r="A100" s="17" t="s">
        <v>47</v>
      </c>
      <c r="B100" s="42">
        <f>B101+B102+B103+B104+B105</f>
        <v>1265193.2000000002</v>
      </c>
      <c r="C100" s="42">
        <f>C101+C102+C103+C104+C105</f>
        <v>47879.200000000004</v>
      </c>
      <c r="D100" s="42">
        <f>D101+D102+D103+D104+D105</f>
        <v>38432.5</v>
      </c>
      <c r="E100" s="42">
        <f>E101+E102+E104+E105+E103</f>
        <v>12.884556594536543</v>
      </c>
      <c r="F100" s="42">
        <f>F101+F102+F104+F105+F103</f>
        <v>346.62913192102013</v>
      </c>
      <c r="G100" s="42">
        <f>G101+G102+G103+G104+G105</f>
        <v>31677.6</v>
      </c>
      <c r="H100" s="42">
        <f>H101+H102+H104+H105+H103</f>
        <v>508.68939188137034</v>
      </c>
      <c r="I100" s="42">
        <f t="shared" si="8"/>
        <v>38432.5</v>
      </c>
    </row>
    <row r="101" spans="1:9" ht="12.75">
      <c r="A101" s="14" t="s">
        <v>48</v>
      </c>
      <c r="B101" s="43">
        <v>495542.7</v>
      </c>
      <c r="C101" s="43">
        <v>18757</v>
      </c>
      <c r="D101" s="43">
        <v>15432.6</v>
      </c>
      <c r="E101" s="36">
        <f>$D:$D/$B:$B*100</f>
        <v>3.1142825835190386</v>
      </c>
      <c r="F101" s="36">
        <f>$D:$D/$C:$C*100</f>
        <v>82.2764834461801</v>
      </c>
      <c r="G101" s="43">
        <v>12481.6</v>
      </c>
      <c r="H101" s="36">
        <f>$D:$D/$G:$G*100</f>
        <v>123.64280220484554</v>
      </c>
      <c r="I101" s="43">
        <f t="shared" si="8"/>
        <v>15432.6</v>
      </c>
    </row>
    <row r="102" spans="1:9" ht="12.75">
      <c r="A102" s="14" t="s">
        <v>49</v>
      </c>
      <c r="B102" s="43">
        <v>503670.5</v>
      </c>
      <c r="C102" s="43">
        <v>18288.4</v>
      </c>
      <c r="D102" s="43">
        <v>16475.7</v>
      </c>
      <c r="E102" s="36">
        <f>$D:$D/$B:$B*100</f>
        <v>3.2711266591948505</v>
      </c>
      <c r="F102" s="36">
        <f>$D:$D/$C:$C*100</f>
        <v>90.08825266289013</v>
      </c>
      <c r="G102" s="43">
        <v>14780.6</v>
      </c>
      <c r="H102" s="36">
        <f>$D:$D/$G:$G*100</f>
        <v>111.46841129588785</v>
      </c>
      <c r="I102" s="43">
        <f t="shared" si="8"/>
        <v>16475.7</v>
      </c>
    </row>
    <row r="103" spans="1:9" ht="12.75">
      <c r="A103" s="14" t="s">
        <v>124</v>
      </c>
      <c r="B103" s="43">
        <v>106910.1</v>
      </c>
      <c r="C103" s="43">
        <v>3863.6</v>
      </c>
      <c r="D103" s="43">
        <v>2875.1</v>
      </c>
      <c r="E103" s="36">
        <f>$D:$D/$B:$B*100</f>
        <v>2.6892688342822613</v>
      </c>
      <c r="F103" s="36">
        <f>$D:$D/$C:$C*100</f>
        <v>74.41505331814888</v>
      </c>
      <c r="G103" s="43">
        <v>2148.2</v>
      </c>
      <c r="H103" s="36">
        <v>0</v>
      </c>
      <c r="I103" s="43">
        <f t="shared" si="8"/>
        <v>2875.1</v>
      </c>
    </row>
    <row r="104" spans="1:9" ht="12.75">
      <c r="A104" s="14" t="s">
        <v>50</v>
      </c>
      <c r="B104" s="43">
        <v>32604.1</v>
      </c>
      <c r="C104" s="43">
        <v>869.8</v>
      </c>
      <c r="D104" s="43">
        <v>406.1</v>
      </c>
      <c r="E104" s="36">
        <f>$D:$D/$B:$B*100</f>
        <v>1.245548872687791</v>
      </c>
      <c r="F104" s="36">
        <f>$D:$D/$C:$C*100</f>
        <v>46.68889399862038</v>
      </c>
      <c r="G104" s="43">
        <v>410.6</v>
      </c>
      <c r="H104" s="36">
        <f>$D:$D/$G:$G*100</f>
        <v>98.90404286410131</v>
      </c>
      <c r="I104" s="43">
        <f t="shared" si="8"/>
        <v>406.1</v>
      </c>
    </row>
    <row r="105" spans="1:9" ht="12.75">
      <c r="A105" s="14" t="s">
        <v>51</v>
      </c>
      <c r="B105" s="43">
        <v>126465.8</v>
      </c>
      <c r="C105" s="43">
        <v>6100.4</v>
      </c>
      <c r="D105" s="35">
        <v>3243</v>
      </c>
      <c r="E105" s="36">
        <f>$D:$D/$B:$B*100</f>
        <v>2.5643296448526005</v>
      </c>
      <c r="F105" s="36">
        <f>$D:$D/$C:$C*100</f>
        <v>53.160448495180646</v>
      </c>
      <c r="G105" s="35">
        <v>1856.6</v>
      </c>
      <c r="H105" s="36">
        <f>$D:$D/$G:$G*100</f>
        <v>174.6741355165356</v>
      </c>
      <c r="I105" s="43">
        <f t="shared" si="8"/>
        <v>3243</v>
      </c>
    </row>
    <row r="106" spans="1:9" ht="25.5">
      <c r="A106" s="17" t="s">
        <v>52</v>
      </c>
      <c r="B106" s="42">
        <f>B107+B108</f>
        <v>96092.6</v>
      </c>
      <c r="C106" s="42">
        <f>C107+C108</f>
        <v>2793.6</v>
      </c>
      <c r="D106" s="42">
        <f>D107+D108</f>
        <v>2445.6</v>
      </c>
      <c r="E106" s="33">
        <f>$D:$D/$B:$B*100</f>
        <v>2.54504509192175</v>
      </c>
      <c r="F106" s="33">
        <f>$D:$D/$C:$C*100</f>
        <v>87.54295532646049</v>
      </c>
      <c r="G106" s="42">
        <f>G107+G108</f>
        <v>2438.3999999999996</v>
      </c>
      <c r="H106" s="33">
        <f>$D:$D/$G:$G*100</f>
        <v>100.2952755905512</v>
      </c>
      <c r="I106" s="42">
        <f t="shared" si="8"/>
        <v>2445.6</v>
      </c>
    </row>
    <row r="107" spans="1:9" ht="12.75">
      <c r="A107" s="14" t="s">
        <v>53</v>
      </c>
      <c r="B107" s="43">
        <v>93338.1</v>
      </c>
      <c r="C107" s="43">
        <v>2738.6</v>
      </c>
      <c r="D107" s="43">
        <v>2390.6</v>
      </c>
      <c r="E107" s="36">
        <f>$D:$D/$B:$B*100</f>
        <v>2.5612263373691984</v>
      </c>
      <c r="F107" s="36">
        <f>$D:$D/$C:$C*100</f>
        <v>87.29277733148324</v>
      </c>
      <c r="G107" s="43">
        <v>2350.7</v>
      </c>
      <c r="H107" s="36">
        <f>$D:$D/$G:$G*100</f>
        <v>101.6973667418216</v>
      </c>
      <c r="I107" s="43">
        <f t="shared" si="8"/>
        <v>2390.6</v>
      </c>
    </row>
    <row r="108" spans="1:9" ht="25.5">
      <c r="A108" s="14" t="s">
        <v>54</v>
      </c>
      <c r="B108" s="43">
        <v>2754.5</v>
      </c>
      <c r="C108" s="43">
        <v>55</v>
      </c>
      <c r="D108" s="43">
        <v>55</v>
      </c>
      <c r="E108" s="36">
        <f>$D:$D/$B:$B*100</f>
        <v>1.9967326193501542</v>
      </c>
      <c r="F108" s="36">
        <f>$D:$D/$C:$C*100</f>
        <v>100</v>
      </c>
      <c r="G108" s="43">
        <v>87.7</v>
      </c>
      <c r="H108" s="36">
        <v>0</v>
      </c>
      <c r="I108" s="43">
        <f t="shared" si="8"/>
        <v>55</v>
      </c>
    </row>
    <row r="109" spans="1:9" ht="12.75">
      <c r="A109" s="17" t="s">
        <v>109</v>
      </c>
      <c r="B109" s="42">
        <f>B110</f>
        <v>42.5</v>
      </c>
      <c r="C109" s="42">
        <f>C110</f>
        <v>0</v>
      </c>
      <c r="D109" s="42">
        <f>D110</f>
        <v>0</v>
      </c>
      <c r="E109" s="33">
        <f>$D:$D/$B:$B*100</f>
        <v>0</v>
      </c>
      <c r="F109" s="33">
        <v>0</v>
      </c>
      <c r="G109" s="42">
        <f>G110</f>
        <v>0</v>
      </c>
      <c r="H109" s="33">
        <v>0</v>
      </c>
      <c r="I109" s="43">
        <f t="shared" si="8"/>
        <v>0</v>
      </c>
    </row>
    <row r="110" spans="1:9" ht="12.75">
      <c r="A110" s="14" t="s">
        <v>110</v>
      </c>
      <c r="B110" s="43">
        <v>42.5</v>
      </c>
      <c r="C110" s="43">
        <v>0</v>
      </c>
      <c r="D110" s="43">
        <v>0</v>
      </c>
      <c r="E110" s="36">
        <f>$D:$D/$B:$B*100</f>
        <v>0</v>
      </c>
      <c r="F110" s="36">
        <v>0</v>
      </c>
      <c r="G110" s="43">
        <v>0</v>
      </c>
      <c r="H110" s="36">
        <v>0</v>
      </c>
      <c r="I110" s="43">
        <f t="shared" si="8"/>
        <v>0</v>
      </c>
    </row>
    <row r="111" spans="1:9" ht="12.75">
      <c r="A111" s="17" t="s">
        <v>55</v>
      </c>
      <c r="B111" s="42">
        <f>B112+B113+B114+B115+B116</f>
        <v>155150.19999999998</v>
      </c>
      <c r="C111" s="42">
        <f>C112+C113+C114+C115+C116</f>
        <v>5042.9</v>
      </c>
      <c r="D111" s="42">
        <f>D112+D113+D114+D115+D116</f>
        <v>4675.299999999999</v>
      </c>
      <c r="E111" s="33">
        <f>$D:$D/$B:$B*100</f>
        <v>3.0134024964195985</v>
      </c>
      <c r="F111" s="33">
        <f>$D:$D/$C:$C*100</f>
        <v>92.7105435364572</v>
      </c>
      <c r="G111" s="42">
        <f>G112+G113+G114+G115+G116</f>
        <v>2697.6</v>
      </c>
      <c r="H111" s="33">
        <v>0</v>
      </c>
      <c r="I111" s="43">
        <f t="shared" si="8"/>
        <v>4675.299999999999</v>
      </c>
    </row>
    <row r="112" spans="1:9" ht="12.75">
      <c r="A112" s="14" t="s">
        <v>56</v>
      </c>
      <c r="B112" s="43">
        <v>1730</v>
      </c>
      <c r="C112" s="43">
        <v>0</v>
      </c>
      <c r="D112" s="43">
        <v>0</v>
      </c>
      <c r="E112" s="36">
        <f>$D:$D/$B:$B*100</f>
        <v>0</v>
      </c>
      <c r="F112" s="36">
        <v>0</v>
      </c>
      <c r="G112" s="43">
        <v>0</v>
      </c>
      <c r="H112" s="36">
        <v>0</v>
      </c>
      <c r="I112" s="43">
        <f t="shared" si="8"/>
        <v>0</v>
      </c>
    </row>
    <row r="113" spans="1:9" ht="12.75">
      <c r="A113" s="14" t="s">
        <v>57</v>
      </c>
      <c r="B113" s="43">
        <v>60681.5</v>
      </c>
      <c r="C113" s="43">
        <v>1851.2</v>
      </c>
      <c r="D113" s="43">
        <v>1851.2</v>
      </c>
      <c r="E113" s="36">
        <f>$D:$D/$B:$B*100</f>
        <v>3.050682662755535</v>
      </c>
      <c r="F113" s="36">
        <f>$D:$D/$C:$C*100</f>
        <v>100</v>
      </c>
      <c r="G113" s="43">
        <v>1679.8</v>
      </c>
      <c r="H113" s="36">
        <f>$D:$D/$G:$G*100</f>
        <v>110.20359566615075</v>
      </c>
      <c r="I113" s="43">
        <f t="shared" si="8"/>
        <v>1851.2</v>
      </c>
    </row>
    <row r="114" spans="1:9" ht="12.75">
      <c r="A114" s="14" t="s">
        <v>58</v>
      </c>
      <c r="B114" s="43">
        <v>32568.4</v>
      </c>
      <c r="C114" s="43">
        <v>1402.8</v>
      </c>
      <c r="D114" s="43">
        <v>1402.8</v>
      </c>
      <c r="E114" s="36">
        <f>$D:$D/$B:$B*100</f>
        <v>4.307242603259601</v>
      </c>
      <c r="F114" s="36">
        <f>$D:$D/$C:$C*100</f>
        <v>100</v>
      </c>
      <c r="G114" s="43">
        <v>3</v>
      </c>
      <c r="H114" s="36">
        <v>0</v>
      </c>
      <c r="I114" s="43">
        <f t="shared" si="8"/>
        <v>1402.8</v>
      </c>
    </row>
    <row r="115" spans="1:9" ht="12.75">
      <c r="A115" s="14" t="s">
        <v>59</v>
      </c>
      <c r="B115" s="35">
        <v>28242.7</v>
      </c>
      <c r="C115" s="35">
        <v>353.5</v>
      </c>
      <c r="D115" s="35">
        <v>343.7</v>
      </c>
      <c r="E115" s="36">
        <f>$D:$D/$B:$B*100</f>
        <v>1.216951637060196</v>
      </c>
      <c r="F115" s="36">
        <v>0</v>
      </c>
      <c r="G115" s="35">
        <v>0</v>
      </c>
      <c r="H115" s="36">
        <v>0</v>
      </c>
      <c r="I115" s="43">
        <f t="shared" si="8"/>
        <v>343.7</v>
      </c>
    </row>
    <row r="116" spans="1:9" ht="12.75">
      <c r="A116" s="14" t="s">
        <v>60</v>
      </c>
      <c r="B116" s="43">
        <v>31927.6</v>
      </c>
      <c r="C116" s="43">
        <v>1435.4</v>
      </c>
      <c r="D116" s="43">
        <v>1077.6</v>
      </c>
      <c r="E116" s="36">
        <f>$D:$D/$B:$B*100</f>
        <v>3.3751362457560226</v>
      </c>
      <c r="F116" s="36">
        <f>$D:$D/$C:$C*100</f>
        <v>75.07315034136825</v>
      </c>
      <c r="G116" s="43">
        <v>1014.8</v>
      </c>
      <c r="H116" s="36">
        <f>$D:$D/$G:$G*100</f>
        <v>106.18841150965707</v>
      </c>
      <c r="I116" s="43">
        <f t="shared" si="8"/>
        <v>1077.6</v>
      </c>
    </row>
    <row r="117" spans="1:9" ht="12.75">
      <c r="A117" s="17" t="s">
        <v>67</v>
      </c>
      <c r="B117" s="34">
        <f>B118+B119+B120</f>
        <v>60650.2</v>
      </c>
      <c r="C117" s="34">
        <f>C118+C119+C120</f>
        <v>3624.2</v>
      </c>
      <c r="D117" s="34">
        <f>D118+D119+D120</f>
        <v>2566.1</v>
      </c>
      <c r="E117" s="33">
        <f>$D:$D/$B:$B*100</f>
        <v>4.230983574662573</v>
      </c>
      <c r="F117" s="33">
        <f>$D:$D/$C:$C*100</f>
        <v>70.80459135809282</v>
      </c>
      <c r="G117" s="34">
        <f>G118+G119+G120</f>
        <v>2282.2</v>
      </c>
      <c r="H117" s="33">
        <f>$D:$D/$G:$G*100</f>
        <v>112.43975111734292</v>
      </c>
      <c r="I117" s="43">
        <f t="shared" si="8"/>
        <v>2566.1</v>
      </c>
    </row>
    <row r="118" spans="1:9" ht="12.75">
      <c r="A118" s="51" t="s">
        <v>68</v>
      </c>
      <c r="B118" s="35">
        <v>54146</v>
      </c>
      <c r="C118" s="35">
        <v>3155.5</v>
      </c>
      <c r="D118" s="35">
        <v>2259.4</v>
      </c>
      <c r="E118" s="36">
        <f>$D:$D/$B:$B*100</f>
        <v>4.17279208067078</v>
      </c>
      <c r="F118" s="36">
        <f>$D:$D/$C:$C*100</f>
        <v>71.60196482332437</v>
      </c>
      <c r="G118" s="35">
        <v>2090.7</v>
      </c>
      <c r="H118" s="36">
        <v>0</v>
      </c>
      <c r="I118" s="43">
        <f t="shared" si="8"/>
        <v>2259.4</v>
      </c>
    </row>
    <row r="119" spans="1:9" ht="24.75" customHeight="1">
      <c r="A119" s="18" t="s">
        <v>69</v>
      </c>
      <c r="B119" s="35">
        <v>3413.6</v>
      </c>
      <c r="C119" s="35">
        <v>204.1</v>
      </c>
      <c r="D119" s="35">
        <v>61</v>
      </c>
      <c r="E119" s="36">
        <v>0</v>
      </c>
      <c r="F119" s="36">
        <v>0</v>
      </c>
      <c r="G119" s="35">
        <v>0</v>
      </c>
      <c r="H119" s="36">
        <v>0</v>
      </c>
      <c r="I119" s="43">
        <f t="shared" si="8"/>
        <v>61</v>
      </c>
    </row>
    <row r="120" spans="1:9" ht="25.5">
      <c r="A120" s="18" t="s">
        <v>79</v>
      </c>
      <c r="B120" s="35">
        <v>3090.6</v>
      </c>
      <c r="C120" s="35">
        <v>264.6</v>
      </c>
      <c r="D120" s="35">
        <v>245.7</v>
      </c>
      <c r="E120" s="36">
        <f>$D:$D/$B:$B*100</f>
        <v>7.9499126383226555</v>
      </c>
      <c r="F120" s="36">
        <f>$D:$D/$C:$C*100</f>
        <v>92.85714285714285</v>
      </c>
      <c r="G120" s="35">
        <v>191.5</v>
      </c>
      <c r="H120" s="36">
        <v>0</v>
      </c>
      <c r="I120" s="43">
        <f t="shared" si="8"/>
        <v>245.7</v>
      </c>
    </row>
    <row r="121" spans="1:9" ht="26.25" customHeight="1">
      <c r="A121" s="19" t="s">
        <v>87</v>
      </c>
      <c r="B121" s="34">
        <f>B122</f>
        <v>100</v>
      </c>
      <c r="C121" s="34">
        <f>C122</f>
        <v>0</v>
      </c>
      <c r="D121" s="34">
        <f>D122</f>
        <v>0</v>
      </c>
      <c r="E121" s="36">
        <f>$D:$D/$B:$B*100</f>
        <v>0</v>
      </c>
      <c r="F121" s="36">
        <v>0</v>
      </c>
      <c r="G121" s="34">
        <f>G122</f>
        <v>0</v>
      </c>
      <c r="H121" s="36">
        <v>0</v>
      </c>
      <c r="I121" s="43">
        <f t="shared" si="8"/>
        <v>0</v>
      </c>
    </row>
    <row r="122" spans="1:9" ht="13.5" customHeight="1">
      <c r="A122" s="18" t="s">
        <v>88</v>
      </c>
      <c r="B122" s="35">
        <v>100</v>
      </c>
      <c r="C122" s="35">
        <v>0</v>
      </c>
      <c r="D122" s="35">
        <v>0</v>
      </c>
      <c r="E122" s="36">
        <f>$D:$D/$B:$B*100</f>
        <v>0</v>
      </c>
      <c r="F122" s="36">
        <v>0</v>
      </c>
      <c r="G122" s="35">
        <v>0</v>
      </c>
      <c r="H122" s="36">
        <v>0</v>
      </c>
      <c r="I122" s="43">
        <f t="shared" si="8"/>
        <v>0</v>
      </c>
    </row>
    <row r="123" spans="1:9" ht="15.75" customHeight="1">
      <c r="A123" s="20" t="s">
        <v>61</v>
      </c>
      <c r="B123" s="42">
        <f>B78+B87+B88+B89+B95+B100+B106+B109+B111+B117+B121</f>
        <v>1930378.2000000002</v>
      </c>
      <c r="C123" s="42">
        <f>C78+C87+C88+C89+C95+C100+C106+C109+C111+C117+C121</f>
        <v>69130</v>
      </c>
      <c r="D123" s="42">
        <f>D78+D87+D88+D89+D95+D100+D106+D109+D111+D117+D121</f>
        <v>57131.99999999999</v>
      </c>
      <c r="E123" s="33">
        <f>$D:$D/$B:$B*100</f>
        <v>2.9596272896160967</v>
      </c>
      <c r="F123" s="33">
        <f>$D:$D/$C:$C*100</f>
        <v>82.64429336033558</v>
      </c>
      <c r="G123" s="42">
        <f>G78+G87+G88+G89+G95+G100+G106+G109+G111+G117+G121</f>
        <v>45371.09999999999</v>
      </c>
      <c r="H123" s="33">
        <f>$D:$D/$G:$G*100</f>
        <v>125.92156681235413</v>
      </c>
      <c r="I123" s="42">
        <f>I78+I87+I88+I89+I95+I100+I106+I109+I111+I117+I121</f>
        <v>57134.99999999999</v>
      </c>
    </row>
    <row r="124" spans="1:9" ht="26.25" customHeight="1">
      <c r="A124" s="21" t="s">
        <v>62</v>
      </c>
      <c r="B124" s="37">
        <f>B75-B123</f>
        <v>-8000.030000000261</v>
      </c>
      <c r="C124" s="37">
        <f>C75-C123</f>
        <v>10245.73999999999</v>
      </c>
      <c r="D124" s="37">
        <f>D75-D123</f>
        <v>23158.730000000003</v>
      </c>
      <c r="E124" s="37"/>
      <c r="F124" s="37"/>
      <c r="G124" s="37">
        <f>G72-G123</f>
        <v>-45371.09999999999</v>
      </c>
      <c r="H124" s="37"/>
      <c r="I124" s="37">
        <f>I72-I123</f>
        <v>-57134.99999999999</v>
      </c>
    </row>
    <row r="125" spans="1:9" ht="24" customHeight="1">
      <c r="A125" s="3" t="s">
        <v>63</v>
      </c>
      <c r="B125" s="35" t="s">
        <v>180</v>
      </c>
      <c r="C125" s="35"/>
      <c r="D125" s="35" t="s">
        <v>182</v>
      </c>
      <c r="E125" s="35"/>
      <c r="F125" s="35"/>
      <c r="G125" s="35"/>
      <c r="H125" s="34"/>
      <c r="I125" s="35"/>
    </row>
    <row r="126" spans="1:9" ht="12.75">
      <c r="A126" s="8" t="s">
        <v>64</v>
      </c>
      <c r="B126" s="34">
        <f>B128+B129</f>
        <v>4763.73</v>
      </c>
      <c r="C126" s="34"/>
      <c r="D126" s="34">
        <f>D128+D129</f>
        <v>27922.5</v>
      </c>
      <c r="E126" s="35"/>
      <c r="F126" s="35"/>
      <c r="G126" s="47"/>
      <c r="H126" s="44"/>
      <c r="I126" s="34">
        <f>I128+I129</f>
        <v>27922.5</v>
      </c>
    </row>
    <row r="127" spans="1:9" ht="12" customHeight="1">
      <c r="A127" s="3" t="s">
        <v>6</v>
      </c>
      <c r="B127" s="35"/>
      <c r="C127" s="35"/>
      <c r="D127" s="35"/>
      <c r="E127" s="35"/>
      <c r="F127" s="35"/>
      <c r="G127" s="35"/>
      <c r="H127" s="44"/>
      <c r="I127" s="35"/>
    </row>
    <row r="128" spans="1:9" ht="12.75">
      <c r="A128" s="10" t="s">
        <v>65</v>
      </c>
      <c r="B128" s="35">
        <v>855.03</v>
      </c>
      <c r="C128" s="35"/>
      <c r="D128" s="35">
        <v>2393.4</v>
      </c>
      <c r="E128" s="35"/>
      <c r="F128" s="35"/>
      <c r="G128" s="35"/>
      <c r="H128" s="44"/>
      <c r="I128" s="35">
        <f>D128</f>
        <v>2393.4</v>
      </c>
    </row>
    <row r="129" spans="1:9" ht="12.75">
      <c r="A129" s="3" t="s">
        <v>66</v>
      </c>
      <c r="B129" s="35">
        <v>3908.7</v>
      </c>
      <c r="C129" s="35"/>
      <c r="D129" s="35">
        <v>25529.1</v>
      </c>
      <c r="E129" s="35"/>
      <c r="F129" s="35"/>
      <c r="G129" s="35"/>
      <c r="H129" s="44"/>
      <c r="I129" s="35">
        <f>D129</f>
        <v>25529.1</v>
      </c>
    </row>
    <row r="130" spans="1:9" ht="12.75">
      <c r="A130" s="8" t="s">
        <v>112</v>
      </c>
      <c r="B130" s="50">
        <f>B131+B132</f>
        <v>0</v>
      </c>
      <c r="C130" s="50"/>
      <c r="D130" s="50">
        <v>0</v>
      </c>
      <c r="E130" s="50"/>
      <c r="F130" s="50"/>
      <c r="G130" s="50"/>
      <c r="H130" s="52"/>
      <c r="I130" s="50"/>
    </row>
    <row r="131" spans="1:9" ht="12.75">
      <c r="A131" s="5" t="s">
        <v>113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5">
        <v>0</v>
      </c>
    </row>
    <row r="132" spans="1:9" ht="12.75">
      <c r="A132" s="5" t="s">
        <v>114</v>
      </c>
      <c r="B132" s="45">
        <v>0</v>
      </c>
      <c r="C132" s="45"/>
      <c r="D132" s="45">
        <v>0</v>
      </c>
      <c r="E132" s="45"/>
      <c r="F132" s="45"/>
      <c r="G132" s="45"/>
      <c r="H132" s="46"/>
      <c r="I132" s="45">
        <v>0</v>
      </c>
    </row>
    <row r="133" spans="1:9" ht="12.75">
      <c r="A133" s="22"/>
      <c r="B133" s="32"/>
      <c r="C133" s="32"/>
      <c r="D133" s="32"/>
      <c r="E133" s="32"/>
      <c r="F133" s="32"/>
      <c r="G133" s="32"/>
      <c r="H133" s="32"/>
      <c r="I133" s="32"/>
    </row>
    <row r="135" ht="12" customHeight="1">
      <c r="A135" s="29" t="s">
        <v>85</v>
      </c>
    </row>
    <row r="136" ht="12.75" customHeight="1" hidden="1"/>
    <row r="138" spans="1:9" ht="31.5">
      <c r="A138" s="23" t="s">
        <v>119</v>
      </c>
      <c r="B138" s="31" t="s">
        <v>111</v>
      </c>
      <c r="C138" s="31"/>
      <c r="D138" s="31"/>
      <c r="E138" s="31"/>
      <c r="F138" s="31"/>
      <c r="G138" s="31"/>
      <c r="H138" s="31"/>
      <c r="I138" s="32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8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170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173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69" t="s">
        <v>123</v>
      </c>
      <c r="B7" s="66">
        <f>B8+B15+B20+B24+B27+B31+B34+B42+B43+B44+B48</f>
        <v>410269.56999999995</v>
      </c>
      <c r="C7" s="66">
        <f>C8+C15+C20+C24+C27+C31+C34+C42+C43+C44+C48</f>
        <v>323633.9000000001</v>
      </c>
      <c r="D7" s="66">
        <f>D8+D15+D20+D24+D27+D31+D34+D42+D43+D44+D48+D64</f>
        <v>318784.2</v>
      </c>
      <c r="E7" s="67">
        <f aca="true" t="shared" si="0" ref="E7:E30">$D:$D/$B:$B*100</f>
        <v>77.70115633972074</v>
      </c>
      <c r="F7" s="67">
        <f aca="true" t="shared" si="1" ref="F7:F30">$D:$D/$C:$C*100</f>
        <v>98.5014857837822</v>
      </c>
      <c r="G7" s="66">
        <f>G8+G15+G20+G24+G27+G31+G34+G42+G43+G44+G48+G64</f>
        <v>296542.7299999999</v>
      </c>
      <c r="H7" s="67">
        <f aca="true" t="shared" si="2" ref="H7:H30">$D:$D/$G:$G*100</f>
        <v>107.50025805724528</v>
      </c>
      <c r="I7" s="66">
        <f>I8+I15+I20+I24+I27+I31+I34+I42+I43+I44+I48+I64</f>
        <v>42231.21000000001</v>
      </c>
    </row>
    <row r="8" spans="1:9" ht="12.75">
      <c r="A8" s="70" t="s">
        <v>4</v>
      </c>
      <c r="B8" s="67">
        <f>B9+B10</f>
        <v>236435.46</v>
      </c>
      <c r="C8" s="67">
        <f>C9+C10</f>
        <v>185881.42</v>
      </c>
      <c r="D8" s="67">
        <f>D9+D10</f>
        <v>186106.50999999998</v>
      </c>
      <c r="E8" s="67">
        <f t="shared" si="0"/>
        <v>78.7134510195721</v>
      </c>
      <c r="F8" s="67">
        <f t="shared" si="1"/>
        <v>100.12109332928485</v>
      </c>
      <c r="G8" s="67">
        <f>G9+G10</f>
        <v>164374.41</v>
      </c>
      <c r="H8" s="67">
        <f t="shared" si="2"/>
        <v>113.22109688484964</v>
      </c>
      <c r="I8" s="67">
        <f>I9+I10</f>
        <v>21196.01</v>
      </c>
    </row>
    <row r="9" spans="1:9" ht="25.5">
      <c r="A9" s="71" t="s">
        <v>5</v>
      </c>
      <c r="B9" s="50">
        <v>5496.9</v>
      </c>
      <c r="C9" s="50">
        <v>5000</v>
      </c>
      <c r="D9" s="50">
        <v>2655.13</v>
      </c>
      <c r="E9" s="67">
        <f t="shared" si="0"/>
        <v>48.30231585075225</v>
      </c>
      <c r="F9" s="67">
        <f t="shared" si="1"/>
        <v>53.1026</v>
      </c>
      <c r="G9" s="50">
        <v>3151.21</v>
      </c>
      <c r="H9" s="67">
        <f t="shared" si="2"/>
        <v>84.25747569981054</v>
      </c>
      <c r="I9" s="50">
        <v>403.66</v>
      </c>
    </row>
    <row r="10" spans="1:9" ht="12.75" customHeight="1">
      <c r="A10" s="72" t="s">
        <v>76</v>
      </c>
      <c r="B10" s="68">
        <f>B11+B12+B13+B14</f>
        <v>230938.56</v>
      </c>
      <c r="C10" s="68">
        <f>C11+C12+C13+C14</f>
        <v>180881.42</v>
      </c>
      <c r="D10" s="68">
        <f>D11+D12+D13+D14</f>
        <v>183451.37999999998</v>
      </c>
      <c r="E10" s="73">
        <f t="shared" si="0"/>
        <v>79.43731007935617</v>
      </c>
      <c r="F10" s="68">
        <f t="shared" si="1"/>
        <v>101.4207982223934</v>
      </c>
      <c r="G10" s="68">
        <f>G11+G12+G13+G14</f>
        <v>161223.2</v>
      </c>
      <c r="H10" s="73">
        <f t="shared" si="2"/>
        <v>113.78720928501602</v>
      </c>
      <c r="I10" s="68">
        <f>I11+I12+I13+I14</f>
        <v>20792.35</v>
      </c>
    </row>
    <row r="11" spans="1:9" ht="51">
      <c r="A11" s="74" t="s">
        <v>80</v>
      </c>
      <c r="B11" s="45">
        <v>219135.16</v>
      </c>
      <c r="C11" s="45">
        <v>170221.02000000002</v>
      </c>
      <c r="D11" s="45">
        <v>175427.73999999996</v>
      </c>
      <c r="E11" s="67">
        <f t="shared" si="0"/>
        <v>80.0545836642554</v>
      </c>
      <c r="F11" s="67">
        <f t="shared" si="1"/>
        <v>103.05879967115692</v>
      </c>
      <c r="G11" s="45">
        <v>153496.1</v>
      </c>
      <c r="H11" s="67">
        <f t="shared" si="2"/>
        <v>114.28807637457888</v>
      </c>
      <c r="I11" s="45">
        <v>20161.65</v>
      </c>
    </row>
    <row r="12" spans="1:9" ht="51" customHeight="1">
      <c r="A12" s="74" t="s">
        <v>81</v>
      </c>
      <c r="B12" s="45">
        <v>5487.6</v>
      </c>
      <c r="C12" s="45">
        <v>5037.6</v>
      </c>
      <c r="D12" s="45">
        <v>3282.2300000000005</v>
      </c>
      <c r="E12" s="67">
        <f t="shared" si="0"/>
        <v>59.81175741672134</v>
      </c>
      <c r="F12" s="67">
        <f t="shared" si="1"/>
        <v>65.15463712879149</v>
      </c>
      <c r="G12" s="45">
        <v>2823.9</v>
      </c>
      <c r="H12" s="67">
        <f t="shared" si="2"/>
        <v>116.23039059456781</v>
      </c>
      <c r="I12" s="45">
        <v>282.67</v>
      </c>
    </row>
    <row r="13" spans="1:9" ht="25.5">
      <c r="A13" s="74" t="s">
        <v>82</v>
      </c>
      <c r="B13" s="45">
        <v>4447.8</v>
      </c>
      <c r="C13" s="45">
        <v>4147.8</v>
      </c>
      <c r="D13" s="45">
        <v>2263.39</v>
      </c>
      <c r="E13" s="67">
        <f t="shared" si="0"/>
        <v>50.887854669724355</v>
      </c>
      <c r="F13" s="67">
        <f t="shared" si="1"/>
        <v>54.568445923139976</v>
      </c>
      <c r="G13" s="45">
        <v>3413.5</v>
      </c>
      <c r="H13" s="67">
        <f t="shared" si="2"/>
        <v>66.30701625897173</v>
      </c>
      <c r="I13" s="45">
        <v>82.17</v>
      </c>
    </row>
    <row r="14" spans="1:9" ht="63.75">
      <c r="A14" s="75" t="s">
        <v>84</v>
      </c>
      <c r="B14" s="45">
        <v>1868</v>
      </c>
      <c r="C14" s="45">
        <v>1475</v>
      </c>
      <c r="D14" s="45">
        <v>2478.02</v>
      </c>
      <c r="E14" s="67">
        <f t="shared" si="0"/>
        <v>132.65631691648824</v>
      </c>
      <c r="F14" s="67">
        <f t="shared" si="1"/>
        <v>168.00135593220338</v>
      </c>
      <c r="G14" s="45">
        <v>1489.7</v>
      </c>
      <c r="H14" s="67">
        <f t="shared" si="2"/>
        <v>166.34355910586024</v>
      </c>
      <c r="I14" s="45">
        <v>265.86</v>
      </c>
    </row>
    <row r="15" spans="1:9" ht="65.25" customHeight="1">
      <c r="A15" s="76" t="s">
        <v>89</v>
      </c>
      <c r="B15" s="66">
        <f>B16+B17+B18+B19</f>
        <v>18565.699999999997</v>
      </c>
      <c r="C15" s="66">
        <f>C16+C17+C18+C19</f>
        <v>15506</v>
      </c>
      <c r="D15" s="66">
        <f>D16+D17+D18+D19</f>
        <v>16483.6</v>
      </c>
      <c r="E15" s="67">
        <f t="shared" si="0"/>
        <v>88.78523298340488</v>
      </c>
      <c r="F15" s="67">
        <f t="shared" si="1"/>
        <v>106.3046562620921</v>
      </c>
      <c r="G15" s="66">
        <f>G16+G17+G18+G19</f>
        <v>15379.7</v>
      </c>
      <c r="H15" s="67">
        <f t="shared" si="2"/>
        <v>107.17764325702059</v>
      </c>
      <c r="I15" s="66">
        <f>I16+I17+I18+I19</f>
        <v>1793.4599999999998</v>
      </c>
    </row>
    <row r="16" spans="1:9" ht="39.75" customHeight="1">
      <c r="A16" s="46" t="s">
        <v>90</v>
      </c>
      <c r="B16" s="45">
        <v>6897.9</v>
      </c>
      <c r="C16" s="77">
        <v>5740</v>
      </c>
      <c r="D16" s="45">
        <v>7270.56</v>
      </c>
      <c r="E16" s="67">
        <f t="shared" si="0"/>
        <v>105.40251380855044</v>
      </c>
      <c r="F16" s="67">
        <f t="shared" si="1"/>
        <v>126.66480836236936</v>
      </c>
      <c r="G16" s="45">
        <v>6247.2</v>
      </c>
      <c r="H16" s="67">
        <f t="shared" si="2"/>
        <v>116.38109873223206</v>
      </c>
      <c r="I16" s="45">
        <v>873.3</v>
      </c>
    </row>
    <row r="17" spans="1:9" ht="37.5" customHeight="1">
      <c r="A17" s="46" t="s">
        <v>91</v>
      </c>
      <c r="B17" s="45">
        <v>54</v>
      </c>
      <c r="C17" s="77">
        <v>46</v>
      </c>
      <c r="D17" s="45">
        <v>67.44</v>
      </c>
      <c r="E17" s="67">
        <f t="shared" si="0"/>
        <v>124.8888888888889</v>
      </c>
      <c r="F17" s="67">
        <f t="shared" si="1"/>
        <v>146.6086956521739</v>
      </c>
      <c r="G17" s="45">
        <v>65.4</v>
      </c>
      <c r="H17" s="67">
        <f t="shared" si="2"/>
        <v>103.11926605504587</v>
      </c>
      <c r="I17" s="45">
        <v>9.43</v>
      </c>
    </row>
    <row r="18" spans="1:9" ht="56.25" customHeight="1">
      <c r="A18" s="46" t="s">
        <v>92</v>
      </c>
      <c r="B18" s="45">
        <v>12685.2</v>
      </c>
      <c r="C18" s="77">
        <v>10600</v>
      </c>
      <c r="D18" s="45">
        <v>10787.869999999999</v>
      </c>
      <c r="E18" s="67">
        <f t="shared" si="0"/>
        <v>85.04296345347333</v>
      </c>
      <c r="F18" s="67">
        <f t="shared" si="1"/>
        <v>101.77235849056603</v>
      </c>
      <c r="G18" s="45">
        <v>10286.4</v>
      </c>
      <c r="H18" s="67">
        <f t="shared" si="2"/>
        <v>104.87507777259293</v>
      </c>
      <c r="I18" s="45">
        <v>1120.05</v>
      </c>
    </row>
    <row r="19" spans="1:9" ht="55.5" customHeight="1">
      <c r="A19" s="46" t="s">
        <v>93</v>
      </c>
      <c r="B19" s="45">
        <v>-1071.4</v>
      </c>
      <c r="C19" s="77">
        <v>-880.0000000000001</v>
      </c>
      <c r="D19" s="45">
        <v>-1642.2699999999998</v>
      </c>
      <c r="E19" s="67">
        <f t="shared" si="0"/>
        <v>153.28262086988983</v>
      </c>
      <c r="F19" s="67">
        <f t="shared" si="1"/>
        <v>186.62159090909086</v>
      </c>
      <c r="G19" s="45">
        <v>-1219.3</v>
      </c>
      <c r="H19" s="67">
        <f t="shared" si="2"/>
        <v>134.68957598622157</v>
      </c>
      <c r="I19" s="45">
        <v>-209.32</v>
      </c>
    </row>
    <row r="20" spans="1:9" ht="54" customHeight="1">
      <c r="A20" s="78" t="s">
        <v>7</v>
      </c>
      <c r="B20" s="66">
        <f>B21+B22+B23</f>
        <v>37477.100000000006</v>
      </c>
      <c r="C20" s="66">
        <f>C21+C22+C23</f>
        <v>35545.8</v>
      </c>
      <c r="D20" s="66">
        <f>D21+D22+D23</f>
        <v>27868.32</v>
      </c>
      <c r="E20" s="67">
        <f t="shared" si="0"/>
        <v>74.36092974109522</v>
      </c>
      <c r="F20" s="67">
        <f t="shared" si="1"/>
        <v>78.4011613186368</v>
      </c>
      <c r="G20" s="66">
        <f>G21+G22+G23</f>
        <v>34609.4</v>
      </c>
      <c r="H20" s="67">
        <f t="shared" si="2"/>
        <v>80.52240142851363</v>
      </c>
      <c r="I20" s="66">
        <f>I21+I22+I23</f>
        <v>5229.63</v>
      </c>
    </row>
    <row r="21" spans="1:9" ht="12.75">
      <c r="A21" s="74" t="s">
        <v>96</v>
      </c>
      <c r="B21" s="45">
        <v>35076.5</v>
      </c>
      <c r="C21" s="45">
        <v>33865.5</v>
      </c>
      <c r="D21" s="45">
        <v>26730.02</v>
      </c>
      <c r="E21" s="67">
        <f t="shared" si="0"/>
        <v>76.2049235242969</v>
      </c>
      <c r="F21" s="67">
        <f t="shared" si="1"/>
        <v>78.92994345277643</v>
      </c>
      <c r="G21" s="45">
        <v>33215.7</v>
      </c>
      <c r="H21" s="67">
        <f t="shared" si="2"/>
        <v>80.47405293279985</v>
      </c>
      <c r="I21" s="45">
        <v>5191.34</v>
      </c>
    </row>
    <row r="22" spans="1:9" ht="18.75" customHeight="1">
      <c r="A22" s="74" t="s">
        <v>94</v>
      </c>
      <c r="B22" s="45">
        <v>1080.3</v>
      </c>
      <c r="C22" s="45">
        <v>1080.3</v>
      </c>
      <c r="D22" s="45">
        <v>560.5</v>
      </c>
      <c r="E22" s="67">
        <f t="shared" si="0"/>
        <v>51.88373599925947</v>
      </c>
      <c r="F22" s="67">
        <f t="shared" si="1"/>
        <v>51.88373599925947</v>
      </c>
      <c r="G22" s="45">
        <v>806.9</v>
      </c>
      <c r="H22" s="67">
        <f t="shared" si="2"/>
        <v>69.46337836163093</v>
      </c>
      <c r="I22" s="45">
        <v>0.01</v>
      </c>
    </row>
    <row r="23" spans="1:9" ht="38.25">
      <c r="A23" s="74" t="s">
        <v>95</v>
      </c>
      <c r="B23" s="45">
        <v>1320.3</v>
      </c>
      <c r="C23" s="45">
        <v>600</v>
      </c>
      <c r="D23" s="45">
        <v>577.8</v>
      </c>
      <c r="E23" s="67">
        <f t="shared" si="0"/>
        <v>43.76278118609407</v>
      </c>
      <c r="F23" s="67">
        <f t="shared" si="1"/>
        <v>96.3</v>
      </c>
      <c r="G23" s="45">
        <v>586.8</v>
      </c>
      <c r="H23" s="67">
        <f t="shared" si="2"/>
        <v>98.46625766871165</v>
      </c>
      <c r="I23" s="45">
        <v>38.28</v>
      </c>
    </row>
    <row r="24" spans="1:9" ht="27" customHeight="1">
      <c r="A24" s="78" t="s">
        <v>8</v>
      </c>
      <c r="B24" s="66">
        <f>SUM(B25:B26)</f>
        <v>27929.1</v>
      </c>
      <c r="C24" s="66">
        <f>SUM(C25:C26)</f>
        <v>15293.8</v>
      </c>
      <c r="D24" s="66">
        <f>SUM(D25:D26)</f>
        <v>15400.220000000001</v>
      </c>
      <c r="E24" s="67">
        <f t="shared" si="0"/>
        <v>55.14040910734682</v>
      </c>
      <c r="F24" s="67">
        <f t="shared" si="1"/>
        <v>100.6958375289333</v>
      </c>
      <c r="G24" s="66">
        <f>SUM(G25:G26)</f>
        <v>16124.5</v>
      </c>
      <c r="H24" s="67">
        <f t="shared" si="2"/>
        <v>95.50820180470713</v>
      </c>
      <c r="I24" s="66">
        <f>SUM(I25:I26)</f>
        <v>4864.21</v>
      </c>
    </row>
    <row r="25" spans="1:9" ht="12.75">
      <c r="A25" s="74" t="s">
        <v>130</v>
      </c>
      <c r="B25" s="45">
        <v>11865.3</v>
      </c>
      <c r="C25" s="45">
        <v>5210</v>
      </c>
      <c r="D25" s="45">
        <v>4812.620000000001</v>
      </c>
      <c r="E25" s="67">
        <f t="shared" si="0"/>
        <v>40.560457805533794</v>
      </c>
      <c r="F25" s="67">
        <f t="shared" si="1"/>
        <v>92.37274472168907</v>
      </c>
      <c r="G25" s="45">
        <v>5761.8</v>
      </c>
      <c r="H25" s="67">
        <f t="shared" si="2"/>
        <v>83.52632857787498</v>
      </c>
      <c r="I25" s="45">
        <v>2437.8</v>
      </c>
    </row>
    <row r="26" spans="1:9" ht="12.75">
      <c r="A26" s="74" t="s">
        <v>131</v>
      </c>
      <c r="B26" s="45">
        <v>16063.8</v>
      </c>
      <c r="C26" s="45">
        <v>10083.8</v>
      </c>
      <c r="D26" s="45">
        <v>10587.6</v>
      </c>
      <c r="E26" s="67">
        <f t="shared" si="0"/>
        <v>65.90968513054197</v>
      </c>
      <c r="F26" s="67">
        <f t="shared" si="1"/>
        <v>104.99613241040085</v>
      </c>
      <c r="G26" s="45">
        <v>10362.7</v>
      </c>
      <c r="H26" s="67">
        <f t="shared" si="2"/>
        <v>102.1702838063439</v>
      </c>
      <c r="I26" s="45">
        <v>2426.41</v>
      </c>
    </row>
    <row r="27" spans="1:9" ht="12.75">
      <c r="A27" s="70" t="s">
        <v>9</v>
      </c>
      <c r="B27" s="66">
        <f>B28+B29+B30</f>
        <v>14105.4</v>
      </c>
      <c r="C27" s="66">
        <f>C28+C29+C30</f>
        <v>11179.4</v>
      </c>
      <c r="D27" s="66">
        <f>D28+D29+D30</f>
        <v>14220.230000000003</v>
      </c>
      <c r="E27" s="67">
        <f t="shared" si="0"/>
        <v>100.81408538573882</v>
      </c>
      <c r="F27" s="67">
        <f t="shared" si="1"/>
        <v>127.20029697479296</v>
      </c>
      <c r="G27" s="66">
        <f>G28+G29+G30</f>
        <v>10993.800000000001</v>
      </c>
      <c r="H27" s="67">
        <f t="shared" si="2"/>
        <v>129.34772326220235</v>
      </c>
      <c r="I27" s="66">
        <f>I28+I29+I30</f>
        <v>1270.9</v>
      </c>
    </row>
    <row r="28" spans="1:9" ht="25.5">
      <c r="A28" s="74" t="s">
        <v>10</v>
      </c>
      <c r="B28" s="45">
        <v>13985</v>
      </c>
      <c r="C28" s="45">
        <v>11100</v>
      </c>
      <c r="D28" s="45">
        <v>14039.030000000002</v>
      </c>
      <c r="E28" s="67">
        <f t="shared" si="0"/>
        <v>100.38634250983198</v>
      </c>
      <c r="F28" s="67">
        <f t="shared" si="1"/>
        <v>126.47774774774776</v>
      </c>
      <c r="G28" s="45">
        <v>10727.6</v>
      </c>
      <c r="H28" s="67">
        <f t="shared" si="2"/>
        <v>130.868320966479</v>
      </c>
      <c r="I28" s="45">
        <v>1264.5</v>
      </c>
    </row>
    <row r="29" spans="1:9" ht="25.5">
      <c r="A29" s="74" t="s">
        <v>98</v>
      </c>
      <c r="B29" s="45">
        <v>70.4</v>
      </c>
      <c r="C29" s="45">
        <v>64.4</v>
      </c>
      <c r="D29" s="45">
        <v>51.2</v>
      </c>
      <c r="E29" s="67">
        <f t="shared" si="0"/>
        <v>72.72727272727273</v>
      </c>
      <c r="F29" s="67">
        <f t="shared" si="1"/>
        <v>79.5031055900621</v>
      </c>
      <c r="G29" s="45">
        <v>91.2</v>
      </c>
      <c r="H29" s="67">
        <f t="shared" si="2"/>
        <v>56.14035087719298</v>
      </c>
      <c r="I29" s="45">
        <v>6.4</v>
      </c>
    </row>
    <row r="30" spans="1:9" ht="25.5">
      <c r="A30" s="74" t="s">
        <v>97</v>
      </c>
      <c r="B30" s="45">
        <v>50</v>
      </c>
      <c r="C30" s="45">
        <v>15</v>
      </c>
      <c r="D30" s="45">
        <v>130</v>
      </c>
      <c r="E30" s="67">
        <f t="shared" si="0"/>
        <v>260</v>
      </c>
      <c r="F30" s="67">
        <f t="shared" si="1"/>
        <v>866.6666666666666</v>
      </c>
      <c r="G30" s="45">
        <v>175</v>
      </c>
      <c r="H30" s="67">
        <f t="shared" si="2"/>
        <v>74.28571428571429</v>
      </c>
      <c r="I30" s="45"/>
    </row>
    <row r="31" spans="1:9" ht="25.5">
      <c r="A31" s="78" t="s">
        <v>11</v>
      </c>
      <c r="B31" s="66">
        <f>$32:$32+$33:$33</f>
        <v>0</v>
      </c>
      <c r="C31" s="66">
        <f>$32:$32+$33:$33</f>
        <v>0</v>
      </c>
      <c r="D31" s="66">
        <f>D32+D33</f>
        <v>0.14</v>
      </c>
      <c r="E31" s="67" t="s">
        <v>140</v>
      </c>
      <c r="F31" s="67" t="s">
        <v>140</v>
      </c>
      <c r="G31" s="66">
        <f>G32+G33</f>
        <v>0.4</v>
      </c>
      <c r="H31" s="67" t="s">
        <v>140</v>
      </c>
      <c r="I31" s="66"/>
    </row>
    <row r="32" spans="1:9" ht="25.5">
      <c r="A32" s="74" t="s">
        <v>100</v>
      </c>
      <c r="B32" s="45">
        <v>0</v>
      </c>
      <c r="C32" s="45">
        <v>0</v>
      </c>
      <c r="D32" s="45">
        <v>0.1</v>
      </c>
      <c r="E32" s="67" t="s">
        <v>141</v>
      </c>
      <c r="F32" s="67" t="s">
        <v>141</v>
      </c>
      <c r="G32" s="45">
        <v>0</v>
      </c>
      <c r="H32" s="67" t="s">
        <v>141</v>
      </c>
      <c r="I32" s="45"/>
    </row>
    <row r="33" spans="1:9" ht="25.5">
      <c r="A33" s="74" t="s">
        <v>99</v>
      </c>
      <c r="B33" s="45">
        <v>0</v>
      </c>
      <c r="C33" s="45">
        <v>0</v>
      </c>
      <c r="D33" s="45">
        <v>0.04</v>
      </c>
      <c r="E33" s="67" t="s">
        <v>141</v>
      </c>
      <c r="F33" s="67" t="s">
        <v>141</v>
      </c>
      <c r="G33" s="45">
        <v>0.4</v>
      </c>
      <c r="H33" s="67" t="s">
        <v>141</v>
      </c>
      <c r="I33" s="45"/>
    </row>
    <row r="34" spans="1:9" ht="38.25">
      <c r="A34" s="78" t="s">
        <v>12</v>
      </c>
      <c r="B34" s="66">
        <f>B35+B37+B38+B39+B40+B41+B36</f>
        <v>46953.1</v>
      </c>
      <c r="C34" s="66">
        <f>C35+C37+C38+C39+C40+C41+C36</f>
        <v>39185.5</v>
      </c>
      <c r="D34" s="66">
        <f>D35+D37+D38+D39+D40+D41+D36</f>
        <v>35905.28</v>
      </c>
      <c r="E34" s="67">
        <f>$D:$D/$B:$B*100</f>
        <v>76.47052058330547</v>
      </c>
      <c r="F34" s="67">
        <f>$D:$D/$C:$C*100</f>
        <v>91.62899541922394</v>
      </c>
      <c r="G34" s="66">
        <f>G35+G37+G38+G39+G40+G41+G36</f>
        <v>36194.16</v>
      </c>
      <c r="H34" s="67">
        <f>$D:$D/$G:$G*100</f>
        <v>99.20186018959963</v>
      </c>
      <c r="I34" s="66">
        <f>I35+I37+I38+I39+I40+I41+I36</f>
        <v>5708.84</v>
      </c>
    </row>
    <row r="35" spans="1:9" ht="76.5" customHeight="1" hidden="1">
      <c r="A35" s="74" t="s">
        <v>161</v>
      </c>
      <c r="B35" s="45"/>
      <c r="C35" s="45"/>
      <c r="D35" s="45"/>
      <c r="E35" s="67">
        <v>0</v>
      </c>
      <c r="F35" s="67">
        <v>0</v>
      </c>
      <c r="G35" s="45">
        <v>1180.01</v>
      </c>
      <c r="H35" s="67">
        <f>$D:$D/$G:$G*100</f>
        <v>0</v>
      </c>
      <c r="I35" s="45"/>
    </row>
    <row r="36" spans="1:9" ht="84" customHeight="1">
      <c r="A36" s="74" t="s">
        <v>101</v>
      </c>
      <c r="B36" s="45">
        <v>23058</v>
      </c>
      <c r="C36" s="45">
        <v>19500</v>
      </c>
      <c r="D36" s="45">
        <v>20020.39</v>
      </c>
      <c r="E36" s="67">
        <f>$D:$D/$B:$B*100</f>
        <v>86.82622083441755</v>
      </c>
      <c r="F36" s="67">
        <f>$D:$D/$C:$C*100</f>
        <v>102.66866666666668</v>
      </c>
      <c r="G36" s="45">
        <v>18386.8</v>
      </c>
      <c r="H36" s="67">
        <f>$D:$D/$G:$G*100</f>
        <v>108.88458024234777</v>
      </c>
      <c r="I36" s="45">
        <v>4175.9</v>
      </c>
    </row>
    <row r="37" spans="1:9" ht="81.75" customHeight="1">
      <c r="A37" s="74" t="s">
        <v>126</v>
      </c>
      <c r="B37" s="45">
        <v>3.7</v>
      </c>
      <c r="C37" s="45">
        <v>0.3</v>
      </c>
      <c r="D37" s="45">
        <v>5.79</v>
      </c>
      <c r="E37" s="67">
        <f>$D:$D/$B:$B*100</f>
        <v>156.48648648648648</v>
      </c>
      <c r="F37" s="67" t="s">
        <v>141</v>
      </c>
      <c r="G37" s="45"/>
      <c r="H37" s="67" t="s">
        <v>141</v>
      </c>
      <c r="I37" s="45">
        <v>0.3</v>
      </c>
    </row>
    <row r="38" spans="1:9" ht="76.5">
      <c r="A38" s="74" t="s">
        <v>102</v>
      </c>
      <c r="B38" s="45">
        <v>0</v>
      </c>
      <c r="C38" s="45"/>
      <c r="D38" s="45">
        <v>25.87</v>
      </c>
      <c r="E38" s="67" t="s">
        <v>141</v>
      </c>
      <c r="F38" s="67" t="s">
        <v>141</v>
      </c>
      <c r="G38" s="45">
        <v>14270.3</v>
      </c>
      <c r="H38" s="67">
        <f>$D:$D/$G:$G*100</f>
        <v>0.18128560717013661</v>
      </c>
      <c r="I38" s="45">
        <v>3.89</v>
      </c>
    </row>
    <row r="39" spans="1:9" ht="38.25">
      <c r="A39" s="74" t="s">
        <v>127</v>
      </c>
      <c r="B39" s="45">
        <v>20870.6</v>
      </c>
      <c r="C39" s="45">
        <v>16929.2</v>
      </c>
      <c r="D39" s="45">
        <v>12465.279999999999</v>
      </c>
      <c r="E39" s="67">
        <f aca="true" t="shared" si="3" ref="E39:E45">$D:$D/$B:$B*100</f>
        <v>59.72650522744913</v>
      </c>
      <c r="F39" s="67">
        <f>$D:$D/$C:$C*100</f>
        <v>73.63183139191455</v>
      </c>
      <c r="G39" s="45"/>
      <c r="H39" s="67" t="s">
        <v>141</v>
      </c>
      <c r="I39" s="45">
        <v>1298.23</v>
      </c>
    </row>
    <row r="40" spans="1:9" ht="51">
      <c r="A40" s="74" t="s">
        <v>103</v>
      </c>
      <c r="B40" s="45">
        <v>900</v>
      </c>
      <c r="C40" s="45">
        <v>900</v>
      </c>
      <c r="D40" s="45">
        <v>978.75</v>
      </c>
      <c r="E40" s="67">
        <f t="shared" si="3"/>
        <v>108.74999999999999</v>
      </c>
      <c r="F40" s="67" t="s">
        <v>141</v>
      </c>
      <c r="G40" s="45">
        <v>865.95</v>
      </c>
      <c r="H40" s="67">
        <f aca="true" t="shared" si="4" ref="H40:H51">$D:$D/$G:$G*100</f>
        <v>113.02615624458687</v>
      </c>
      <c r="I40" s="45"/>
    </row>
    <row r="41" spans="1:9" ht="76.5">
      <c r="A41" s="79" t="s">
        <v>120</v>
      </c>
      <c r="B41" s="45">
        <v>2120.8</v>
      </c>
      <c r="C41" s="45">
        <v>1856</v>
      </c>
      <c r="D41" s="45">
        <v>2409.2000000000003</v>
      </c>
      <c r="E41" s="67">
        <f t="shared" si="3"/>
        <v>113.59864202187855</v>
      </c>
      <c r="F41" s="67">
        <f>$D:$D/$C:$C*100</f>
        <v>129.80603448275863</v>
      </c>
      <c r="G41" s="45">
        <v>1491.1</v>
      </c>
      <c r="H41" s="67">
        <f t="shared" si="4"/>
        <v>161.57199383005837</v>
      </c>
      <c r="I41" s="45">
        <v>230.52</v>
      </c>
    </row>
    <row r="42" spans="1:9" ht="25.5">
      <c r="A42" s="71" t="s">
        <v>13</v>
      </c>
      <c r="B42" s="50">
        <v>967.1</v>
      </c>
      <c r="C42" s="50">
        <v>840.3</v>
      </c>
      <c r="D42" s="50">
        <v>429.48</v>
      </c>
      <c r="E42" s="67">
        <f t="shared" si="3"/>
        <v>44.40905800847896</v>
      </c>
      <c r="F42" s="67">
        <f>$D:$D/$C:$C*100</f>
        <v>51.11031774366298</v>
      </c>
      <c r="G42" s="50">
        <v>760.8</v>
      </c>
      <c r="H42" s="67">
        <f t="shared" si="4"/>
        <v>56.45110410094638</v>
      </c>
      <c r="I42" s="50">
        <v>50.38</v>
      </c>
    </row>
    <row r="43" spans="1:9" ht="25.5">
      <c r="A43" s="71" t="s">
        <v>108</v>
      </c>
      <c r="B43" s="50">
        <v>10801.48</v>
      </c>
      <c r="C43" s="50">
        <v>5493.089999999999</v>
      </c>
      <c r="D43" s="50">
        <v>5803.97</v>
      </c>
      <c r="E43" s="67">
        <f t="shared" si="3"/>
        <v>53.733099538211434</v>
      </c>
      <c r="F43" s="67">
        <f>$D:$D/$C:$C*100</f>
        <v>105.65947399369027</v>
      </c>
      <c r="G43" s="50">
        <v>5987.5</v>
      </c>
      <c r="H43" s="67">
        <f t="shared" si="4"/>
        <v>96.93478079331942</v>
      </c>
      <c r="I43" s="50">
        <v>176.41</v>
      </c>
    </row>
    <row r="44" spans="1:9" ht="25.5">
      <c r="A44" s="78" t="s">
        <v>14</v>
      </c>
      <c r="B44" s="66">
        <f>B45+B46+B47</f>
        <v>6806.32</v>
      </c>
      <c r="C44" s="66">
        <f>C45+C46+C47</f>
        <v>5924.65</v>
      </c>
      <c r="D44" s="66">
        <f>D45+D46+D47</f>
        <v>6559.999999999999</v>
      </c>
      <c r="E44" s="67">
        <f t="shared" si="3"/>
        <v>96.38101059015737</v>
      </c>
      <c r="F44" s="67">
        <f>$D:$D/$C:$C*100</f>
        <v>110.72384022684882</v>
      </c>
      <c r="G44" s="66">
        <f>G45+G46+G47</f>
        <v>3110.7999999999997</v>
      </c>
      <c r="H44" s="67">
        <f t="shared" si="4"/>
        <v>210.8782306802109</v>
      </c>
      <c r="I44" s="66">
        <f>I45+I46+I47</f>
        <v>1130.5800000000002</v>
      </c>
    </row>
    <row r="45" spans="1:9" ht="14.25" customHeight="1">
      <c r="A45" s="74" t="s">
        <v>105</v>
      </c>
      <c r="B45" s="45">
        <v>10</v>
      </c>
      <c r="C45" s="45">
        <v>10</v>
      </c>
      <c r="D45" s="45">
        <v>19.51</v>
      </c>
      <c r="E45" s="67">
        <f t="shared" si="3"/>
        <v>195.1</v>
      </c>
      <c r="F45" s="67">
        <f>$D:$D/$C:$C*100</f>
        <v>195.1</v>
      </c>
      <c r="G45" s="45">
        <v>87.6</v>
      </c>
      <c r="H45" s="67">
        <f t="shared" si="4"/>
        <v>22.2716894977169</v>
      </c>
      <c r="I45" s="45">
        <v>0</v>
      </c>
    </row>
    <row r="46" spans="1:9" ht="76.5">
      <c r="A46" s="74" t="s">
        <v>106</v>
      </c>
      <c r="B46" s="45">
        <v>2645.08</v>
      </c>
      <c r="C46" s="45">
        <v>1763.4</v>
      </c>
      <c r="D46" s="45">
        <v>1165.98</v>
      </c>
      <c r="E46" s="67" t="s">
        <v>141</v>
      </c>
      <c r="F46" s="67" t="s">
        <v>141</v>
      </c>
      <c r="G46" s="45">
        <v>309.5</v>
      </c>
      <c r="H46" s="67">
        <f t="shared" si="4"/>
        <v>376.73021001615507</v>
      </c>
      <c r="I46" s="45">
        <v>12.7</v>
      </c>
    </row>
    <row r="47" spans="1:9" ht="12.75">
      <c r="A47" s="79" t="s">
        <v>104</v>
      </c>
      <c r="B47" s="45">
        <v>4151.24</v>
      </c>
      <c r="C47" s="45">
        <v>4151.25</v>
      </c>
      <c r="D47" s="45">
        <v>5374.509999999999</v>
      </c>
      <c r="E47" s="67">
        <f aca="true" t="shared" si="5" ref="E47:E52">$D:$D/$B:$B*100</f>
        <v>129.46758077104673</v>
      </c>
      <c r="F47" s="67">
        <f>$D:$D/$C:$C*100</f>
        <v>129.46726889491117</v>
      </c>
      <c r="G47" s="45">
        <v>2713.7</v>
      </c>
      <c r="H47" s="67">
        <f t="shared" si="4"/>
        <v>198.05100047905074</v>
      </c>
      <c r="I47" s="45">
        <v>1117.88</v>
      </c>
    </row>
    <row r="48" spans="1:9" ht="12.75">
      <c r="A48" s="71" t="s">
        <v>15</v>
      </c>
      <c r="B48" s="66">
        <f>B49+B50+B51+B54+B55+B56+B57+B59+B60+B62+B63+B52+B53+B61</f>
        <v>10228.81</v>
      </c>
      <c r="C48" s="66">
        <f>C49+C50+C51+C54+C55+C56+C57+C59+C60+C62+C63+C52+C53+C61</f>
        <v>8783.94</v>
      </c>
      <c r="D48" s="66">
        <f>D49+D50+D51+D54+D55+D56+D57+D59+D60+D62+D63+D52+D53+D61</f>
        <v>9968.76</v>
      </c>
      <c r="E48" s="67">
        <f t="shared" si="5"/>
        <v>97.45767102918131</v>
      </c>
      <c r="F48" s="67">
        <f>$D:$D/$C:$C*100</f>
        <v>113.48848011256906</v>
      </c>
      <c r="G48" s="66">
        <f>G49+G50+G51+G54+G55+G56+G57+G59+G60+G62+G63+G52+G53+G61</f>
        <v>8728.16</v>
      </c>
      <c r="H48" s="67">
        <f t="shared" si="4"/>
        <v>114.21376326740116</v>
      </c>
      <c r="I48" s="66">
        <f>I49+I50+I51+I54+I55+I56+I57+I59+I60+I62+I63+I52+I53+I61</f>
        <v>813.7900000000001</v>
      </c>
    </row>
    <row r="49" spans="1:9" ht="25.5">
      <c r="A49" s="74" t="s">
        <v>16</v>
      </c>
      <c r="B49" s="45">
        <v>228</v>
      </c>
      <c r="C49" s="45">
        <v>166</v>
      </c>
      <c r="D49" s="45">
        <v>145.24</v>
      </c>
      <c r="E49" s="67">
        <f t="shared" si="5"/>
        <v>63.70175438596492</v>
      </c>
      <c r="F49" s="67">
        <f>$D:$D/$C:$C*100</f>
        <v>87.49397590361447</v>
      </c>
      <c r="G49" s="45">
        <v>232.2</v>
      </c>
      <c r="H49" s="67">
        <f t="shared" si="4"/>
        <v>62.54952627045651</v>
      </c>
      <c r="I49" s="45">
        <v>16.77</v>
      </c>
    </row>
    <row r="50" spans="1:9" ht="52.5" customHeight="1">
      <c r="A50" s="74" t="s">
        <v>118</v>
      </c>
      <c r="B50" s="45">
        <v>400</v>
      </c>
      <c r="C50" s="45">
        <v>360</v>
      </c>
      <c r="D50" s="45">
        <v>124</v>
      </c>
      <c r="E50" s="67">
        <f t="shared" si="5"/>
        <v>31</v>
      </c>
      <c r="F50" s="67">
        <f>$D:$D/$C:$C*100</f>
        <v>34.44444444444444</v>
      </c>
      <c r="G50" s="45">
        <v>360.1</v>
      </c>
      <c r="H50" s="67">
        <f t="shared" si="4"/>
        <v>34.434879200222156</v>
      </c>
      <c r="I50" s="45">
        <v>10</v>
      </c>
    </row>
    <row r="51" spans="1:9" ht="63.75">
      <c r="A51" s="74" t="s">
        <v>116</v>
      </c>
      <c r="B51" s="45">
        <v>75</v>
      </c>
      <c r="C51" s="45">
        <v>20</v>
      </c>
      <c r="D51" s="45">
        <v>503.68</v>
      </c>
      <c r="E51" s="67">
        <f t="shared" si="5"/>
        <v>671.5733333333334</v>
      </c>
      <c r="F51" s="67">
        <f>$D:$D/$C:$C*100</f>
        <v>2518.4</v>
      </c>
      <c r="G51" s="45">
        <v>52.1</v>
      </c>
      <c r="H51" s="67">
        <f t="shared" si="4"/>
        <v>966.7562380038387</v>
      </c>
      <c r="I51" s="45">
        <v>18.09</v>
      </c>
    </row>
    <row r="52" spans="1:9" ht="38.25">
      <c r="A52" s="74" t="s">
        <v>142</v>
      </c>
      <c r="B52" s="45">
        <v>20</v>
      </c>
      <c r="C52" s="45">
        <v>41</v>
      </c>
      <c r="D52" s="45">
        <v>9</v>
      </c>
      <c r="E52" s="67">
        <f t="shared" si="5"/>
        <v>45</v>
      </c>
      <c r="F52" s="67" t="s">
        <v>141</v>
      </c>
      <c r="G52" s="45">
        <v>20</v>
      </c>
      <c r="H52" s="67" t="s">
        <v>141</v>
      </c>
      <c r="I52" s="45"/>
    </row>
    <row r="53" spans="1:9" ht="51">
      <c r="A53" s="74" t="s">
        <v>143</v>
      </c>
      <c r="B53" s="45">
        <v>46.85</v>
      </c>
      <c r="C53" s="45">
        <v>46.85</v>
      </c>
      <c r="D53" s="45">
        <v>46.5</v>
      </c>
      <c r="E53" s="67" t="s">
        <v>141</v>
      </c>
      <c r="F53" s="67" t="s">
        <v>141</v>
      </c>
      <c r="G53" s="45">
        <v>17.4</v>
      </c>
      <c r="H53" s="67">
        <f>$D:$D/$G:$G*100</f>
        <v>267.2413793103448</v>
      </c>
      <c r="I53" s="45"/>
    </row>
    <row r="54" spans="1:9" ht="38.25">
      <c r="A54" s="74" t="s">
        <v>17</v>
      </c>
      <c r="B54" s="45">
        <v>1366</v>
      </c>
      <c r="C54" s="45">
        <v>1134</v>
      </c>
      <c r="D54" s="45">
        <v>1664.65</v>
      </c>
      <c r="E54" s="67">
        <f>$D:$D/$B:$B*100</f>
        <v>121.86310395314788</v>
      </c>
      <c r="F54" s="67">
        <f>$D:$D/$C:$C*100</f>
        <v>146.79453262786598</v>
      </c>
      <c r="G54" s="45">
        <v>1117</v>
      </c>
      <c r="H54" s="67">
        <f>$D:$D/$G:$G*100</f>
        <v>149.02864816472697</v>
      </c>
      <c r="I54" s="45">
        <v>90.5</v>
      </c>
    </row>
    <row r="55" spans="1:9" ht="29.25" customHeight="1">
      <c r="A55" s="74" t="s">
        <v>18</v>
      </c>
      <c r="B55" s="45">
        <v>2387</v>
      </c>
      <c r="C55" s="45">
        <v>1968</v>
      </c>
      <c r="D55" s="45">
        <v>3650.4300000000003</v>
      </c>
      <c r="E55" s="67">
        <f>$D:$D/$B:$B*100</f>
        <v>152.92961876832848</v>
      </c>
      <c r="F55" s="67">
        <f>$D:$D/$C:$C*100</f>
        <v>185.4893292682927</v>
      </c>
      <c r="G55" s="45">
        <v>1911</v>
      </c>
      <c r="H55" s="67">
        <f>$D:$D/$G:$G*100</f>
        <v>191.02197802197804</v>
      </c>
      <c r="I55" s="45">
        <v>273</v>
      </c>
    </row>
    <row r="56" spans="1:9" ht="38.25" customHeight="1">
      <c r="A56" s="74" t="s">
        <v>19</v>
      </c>
      <c r="B56" s="45">
        <v>530</v>
      </c>
      <c r="C56" s="45">
        <v>470</v>
      </c>
      <c r="D56" s="45">
        <v>30.73</v>
      </c>
      <c r="E56" s="67">
        <f>$D:$D/$B:$B*100</f>
        <v>5.7981132075471695</v>
      </c>
      <c r="F56" s="67">
        <f>$D:$D/$C:$C*100</f>
        <v>6.538297872340426</v>
      </c>
      <c r="G56" s="45">
        <v>438</v>
      </c>
      <c r="H56" s="67">
        <f>$D:$D/$G:$G*100</f>
        <v>7.015981735159818</v>
      </c>
      <c r="I56" s="45">
        <v>0.73</v>
      </c>
    </row>
    <row r="57" spans="1:9" ht="43.5" customHeight="1">
      <c r="A57" s="74" t="s">
        <v>20</v>
      </c>
      <c r="B57" s="45">
        <v>33.7</v>
      </c>
      <c r="C57" s="45">
        <v>33</v>
      </c>
      <c r="D57" s="45">
        <v>70</v>
      </c>
      <c r="E57" s="67">
        <f>$D:$D/$B:$B*100</f>
        <v>207.71513353115725</v>
      </c>
      <c r="F57" s="67" t="s">
        <v>141</v>
      </c>
      <c r="G57" s="45">
        <v>33.7</v>
      </c>
      <c r="H57" s="67" t="s">
        <v>141</v>
      </c>
      <c r="I57" s="45"/>
    </row>
    <row r="58" spans="1:9" ht="40.5" customHeight="1">
      <c r="A58" s="74" t="s">
        <v>117</v>
      </c>
      <c r="B58" s="45">
        <v>0</v>
      </c>
      <c r="C58" s="45"/>
      <c r="D58" s="45"/>
      <c r="E58" s="67" t="s">
        <v>141</v>
      </c>
      <c r="F58" s="67" t="s">
        <v>141</v>
      </c>
      <c r="G58" s="45">
        <v>0</v>
      </c>
      <c r="H58" s="67" t="s">
        <v>141</v>
      </c>
      <c r="I58" s="45"/>
    </row>
    <row r="59" spans="1:9" ht="63.75">
      <c r="A59" s="74" t="s">
        <v>107</v>
      </c>
      <c r="B59" s="45">
        <v>6.74</v>
      </c>
      <c r="C59" s="45">
        <v>4.5</v>
      </c>
      <c r="D59" s="45">
        <v>1.26</v>
      </c>
      <c r="E59" s="67">
        <f>$D:$D/$B:$B*100</f>
        <v>18.694362017804153</v>
      </c>
      <c r="F59" s="67">
        <f>$D:$D/$C:$C*100</f>
        <v>28.000000000000004</v>
      </c>
      <c r="G59" s="45">
        <v>11.96</v>
      </c>
      <c r="H59" s="67">
        <f>$D:$D/$G:$G*100</f>
        <v>10.535117056856187</v>
      </c>
      <c r="I59" s="45">
        <v>0.11</v>
      </c>
    </row>
    <row r="60" spans="1:9" ht="76.5">
      <c r="A60" s="74" t="s">
        <v>121</v>
      </c>
      <c r="B60" s="45">
        <v>1910.1</v>
      </c>
      <c r="C60" s="45">
        <v>1785.1</v>
      </c>
      <c r="D60" s="45">
        <v>1553.15</v>
      </c>
      <c r="E60" s="67">
        <f>$D:$D/$B:$B*100</f>
        <v>81.31249672792002</v>
      </c>
      <c r="F60" s="67">
        <f>$D:$D/$C:$C*100</f>
        <v>87.00633017758109</v>
      </c>
      <c r="G60" s="45">
        <v>1860.3</v>
      </c>
      <c r="H60" s="67">
        <f>$D:$D/$G:$G*100</f>
        <v>83.48922216846746</v>
      </c>
      <c r="I60" s="45">
        <v>28.1</v>
      </c>
    </row>
    <row r="61" spans="1:9" ht="76.5">
      <c r="A61" s="74" t="s">
        <v>150</v>
      </c>
      <c r="B61" s="45">
        <v>40.49</v>
      </c>
      <c r="C61" s="45">
        <v>40.49</v>
      </c>
      <c r="D61" s="45">
        <v>178.87</v>
      </c>
      <c r="E61" s="67" t="s">
        <v>141</v>
      </c>
      <c r="F61" s="67" t="s">
        <v>141</v>
      </c>
      <c r="G61" s="45">
        <v>0</v>
      </c>
      <c r="H61" s="67" t="s">
        <v>141</v>
      </c>
      <c r="I61" s="45">
        <v>138.38</v>
      </c>
    </row>
    <row r="62" spans="1:9" ht="63.75">
      <c r="A62" s="74" t="s">
        <v>86</v>
      </c>
      <c r="B62" s="45">
        <v>100</v>
      </c>
      <c r="C62" s="45">
        <v>82</v>
      </c>
      <c r="D62" s="45">
        <v>41.86</v>
      </c>
      <c r="E62" s="67">
        <f>$D:$D/$B:$B*100</f>
        <v>41.86</v>
      </c>
      <c r="F62" s="67">
        <f>$D:$D/$C:$C*100</f>
        <v>51.048780487804876</v>
      </c>
      <c r="G62" s="45">
        <v>88</v>
      </c>
      <c r="H62" s="67">
        <f aca="true" t="shared" si="6" ref="H62:H70">$D:$D/$G:$G*100</f>
        <v>47.56818181818181</v>
      </c>
      <c r="I62" s="45">
        <v>2</v>
      </c>
    </row>
    <row r="63" spans="1:9" ht="38.25">
      <c r="A63" s="74" t="s">
        <v>21</v>
      </c>
      <c r="B63" s="45">
        <v>3084.93</v>
      </c>
      <c r="C63" s="45">
        <v>2633</v>
      </c>
      <c r="D63" s="45">
        <v>1949.3899999999999</v>
      </c>
      <c r="E63" s="67">
        <f>$D:$D/$B:$B*100</f>
        <v>63.190736904889256</v>
      </c>
      <c r="F63" s="67">
        <f>$D:$D/$C:$C*100</f>
        <v>74.03684010634257</v>
      </c>
      <c r="G63" s="45">
        <v>2586.4</v>
      </c>
      <c r="H63" s="67">
        <f t="shared" si="6"/>
        <v>75.37078564800494</v>
      </c>
      <c r="I63" s="45">
        <v>236.11</v>
      </c>
    </row>
    <row r="64" spans="1:9" ht="12.75">
      <c r="A64" s="70" t="s">
        <v>22</v>
      </c>
      <c r="B64" s="50">
        <v>0</v>
      </c>
      <c r="C64" s="50">
        <v>0</v>
      </c>
      <c r="D64" s="50">
        <v>37.69</v>
      </c>
      <c r="E64" s="67" t="s">
        <v>141</v>
      </c>
      <c r="F64" s="67" t="s">
        <v>141</v>
      </c>
      <c r="G64" s="50">
        <v>279.1</v>
      </c>
      <c r="H64" s="67">
        <f t="shared" si="6"/>
        <v>13.504120386958077</v>
      </c>
      <c r="I64" s="50">
        <v>-3</v>
      </c>
    </row>
    <row r="65" spans="1:9" ht="12.75">
      <c r="A65" s="78" t="s">
        <v>23</v>
      </c>
      <c r="B65" s="66">
        <f>B8+B15+B20+B24+B27+B31+B34+B42+B43+B44+B64+B48</f>
        <v>410269.56999999995</v>
      </c>
      <c r="C65" s="66">
        <f>C8+C15+C20+C24+C27+C31+C34+C42+C43+C44+C64+C48</f>
        <v>323633.9000000001</v>
      </c>
      <c r="D65" s="66">
        <f>D8+D15+D20+D24+D27+D31+D34+D42+D43+D44+D64+D48</f>
        <v>318784.2</v>
      </c>
      <c r="E65" s="67">
        <f aca="true" t="shared" si="7" ref="E65:E70">$D:$D/$B:$B*100</f>
        <v>77.70115633972074</v>
      </c>
      <c r="F65" s="67">
        <f aca="true" t="shared" si="8" ref="F65:F70">$D:$D/$C:$C*100</f>
        <v>98.5014857837822</v>
      </c>
      <c r="G65" s="66">
        <f>G8+G15+G20+G24+G27+G31+G34+G42+G43+G44+G64+G48</f>
        <v>296542.7299999999</v>
      </c>
      <c r="H65" s="67">
        <f t="shared" si="6"/>
        <v>107.50025805724528</v>
      </c>
      <c r="I65" s="66">
        <f>I8+I15+I20+I24+I27+I31+I34+I42+I43+I44+I64+I48</f>
        <v>42231.21000000001</v>
      </c>
    </row>
    <row r="66" spans="1:9" ht="12.75">
      <c r="A66" s="78" t="s">
        <v>24</v>
      </c>
      <c r="B66" s="66">
        <f>B67+B72+B71</f>
        <v>1676149.49</v>
      </c>
      <c r="C66" s="66">
        <f>C67+C72+C71</f>
        <v>1223238.348</v>
      </c>
      <c r="D66" s="66">
        <f>D67+D72+D71</f>
        <v>1223036.75</v>
      </c>
      <c r="E66" s="67">
        <f t="shared" si="7"/>
        <v>72.96704484276042</v>
      </c>
      <c r="F66" s="67">
        <f t="shared" si="8"/>
        <v>99.98351931981779</v>
      </c>
      <c r="G66" s="66">
        <f>G67+G72+G71</f>
        <v>1094642.5999999999</v>
      </c>
      <c r="H66" s="67">
        <f t="shared" si="6"/>
        <v>111.72932151553394</v>
      </c>
      <c r="I66" s="66">
        <f>I67+I72+I71</f>
        <v>130008.6</v>
      </c>
    </row>
    <row r="67" spans="1:9" ht="12.75" customHeight="1" hidden="1">
      <c r="A67" s="78" t="s">
        <v>25</v>
      </c>
      <c r="B67" s="66">
        <f>B68+B69+B70</f>
        <v>1679127.46</v>
      </c>
      <c r="C67" s="66">
        <f>C68+C69+C70</f>
        <v>1226216.318</v>
      </c>
      <c r="D67" s="66">
        <f>D68+D69+D70</f>
        <v>1226150.76</v>
      </c>
      <c r="E67" s="67">
        <f t="shared" si="7"/>
        <v>73.02309021853529</v>
      </c>
      <c r="F67" s="67">
        <f t="shared" si="8"/>
        <v>99.99465363500407</v>
      </c>
      <c r="G67" s="66">
        <f>G68+G69+G70</f>
        <v>1094867.7</v>
      </c>
      <c r="H67" s="67">
        <f t="shared" si="6"/>
        <v>111.99076929568751</v>
      </c>
      <c r="I67" s="66">
        <f>I68+I69+I70</f>
        <v>130014.6</v>
      </c>
    </row>
    <row r="68" spans="1:9" ht="24.75" customHeight="1" hidden="1">
      <c r="A68" s="74" t="s">
        <v>132</v>
      </c>
      <c r="B68" s="45">
        <v>337935.9</v>
      </c>
      <c r="C68" s="45">
        <v>283354.2</v>
      </c>
      <c r="D68" s="45">
        <v>283354.2</v>
      </c>
      <c r="E68" s="67">
        <f t="shared" si="7"/>
        <v>83.84850499754539</v>
      </c>
      <c r="F68" s="67">
        <f t="shared" si="8"/>
        <v>100</v>
      </c>
      <c r="G68" s="45">
        <v>276183.3</v>
      </c>
      <c r="H68" s="67">
        <f t="shared" si="6"/>
        <v>102.59642780718458</v>
      </c>
      <c r="I68" s="45">
        <v>16187.88</v>
      </c>
    </row>
    <row r="69" spans="1:9" ht="12.75" customHeight="1" hidden="1">
      <c r="A69" s="74" t="s">
        <v>133</v>
      </c>
      <c r="B69" s="45">
        <v>370046.3</v>
      </c>
      <c r="C69" s="45">
        <v>182879.948</v>
      </c>
      <c r="D69" s="45">
        <v>182814.37</v>
      </c>
      <c r="E69" s="67">
        <f t="shared" si="7"/>
        <v>49.40310712470304</v>
      </c>
      <c r="F69" s="67">
        <f t="shared" si="8"/>
        <v>99.96414150336481</v>
      </c>
      <c r="G69" s="45">
        <v>136280.2</v>
      </c>
      <c r="H69" s="67">
        <f t="shared" si="6"/>
        <v>134.14595076907722</v>
      </c>
      <c r="I69" s="45">
        <v>41439.97</v>
      </c>
    </row>
    <row r="70" spans="1:9" ht="12.75" customHeight="1" hidden="1">
      <c r="A70" s="74" t="s">
        <v>134</v>
      </c>
      <c r="B70" s="45">
        <v>971145.26</v>
      </c>
      <c r="C70" s="45">
        <v>759982.17</v>
      </c>
      <c r="D70" s="45">
        <v>759982.19</v>
      </c>
      <c r="E70" s="67">
        <f t="shared" si="7"/>
        <v>78.25628372010999</v>
      </c>
      <c r="F70" s="67">
        <f t="shared" si="8"/>
        <v>100.00000263164068</v>
      </c>
      <c r="G70" s="45">
        <v>682404.2</v>
      </c>
      <c r="H70" s="67">
        <f t="shared" si="6"/>
        <v>111.36833419255039</v>
      </c>
      <c r="I70" s="45">
        <v>72386.75</v>
      </c>
    </row>
    <row r="71" spans="1:9" ht="12.75">
      <c r="A71" s="78" t="s">
        <v>158</v>
      </c>
      <c r="B71" s="45"/>
      <c r="C71" s="45"/>
      <c r="D71" s="45"/>
      <c r="E71" s="67" t="s">
        <v>141</v>
      </c>
      <c r="F71" s="67" t="s">
        <v>141</v>
      </c>
      <c r="G71" s="45">
        <v>0</v>
      </c>
      <c r="H71" s="67" t="s">
        <v>141</v>
      </c>
      <c r="I71" s="45"/>
    </row>
    <row r="72" spans="1:9" ht="25.5">
      <c r="A72" s="78" t="s">
        <v>27</v>
      </c>
      <c r="B72" s="50">
        <v>-2977.97</v>
      </c>
      <c r="C72" s="80">
        <v>-2977.97</v>
      </c>
      <c r="D72" s="50">
        <v>-3114.0099999999998</v>
      </c>
      <c r="E72" s="67" t="s">
        <v>141</v>
      </c>
      <c r="F72" s="67" t="s">
        <v>141</v>
      </c>
      <c r="G72" s="50">
        <v>-225.1</v>
      </c>
      <c r="H72" s="67">
        <f>$D:$D/$G:$G*100</f>
        <v>1383.3896046201687</v>
      </c>
      <c r="I72" s="50">
        <v>-6</v>
      </c>
    </row>
    <row r="73" spans="1:9" ht="12.75">
      <c r="A73" s="70" t="s">
        <v>26</v>
      </c>
      <c r="B73" s="81">
        <f>B66+B65</f>
        <v>2086419.06</v>
      </c>
      <c r="C73" s="81">
        <f>C66+C65</f>
        <v>1546872.2480000001</v>
      </c>
      <c r="D73" s="81">
        <f>D66+D65</f>
        <v>1541820.95</v>
      </c>
      <c r="E73" s="82">
        <f>$D:$D/$B:$B*100</f>
        <v>73.8979517374616</v>
      </c>
      <c r="F73" s="82">
        <f>$D:$D/$C:$C*100</f>
        <v>99.67345086147023</v>
      </c>
      <c r="G73" s="81">
        <f>G66+G65</f>
        <v>1391185.3299999998</v>
      </c>
      <c r="H73" s="82">
        <f>$D:$D/$G:$G*100</f>
        <v>110.82786144675636</v>
      </c>
      <c r="I73" s="81">
        <f>I66+I65</f>
        <v>172239.81</v>
      </c>
    </row>
    <row r="74" spans="1:9" ht="12.75">
      <c r="A74" s="85" t="s">
        <v>28</v>
      </c>
      <c r="B74" s="86"/>
      <c r="C74" s="86"/>
      <c r="D74" s="86"/>
      <c r="E74" s="86"/>
      <c r="F74" s="86"/>
      <c r="G74" s="86"/>
      <c r="H74" s="86"/>
      <c r="I74" s="87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73446.29999999999</v>
      </c>
      <c r="D75" s="42">
        <f>D76+D77+D78+D79+D80+D81+D82+D83</f>
        <v>69459.70000000001</v>
      </c>
      <c r="E75" s="33">
        <f>$D:$D/$B:$B*100</f>
        <v>75.70423993530345</v>
      </c>
      <c r="F75" s="33">
        <f>$D:$D/$C:$C*100</f>
        <v>94.57208872332578</v>
      </c>
      <c r="G75" s="42">
        <f>G76+G77+G78+G79+G80+G81+G82+G83</f>
        <v>81537.1</v>
      </c>
      <c r="H75" s="33">
        <f>$D:$D/$G:$G*100</f>
        <v>85.18784700461508</v>
      </c>
      <c r="I75" s="42">
        <f>I76+I77+I78+I79+I80+I81+I82+I83</f>
        <v>6763.999999999999</v>
      </c>
    </row>
    <row r="76" spans="1:9" ht="14.25" customHeight="1">
      <c r="A76" s="14" t="s">
        <v>30</v>
      </c>
      <c r="B76" s="43">
        <v>1382.9</v>
      </c>
      <c r="C76" s="43">
        <v>1108.4</v>
      </c>
      <c r="D76" s="43">
        <v>924.5</v>
      </c>
      <c r="E76" s="36">
        <f>$D:$D/$B:$B*100</f>
        <v>66.85226697519705</v>
      </c>
      <c r="F76" s="36">
        <f>$D:$D/$C:$C*100</f>
        <v>83.40851678094549</v>
      </c>
      <c r="G76" s="43">
        <v>1035.3</v>
      </c>
      <c r="H76" s="36">
        <f>$D:$D/$G:$G*100</f>
        <v>89.29778808074954</v>
      </c>
      <c r="I76" s="43">
        <f>D76-сентябрь!D76</f>
        <v>0</v>
      </c>
    </row>
    <row r="77" spans="1:9" ht="12.75">
      <c r="A77" s="14" t="s">
        <v>31</v>
      </c>
      <c r="B77" s="43">
        <v>5005.7</v>
      </c>
      <c r="C77" s="43">
        <v>4010.6</v>
      </c>
      <c r="D77" s="43">
        <v>3660.4</v>
      </c>
      <c r="E77" s="36">
        <f>$D:$D/$B:$B*100</f>
        <v>73.12463791277943</v>
      </c>
      <c r="F77" s="36">
        <f>$D:$D/$C:$C*100</f>
        <v>91.26813943050915</v>
      </c>
      <c r="G77" s="43">
        <v>2810.7</v>
      </c>
      <c r="H77" s="36">
        <f>$D:$D/$G:$G*100</f>
        <v>130.23090333368913</v>
      </c>
      <c r="I77" s="43">
        <f>D77-сентябрь!D77</f>
        <v>334.9000000000001</v>
      </c>
    </row>
    <row r="78" spans="1:9" ht="25.5">
      <c r="A78" s="14" t="s">
        <v>32</v>
      </c>
      <c r="B78" s="43">
        <v>33291.6</v>
      </c>
      <c r="C78" s="43">
        <v>25351.7</v>
      </c>
      <c r="D78" s="43">
        <v>22836.5</v>
      </c>
      <c r="E78" s="36">
        <f>$D:$D/$B:$B*100</f>
        <v>68.59538141753477</v>
      </c>
      <c r="F78" s="36">
        <f>$D:$D/$C:$C*100</f>
        <v>90.07877183778602</v>
      </c>
      <c r="G78" s="43">
        <v>27789.1</v>
      </c>
      <c r="H78" s="36">
        <f>$D:$D/$G:$G*100</f>
        <v>82.17790428621295</v>
      </c>
      <c r="I78" s="43">
        <f>D78-сентябрь!D78</f>
        <v>2987.2999999999993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137.1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4.099999999999994</v>
      </c>
    </row>
    <row r="80" spans="1:9" ht="25.5">
      <c r="A80" s="3" t="s">
        <v>33</v>
      </c>
      <c r="B80" s="35">
        <v>10682</v>
      </c>
      <c r="C80" s="35">
        <v>8617.4</v>
      </c>
      <c r="D80" s="35">
        <v>8472.8</v>
      </c>
      <c r="E80" s="36">
        <f>$D:$D/$B:$B*100</f>
        <v>79.31847968545216</v>
      </c>
      <c r="F80" s="36">
        <v>0</v>
      </c>
      <c r="G80" s="43">
        <v>8330.5</v>
      </c>
      <c r="H80" s="36">
        <f>$D:$D/$G:$G*100</f>
        <v>101.70818078146569</v>
      </c>
      <c r="I80" s="43">
        <f>D80-сентябрь!D80</f>
        <v>906.4999999999991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D81-сентябрь!D81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36</v>
      </c>
      <c r="B83" s="43">
        <v>40945.2</v>
      </c>
      <c r="C83" s="43">
        <v>34214.2</v>
      </c>
      <c r="D83" s="43">
        <v>33428.4</v>
      </c>
      <c r="E83" s="36">
        <f>$D:$D/$B:$B*100</f>
        <v>81.64180416752149</v>
      </c>
      <c r="F83" s="36">
        <f>$D:$D/$C:$C*100</f>
        <v>97.70329278486712</v>
      </c>
      <c r="G83" s="43">
        <v>38896.7</v>
      </c>
      <c r="H83" s="36">
        <f>$D:$D/$G:$G*100</f>
        <v>85.94148089683702</v>
      </c>
      <c r="I83" s="43">
        <f>D83-сентябрь!D83</f>
        <v>2531.2000000000007</v>
      </c>
    </row>
    <row r="84" spans="1:9" ht="12.75">
      <c r="A84" s="13" t="s">
        <v>37</v>
      </c>
      <c r="B84" s="34">
        <v>321.4</v>
      </c>
      <c r="C84" s="34">
        <v>266.7</v>
      </c>
      <c r="D84" s="42">
        <v>166.1</v>
      </c>
      <c r="E84" s="33">
        <f>$D:$D/$B:$B*100</f>
        <v>51.680149346608594</v>
      </c>
      <c r="F84" s="33">
        <f>$D:$D/$C:$C*100</f>
        <v>62.279715035620555</v>
      </c>
      <c r="G84" s="34">
        <v>210.4</v>
      </c>
      <c r="H84" s="33">
        <v>0</v>
      </c>
      <c r="I84" s="42">
        <f>D84-сентябрь!D84</f>
        <v>20.5</v>
      </c>
    </row>
    <row r="85" spans="1:9" ht="25.5">
      <c r="A85" s="15" t="s">
        <v>38</v>
      </c>
      <c r="B85" s="34">
        <v>3425.8</v>
      </c>
      <c r="C85" s="34">
        <v>2912.3</v>
      </c>
      <c r="D85" s="34">
        <v>2530.8</v>
      </c>
      <c r="E85" s="33">
        <f>$D:$D/$B:$B*100</f>
        <v>73.87471539494425</v>
      </c>
      <c r="F85" s="33">
        <f>$D:$D/$C:$C*100</f>
        <v>86.90038800947704</v>
      </c>
      <c r="G85" s="34">
        <v>3976.3</v>
      </c>
      <c r="H85" s="33">
        <f>$D:$D/$G:$G*100</f>
        <v>63.64710912154516</v>
      </c>
      <c r="I85" s="42">
        <f>D85-сентябрь!D85</f>
        <v>248.70000000000027</v>
      </c>
    </row>
    <row r="86" spans="1:9" ht="12.75">
      <c r="A86" s="13" t="s">
        <v>39</v>
      </c>
      <c r="B86" s="42">
        <f>B87+B88+B89+B90+B91</f>
        <v>259657.69999999998</v>
      </c>
      <c r="C86" s="42">
        <f>C87+C88+C89+C90+C91</f>
        <v>200157.69999999998</v>
      </c>
      <c r="D86" s="42">
        <f>D87+D88+D89+D90+D91</f>
        <v>111593.20000000001</v>
      </c>
      <c r="E86" s="33">
        <f>$D:$D/$B:$B*100</f>
        <v>42.97704246783362</v>
      </c>
      <c r="F86" s="33">
        <f>$D:$D/$C:$C*100</f>
        <v>55.75263904411373</v>
      </c>
      <c r="G86" s="42">
        <f>G87+G88+G89+G90+G91</f>
        <v>92959.6</v>
      </c>
      <c r="H86" s="33">
        <f>$D:$D/$G:$G*100</f>
        <v>120.04483668174133</v>
      </c>
      <c r="I86" s="42">
        <f>D86-сентябрь!D86</f>
        <v>14020.200000000012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D88-сентябрь!D88</f>
        <v>0</v>
      </c>
    </row>
    <row r="89" spans="1:9" ht="12.75">
      <c r="A89" s="14" t="s">
        <v>40</v>
      </c>
      <c r="B89" s="43">
        <v>16048.9</v>
      </c>
      <c r="C89" s="43">
        <v>12003</v>
      </c>
      <c r="D89" s="43">
        <v>12001.3</v>
      </c>
      <c r="E89" s="36">
        <f>$D:$D/$B:$B*100</f>
        <v>74.77957990890341</v>
      </c>
      <c r="F89" s="36">
        <v>0</v>
      </c>
      <c r="G89" s="43">
        <v>11421</v>
      </c>
      <c r="H89" s="36">
        <v>0</v>
      </c>
      <c r="I89" s="43">
        <f>D89-сентябрь!D89</f>
        <v>1318.5999999999985</v>
      </c>
    </row>
    <row r="90" spans="1:9" ht="12.75">
      <c r="A90" s="16" t="s">
        <v>83</v>
      </c>
      <c r="B90" s="35">
        <v>227682.9</v>
      </c>
      <c r="C90" s="35">
        <v>179526.3</v>
      </c>
      <c r="D90" s="35">
        <v>91639.3</v>
      </c>
      <c r="E90" s="36">
        <f>$D:$D/$B:$B*100</f>
        <v>40.248652841298146</v>
      </c>
      <c r="F90" s="36">
        <f>$D:$D/$C:$C*100</f>
        <v>51.045055794053575</v>
      </c>
      <c r="G90" s="35">
        <v>44230.8</v>
      </c>
      <c r="H90" s="36">
        <v>0</v>
      </c>
      <c r="I90" s="43">
        <f>D90-сентябрь!D90</f>
        <v>11685.300000000003</v>
      </c>
    </row>
    <row r="91" spans="1:9" ht="12.75">
      <c r="A91" s="14" t="s">
        <v>41</v>
      </c>
      <c r="B91" s="43">
        <v>15925.9</v>
      </c>
      <c r="C91" s="43">
        <v>8628.4</v>
      </c>
      <c r="D91" s="43">
        <v>7952.6</v>
      </c>
      <c r="E91" s="36">
        <f>$D:$D/$B:$B*100</f>
        <v>49.935011522111786</v>
      </c>
      <c r="F91" s="36">
        <f>$D:$D/$C:$C*100</f>
        <v>92.16772518659312</v>
      </c>
      <c r="G91" s="43">
        <v>37307.8</v>
      </c>
      <c r="H91" s="36">
        <f>$D:$D/$G:$G*100</f>
        <v>21.31618589142217</v>
      </c>
      <c r="I91" s="43">
        <f>D91-сентябрь!D91</f>
        <v>1016.3000000000002</v>
      </c>
    </row>
    <row r="92" spans="1:9" ht="12.75">
      <c r="A92" s="13" t="s">
        <v>42</v>
      </c>
      <c r="B92" s="42">
        <f>B94+B95+B96+B93</f>
        <v>118353.9</v>
      </c>
      <c r="C92" s="42">
        <f>C94+C95+C96+C93</f>
        <v>94175.6</v>
      </c>
      <c r="D92" s="42">
        <f>D94+D95+D96+D93</f>
        <v>81214.4</v>
      </c>
      <c r="E92" s="42">
        <f>E94+E95+E96+E93</f>
        <v>184.99245524420024</v>
      </c>
      <c r="F92" s="33">
        <f>$D:$D/$C:$C*100</f>
        <v>86.23719944444207</v>
      </c>
      <c r="G92" s="42">
        <f>G93+G94+G95+G96</f>
        <v>69853.1</v>
      </c>
      <c r="H92" s="42">
        <f>H94+H95+H96</f>
        <v>248.63577424440302</v>
      </c>
      <c r="I92" s="42">
        <f>D92-сентябрь!D92</f>
        <v>24641.59999999999</v>
      </c>
    </row>
    <row r="93" spans="1:9" ht="12.75">
      <c r="A93" s="14" t="s">
        <v>43</v>
      </c>
      <c r="B93" s="64">
        <v>691</v>
      </c>
      <c r="C93" s="64">
        <v>651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D93-сентябрь!D93</f>
        <v>0</v>
      </c>
    </row>
    <row r="94" spans="1:9" ht="12.75">
      <c r="A94" s="14" t="s">
        <v>44</v>
      </c>
      <c r="B94" s="43">
        <v>18038.5</v>
      </c>
      <c r="C94" s="43">
        <v>8844.4</v>
      </c>
      <c r="D94" s="43">
        <v>2438.3</v>
      </c>
      <c r="E94" s="36">
        <f>$D:$D/$B:$B*100</f>
        <v>13.517199323668821</v>
      </c>
      <c r="F94" s="36">
        <v>0</v>
      </c>
      <c r="G94" s="43">
        <v>4581.1</v>
      </c>
      <c r="H94" s="36">
        <v>0</v>
      </c>
      <c r="I94" s="43">
        <f>D94-сентябрь!D94</f>
        <v>772.8000000000002</v>
      </c>
    </row>
    <row r="95" spans="1:9" ht="12.75">
      <c r="A95" s="14" t="s">
        <v>45</v>
      </c>
      <c r="B95" s="43">
        <v>65378.4</v>
      </c>
      <c r="C95" s="43">
        <v>56565.4</v>
      </c>
      <c r="D95" s="43">
        <v>54654</v>
      </c>
      <c r="E95" s="36">
        <f>$D:$D/$B:$B*100</f>
        <v>83.5964171653023</v>
      </c>
      <c r="F95" s="36">
        <f>$D:$D/$C:$C*100</f>
        <v>96.62090253052219</v>
      </c>
      <c r="G95" s="43">
        <v>45890.8</v>
      </c>
      <c r="H95" s="36">
        <f>$D:$D/$G:$G*100</f>
        <v>119.0957664717111</v>
      </c>
      <c r="I95" s="43">
        <f>D95-сентябрь!D95</f>
        <v>10998</v>
      </c>
    </row>
    <row r="96" spans="1:9" ht="12.75">
      <c r="A96" s="14" t="s">
        <v>46</v>
      </c>
      <c r="B96" s="43">
        <v>34246</v>
      </c>
      <c r="C96" s="43">
        <v>28114.8</v>
      </c>
      <c r="D96" s="43">
        <v>23999.1</v>
      </c>
      <c r="E96" s="36">
        <f>$D:$D/$B:$B*100</f>
        <v>70.07854931962856</v>
      </c>
      <c r="F96" s="36">
        <f>$D:$D/$C:$C*100</f>
        <v>85.36109095565325</v>
      </c>
      <c r="G96" s="43">
        <v>18526.4</v>
      </c>
      <c r="H96" s="36">
        <f>$D:$D/$G:$G*100</f>
        <v>129.54000777269192</v>
      </c>
      <c r="I96" s="43">
        <f>D96-сентябрь!D96</f>
        <v>12870.8</v>
      </c>
    </row>
    <row r="97" spans="1:9" ht="12.75">
      <c r="A97" s="17" t="s">
        <v>47</v>
      </c>
      <c r="B97" s="42">
        <f>B98+B99+B100+B101+B102</f>
        <v>1240968.9000000001</v>
      </c>
      <c r="C97" s="42">
        <f>C98+C99+C100+C101+C102</f>
        <v>1007224</v>
      </c>
      <c r="D97" s="42">
        <f>D98+D99+D100+D101+D102</f>
        <v>944566.6000000001</v>
      </c>
      <c r="E97" s="42">
        <f>E98+E99+E101+E102+E100</f>
        <v>387.4800074649486</v>
      </c>
      <c r="F97" s="42">
        <f>F98+F99+F101+F102+F100</f>
        <v>469.88997894097577</v>
      </c>
      <c r="G97" s="42">
        <f>G98+G99+G100+G101+G102</f>
        <v>874681.6</v>
      </c>
      <c r="H97" s="42">
        <f>H98+H99+H101+H102+H100</f>
        <v>497.8284767954042</v>
      </c>
      <c r="I97" s="42">
        <f>D97-сентябрь!D97</f>
        <v>117396.40000000014</v>
      </c>
    </row>
    <row r="98" spans="1:9" ht="12.75">
      <c r="A98" s="14" t="s">
        <v>48</v>
      </c>
      <c r="B98" s="43">
        <v>470729.6</v>
      </c>
      <c r="C98" s="43">
        <v>376939.4</v>
      </c>
      <c r="D98" s="43">
        <v>370847.2</v>
      </c>
      <c r="E98" s="36">
        <f aca="true" t="shared" si="9" ref="E98:E115">$D:$D/$B:$B*100</f>
        <v>78.78136407823091</v>
      </c>
      <c r="F98" s="36">
        <f aca="true" t="shared" si="10" ref="F98:F105">$D:$D/$C:$C*100</f>
        <v>98.38377203338256</v>
      </c>
      <c r="G98" s="43">
        <v>335676.4</v>
      </c>
      <c r="H98" s="36">
        <f>$D:$D/$G:$G*100</f>
        <v>110.47759091791976</v>
      </c>
      <c r="I98" s="43">
        <f>D98-сентябрь!D98</f>
        <v>45150.40000000002</v>
      </c>
    </row>
    <row r="99" spans="1:9" ht="12.75">
      <c r="A99" s="14" t="s">
        <v>49</v>
      </c>
      <c r="B99" s="43">
        <v>560471.6</v>
      </c>
      <c r="C99" s="43">
        <v>458498.6</v>
      </c>
      <c r="D99" s="43">
        <v>409311.9</v>
      </c>
      <c r="E99" s="36">
        <f t="shared" si="9"/>
        <v>73.02990909798106</v>
      </c>
      <c r="F99" s="36">
        <f t="shared" si="10"/>
        <v>89.27222460439357</v>
      </c>
      <c r="G99" s="43">
        <v>393338.9</v>
      </c>
      <c r="H99" s="36">
        <f>$D:$D/$G:$G*100</f>
        <v>104.06087473168813</v>
      </c>
      <c r="I99" s="43">
        <f>D99-сентябрь!D99</f>
        <v>55103.600000000035</v>
      </c>
    </row>
    <row r="100" spans="1:9" ht="12.75">
      <c r="A100" s="14" t="s">
        <v>124</v>
      </c>
      <c r="B100" s="43">
        <v>89069.8</v>
      </c>
      <c r="C100" s="43">
        <v>69545.2</v>
      </c>
      <c r="D100" s="43">
        <v>68545.4</v>
      </c>
      <c r="E100" s="36">
        <f t="shared" si="9"/>
        <v>76.95694837082826</v>
      </c>
      <c r="F100" s="36">
        <f t="shared" si="10"/>
        <v>98.56237382306759</v>
      </c>
      <c r="G100" s="43">
        <v>79961.5</v>
      </c>
      <c r="H100" s="36">
        <v>0</v>
      </c>
      <c r="I100" s="43">
        <f>D100-сентябрь!D100</f>
        <v>8225.099999999991</v>
      </c>
    </row>
    <row r="101" spans="1:9" ht="12.75">
      <c r="A101" s="14" t="s">
        <v>50</v>
      </c>
      <c r="B101" s="43">
        <v>37892.6</v>
      </c>
      <c r="C101" s="43">
        <v>34994.3</v>
      </c>
      <c r="D101" s="43">
        <v>30001.5</v>
      </c>
      <c r="E101" s="36">
        <f t="shared" si="9"/>
        <v>79.17508959532996</v>
      </c>
      <c r="F101" s="36">
        <f t="shared" si="10"/>
        <v>85.73253358404082</v>
      </c>
      <c r="G101" s="43">
        <v>29289.1</v>
      </c>
      <c r="H101" s="36">
        <f>$D:$D/$G:$G*100</f>
        <v>102.43230416776208</v>
      </c>
      <c r="I101" s="43">
        <f>D101-сентябрь!D101</f>
        <v>1357.9000000000015</v>
      </c>
    </row>
    <row r="102" spans="1:9" ht="12.75">
      <c r="A102" s="14" t="s">
        <v>51</v>
      </c>
      <c r="B102" s="43">
        <v>82805.3</v>
      </c>
      <c r="C102" s="43">
        <v>67246.5</v>
      </c>
      <c r="D102" s="35">
        <v>65860.6</v>
      </c>
      <c r="E102" s="36">
        <f t="shared" si="9"/>
        <v>79.5366963225784</v>
      </c>
      <c r="F102" s="36">
        <f t="shared" si="10"/>
        <v>97.93907489609126</v>
      </c>
      <c r="G102" s="35">
        <v>36415.7</v>
      </c>
      <c r="H102" s="36">
        <f>$D:$D/$G:$G*100</f>
        <v>180.85770697803423</v>
      </c>
      <c r="I102" s="43">
        <f>D102-сентябрь!D102</f>
        <v>7559.400000000009</v>
      </c>
    </row>
    <row r="103" spans="1:9" ht="25.5">
      <c r="A103" s="17" t="s">
        <v>52</v>
      </c>
      <c r="B103" s="42">
        <f>B104+B105</f>
        <v>108258.20000000001</v>
      </c>
      <c r="C103" s="42">
        <f>C104+C105</f>
        <v>82293</v>
      </c>
      <c r="D103" s="42">
        <f>D104+D105</f>
        <v>77967.70000000001</v>
      </c>
      <c r="E103" s="33">
        <f t="shared" si="9"/>
        <v>72.02013334786649</v>
      </c>
      <c r="F103" s="33">
        <f t="shared" si="10"/>
        <v>94.74402440061732</v>
      </c>
      <c r="G103" s="42">
        <f>G104+G105</f>
        <v>72642</v>
      </c>
      <c r="H103" s="33">
        <f>$D:$D/$G:$G*100</f>
        <v>107.33143360590293</v>
      </c>
      <c r="I103" s="42">
        <f>D103-сентябрь!D103</f>
        <v>7313.200000000012</v>
      </c>
    </row>
    <row r="104" spans="1:9" ht="12.75">
      <c r="A104" s="14" t="s">
        <v>53</v>
      </c>
      <c r="B104" s="43">
        <v>105796.6</v>
      </c>
      <c r="C104" s="43">
        <v>80275.7</v>
      </c>
      <c r="D104" s="43">
        <v>76016.1</v>
      </c>
      <c r="E104" s="36">
        <f t="shared" si="9"/>
        <v>71.85117480145865</v>
      </c>
      <c r="F104" s="36">
        <f t="shared" si="10"/>
        <v>94.69378653814293</v>
      </c>
      <c r="G104" s="43">
        <v>70281.4</v>
      </c>
      <c r="H104" s="36">
        <f>$D:$D/$G:$G*100</f>
        <v>108.15962687140555</v>
      </c>
      <c r="I104" s="43">
        <f>D104-сентябрь!D104</f>
        <v>7044.600000000006</v>
      </c>
    </row>
    <row r="105" spans="1:9" ht="25.5">
      <c r="A105" s="14" t="s">
        <v>54</v>
      </c>
      <c r="B105" s="43">
        <v>2461.6</v>
      </c>
      <c r="C105" s="43">
        <v>2017.3</v>
      </c>
      <c r="D105" s="43">
        <v>1951.6</v>
      </c>
      <c r="E105" s="36">
        <f t="shared" si="9"/>
        <v>79.28176795580112</v>
      </c>
      <c r="F105" s="36">
        <f t="shared" si="10"/>
        <v>96.74317156595448</v>
      </c>
      <c r="G105" s="43">
        <v>2360.6</v>
      </c>
      <c r="H105" s="36">
        <v>0</v>
      </c>
      <c r="I105" s="43">
        <f>D105-сентябрь!D105</f>
        <v>268.5999999999999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D106-сентябрь!D106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D107-сентябрь!D107</f>
        <v>0</v>
      </c>
    </row>
    <row r="108" spans="1:9" ht="12.75">
      <c r="A108" s="17" t="s">
        <v>55</v>
      </c>
      <c r="B108" s="42">
        <f>B109+B110+B111+B112+B113</f>
        <v>187568.90000000002</v>
      </c>
      <c r="C108" s="42">
        <f>C109+C110+C111+C112+C113</f>
        <v>148076.3</v>
      </c>
      <c r="D108" s="42">
        <f>D109+D110+D111+D112+D113</f>
        <v>145447.09999999998</v>
      </c>
      <c r="E108" s="33">
        <f t="shared" si="9"/>
        <v>77.54329209159938</v>
      </c>
      <c r="F108" s="33">
        <f>$D:$D/$C:$C*100</f>
        <v>98.22442889240209</v>
      </c>
      <c r="G108" s="42">
        <f>G109+G110+G111+G112+G113</f>
        <v>130014.5</v>
      </c>
      <c r="H108" s="33">
        <v>0</v>
      </c>
      <c r="I108" s="42">
        <f>D108-сентябрь!D108</f>
        <v>12110.899999999965</v>
      </c>
    </row>
    <row r="109" spans="1:9" ht="12.75">
      <c r="A109" s="14" t="s">
        <v>56</v>
      </c>
      <c r="B109" s="43">
        <v>1200</v>
      </c>
      <c r="C109" s="43">
        <v>922.7</v>
      </c>
      <c r="D109" s="43">
        <v>922.7</v>
      </c>
      <c r="E109" s="36">
        <f t="shared" si="9"/>
        <v>76.89166666666667</v>
      </c>
      <c r="F109" s="36">
        <v>0</v>
      </c>
      <c r="G109" s="43">
        <v>799.4</v>
      </c>
      <c r="H109" s="36">
        <v>0</v>
      </c>
      <c r="I109" s="43">
        <f>D109-сентябрь!D109</f>
        <v>135.80000000000007</v>
      </c>
    </row>
    <row r="110" spans="1:9" ht="12.75">
      <c r="A110" s="14" t="s">
        <v>57</v>
      </c>
      <c r="B110" s="43">
        <v>65007.3</v>
      </c>
      <c r="C110" s="43">
        <v>46612.5</v>
      </c>
      <c r="D110" s="43">
        <v>46612.5</v>
      </c>
      <c r="E110" s="36">
        <f t="shared" si="9"/>
        <v>71.70348560853934</v>
      </c>
      <c r="F110" s="36">
        <f>$D:$D/$C:$C*100</f>
        <v>100</v>
      </c>
      <c r="G110" s="43">
        <v>39661.2</v>
      </c>
      <c r="H110" s="36">
        <f>$D:$D/$G:$G*100</f>
        <v>117.52670115881519</v>
      </c>
      <c r="I110" s="43">
        <f>D110-сентябрь!D110</f>
        <v>4900</v>
      </c>
    </row>
    <row r="111" spans="1:9" ht="12.75">
      <c r="A111" s="14" t="s">
        <v>58</v>
      </c>
      <c r="B111" s="43">
        <v>31639.6</v>
      </c>
      <c r="C111" s="43">
        <v>24957.1</v>
      </c>
      <c r="D111" s="43">
        <v>24606.6</v>
      </c>
      <c r="E111" s="36">
        <f t="shared" si="9"/>
        <v>77.77152682081947</v>
      </c>
      <c r="F111" s="36">
        <f>$D:$D/$C:$C*100</f>
        <v>98.59559003249576</v>
      </c>
      <c r="G111" s="43">
        <v>22124.1</v>
      </c>
      <c r="H111" s="36">
        <v>0</v>
      </c>
      <c r="I111" s="43">
        <f>D111-сентябрь!D111</f>
        <v>2799.899999999998</v>
      </c>
    </row>
    <row r="112" spans="1:9" ht="12.75">
      <c r="A112" s="14" t="s">
        <v>59</v>
      </c>
      <c r="B112" s="35">
        <v>61476.8</v>
      </c>
      <c r="C112" s="35">
        <v>52590.4</v>
      </c>
      <c r="D112" s="35">
        <v>50544.9</v>
      </c>
      <c r="E112" s="36">
        <f t="shared" si="9"/>
        <v>82.21784478047003</v>
      </c>
      <c r="F112" s="36">
        <v>0</v>
      </c>
      <c r="G112" s="35">
        <v>46575.4</v>
      </c>
      <c r="H112" s="36">
        <v>0</v>
      </c>
      <c r="I112" s="43">
        <f>D112-сентябрь!D112</f>
        <v>1530.9000000000015</v>
      </c>
    </row>
    <row r="113" spans="1:9" ht="12.75">
      <c r="A113" s="14" t="s">
        <v>60</v>
      </c>
      <c r="B113" s="43">
        <v>28245.2</v>
      </c>
      <c r="C113" s="43">
        <v>22993.6</v>
      </c>
      <c r="D113" s="43">
        <v>22760.4</v>
      </c>
      <c r="E113" s="36">
        <f t="shared" si="9"/>
        <v>80.58147933100138</v>
      </c>
      <c r="F113" s="36">
        <f>$D:$D/$C:$C*100</f>
        <v>98.98580474566837</v>
      </c>
      <c r="G113" s="43">
        <v>20854.4</v>
      </c>
      <c r="H113" s="36">
        <f>$D:$D/$G:$G*100</f>
        <v>109.13955807887064</v>
      </c>
      <c r="I113" s="43">
        <f>D113-сентябрь!D113</f>
        <v>2744.300000000003</v>
      </c>
    </row>
    <row r="114" spans="1:9" ht="12.75">
      <c r="A114" s="17" t="s">
        <v>67</v>
      </c>
      <c r="B114" s="34">
        <f>B115+B116+B117</f>
        <v>59702</v>
      </c>
      <c r="C114" s="34">
        <f>C115+C116+C117</f>
        <v>50407.2</v>
      </c>
      <c r="D114" s="34">
        <f>D115+D116+D117</f>
        <v>43602.799999999996</v>
      </c>
      <c r="E114" s="33">
        <f t="shared" si="9"/>
        <v>73.0340692104117</v>
      </c>
      <c r="F114" s="33">
        <f>$D:$D/$C:$C*100</f>
        <v>86.50113475852656</v>
      </c>
      <c r="G114" s="34">
        <f>G115+G116+G117</f>
        <v>24262.2</v>
      </c>
      <c r="H114" s="33">
        <f>$D:$D/$G:$G*100</f>
        <v>179.7149475315511</v>
      </c>
      <c r="I114" s="42">
        <f>D114-сентябрь!D114</f>
        <v>5104.999999999993</v>
      </c>
    </row>
    <row r="115" spans="1:9" ht="12.75">
      <c r="A115" s="51" t="s">
        <v>68</v>
      </c>
      <c r="B115" s="35">
        <v>52674.5</v>
      </c>
      <c r="C115" s="35">
        <v>43788.9</v>
      </c>
      <c r="D115" s="35">
        <v>40919.7</v>
      </c>
      <c r="E115" s="36">
        <f t="shared" si="9"/>
        <v>77.68407863387407</v>
      </c>
      <c r="F115" s="36">
        <f>$D:$D/$C:$C*100</f>
        <v>93.44765454258955</v>
      </c>
      <c r="G115" s="35">
        <v>21836.5</v>
      </c>
      <c r="H115" s="36">
        <v>0</v>
      </c>
      <c r="I115" s="43">
        <f>D115-сентябрь!D115</f>
        <v>4624.299999999996</v>
      </c>
    </row>
    <row r="116" spans="1:9" ht="24.75" customHeight="1">
      <c r="A116" s="18" t="s">
        <v>69</v>
      </c>
      <c r="B116" s="35">
        <v>4239.1</v>
      </c>
      <c r="C116" s="35">
        <v>4239.1</v>
      </c>
      <c r="D116" s="35">
        <v>447.9</v>
      </c>
      <c r="E116" s="36">
        <v>0</v>
      </c>
      <c r="F116" s="36">
        <v>0</v>
      </c>
      <c r="G116" s="35">
        <v>0</v>
      </c>
      <c r="H116" s="36">
        <v>0</v>
      </c>
      <c r="I116" s="43">
        <f>D116-сентябрь!D116</f>
        <v>54.89999999999998</v>
      </c>
    </row>
    <row r="117" spans="1:9" ht="25.5">
      <c r="A117" s="18" t="s">
        <v>79</v>
      </c>
      <c r="B117" s="35">
        <v>2788.4</v>
      </c>
      <c r="C117" s="35">
        <v>2379.2</v>
      </c>
      <c r="D117" s="35">
        <v>2235.2</v>
      </c>
      <c r="E117" s="36">
        <f>$D:$D/$B:$B*100</f>
        <v>80.16066561468942</v>
      </c>
      <c r="F117" s="36">
        <f>$D:$D/$C:$C*100</f>
        <v>93.94754539340954</v>
      </c>
      <c r="G117" s="35">
        <v>2425.7</v>
      </c>
      <c r="H117" s="36">
        <v>0</v>
      </c>
      <c r="I117" s="43">
        <f>D117-сентябрь!D117</f>
        <v>425.7999999999997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D118-сентябрь!D118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D119-сентябрь!D119</f>
        <v>0</v>
      </c>
    </row>
    <row r="120" spans="1:9" ht="18" customHeight="1">
      <c r="A120" s="20" t="s">
        <v>61</v>
      </c>
      <c r="B120" s="42">
        <f>B75+B84+B85+B86+B92+B97+B103+B106+B108+B114+B118</f>
        <v>2070140.7</v>
      </c>
      <c r="C120" s="42">
        <f>C75+C84+C85+C86+C92+C97+C103+C106+C108+C114+C118</f>
        <v>1659008.1</v>
      </c>
      <c r="D120" s="42">
        <f>D75+D84+D85+D86+D92+D97+D103+D106+D108+D114+D118</f>
        <v>1476597.4000000004</v>
      </c>
      <c r="E120" s="33">
        <f>$D:$D/$B:$B*100</f>
        <v>71.32835946851344</v>
      </c>
      <c r="F120" s="33">
        <f>$D:$D/$C:$C*100</f>
        <v>89.0048336713968</v>
      </c>
      <c r="G120" s="42">
        <f>G75+G84+G85+G86+G92+G97+G103+G106+G108+G114+G118</f>
        <v>1350186.3</v>
      </c>
      <c r="H120" s="33">
        <f>$D:$D/$G:$G*100</f>
        <v>109.36249316112898</v>
      </c>
      <c r="I120" s="42">
        <f>D120-сентябрь!D120</f>
        <v>187620.50000000047</v>
      </c>
    </row>
    <row r="121" spans="1:9" ht="21.75" customHeight="1">
      <c r="A121" s="21" t="s">
        <v>62</v>
      </c>
      <c r="B121" s="37">
        <f>B73-B120</f>
        <v>16278.360000000102</v>
      </c>
      <c r="C121" s="37">
        <f>C73-C120</f>
        <v>-112135.85199999996</v>
      </c>
      <c r="D121" s="37">
        <f>D73-D120</f>
        <v>65223.54999999958</v>
      </c>
      <c r="E121" s="37"/>
      <c r="F121" s="37"/>
      <c r="G121" s="37">
        <v>59186.870000000345</v>
      </c>
      <c r="H121" s="37"/>
      <c r="I121" s="42">
        <f>D121-сентябрь!D121</f>
        <v>-15380.690000000177</v>
      </c>
    </row>
    <row r="122" spans="1:9" ht="24" customHeight="1">
      <c r="A122" s="3" t="s">
        <v>63</v>
      </c>
      <c r="B122" s="35" t="s">
        <v>125</v>
      </c>
      <c r="C122" s="35"/>
      <c r="D122" s="35" t="s">
        <v>171</v>
      </c>
      <c r="E122" s="35"/>
      <c r="F122" s="35"/>
      <c r="G122" s="35" t="s">
        <v>172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53752.83</v>
      </c>
      <c r="E123" s="34">
        <f t="shared" si="11"/>
        <v>0</v>
      </c>
      <c r="F123" s="34">
        <f t="shared" si="11"/>
        <v>0</v>
      </c>
      <c r="G123" s="34">
        <f>G125+G126</f>
        <v>23827.6</v>
      </c>
      <c r="H123" s="34">
        <f t="shared" si="11"/>
        <v>0</v>
      </c>
      <c r="I123" s="42">
        <f>D123-сентябрь!D123</f>
        <v>-15380.669999999998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D124-сентябрь!D124</f>
        <v>0</v>
      </c>
    </row>
    <row r="125" spans="1:9" ht="12.75">
      <c r="A125" s="10" t="s">
        <v>65</v>
      </c>
      <c r="B125" s="35">
        <v>2977.9</v>
      </c>
      <c r="C125" s="35"/>
      <c r="D125" s="35">
        <f>20678.57+136</f>
        <v>20814.57</v>
      </c>
      <c r="E125" s="35"/>
      <c r="F125" s="35"/>
      <c r="G125" s="35">
        <v>16275.9</v>
      </c>
      <c r="H125" s="44"/>
      <c r="I125" s="43">
        <f>D125-сентябрь!D125</f>
        <v>-18846.83</v>
      </c>
    </row>
    <row r="126" spans="1:9" ht="12.75">
      <c r="A126" s="3" t="s">
        <v>66</v>
      </c>
      <c r="B126" s="35">
        <v>10551.1</v>
      </c>
      <c r="C126" s="35"/>
      <c r="D126" s="35">
        <v>32938.26</v>
      </c>
      <c r="E126" s="35"/>
      <c r="F126" s="35"/>
      <c r="G126" s="35">
        <v>7551.7</v>
      </c>
      <c r="H126" s="44"/>
      <c r="I126" s="43">
        <f>D126-сентябрь!D126</f>
        <v>3466.1600000000035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D127-сентябрь!D127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D128-сентябрь!D128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f>D129-сентябрь!D129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160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xSplit="1" ySplit="6" topLeftCell="B8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175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173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69" t="s">
        <v>123</v>
      </c>
      <c r="B7" s="66">
        <f>B8+B15+B20+B24+B27+B31+B34+B42+B43+B44+B48</f>
        <v>417744.88999999996</v>
      </c>
      <c r="C7" s="66">
        <f>C8+C15+C20+C24+C27+C31+C34+C42+C43+C44+C48</f>
        <v>364302.7299999999</v>
      </c>
      <c r="D7" s="66">
        <f>D8+D15+D20+D24+D27+D31+D34+D42+D43+D44+D48+D65</f>
        <v>353723.27999999997</v>
      </c>
      <c r="E7" s="67">
        <f aca="true" t="shared" si="0" ref="E7:E30">$D:$D/$B:$B*100</f>
        <v>84.67447202047164</v>
      </c>
      <c r="F7" s="67">
        <f aca="true" t="shared" si="1" ref="F7:F30">$D:$D/$C:$C*100</f>
        <v>97.09597290143833</v>
      </c>
      <c r="G7" s="66">
        <f>G8+G15+G20+G24+G27+G31+G34+G42+G43+G44+G48+G65</f>
        <v>331304.08</v>
      </c>
      <c r="H7" s="67">
        <f aca="true" t="shared" si="2" ref="H7:H27">$D:$D/$G:$G*100</f>
        <v>106.76695560163338</v>
      </c>
      <c r="I7" s="66">
        <f>I8+I15+I20+I24+I27+I31+I34+I42+I43+I44+I48+I65</f>
        <v>34939.06999999999</v>
      </c>
    </row>
    <row r="8" spans="1:9" ht="12.75">
      <c r="A8" s="70" t="s">
        <v>4</v>
      </c>
      <c r="B8" s="67">
        <f>B9+B10</f>
        <v>250750.75999999998</v>
      </c>
      <c r="C8" s="67">
        <f>C9+C10</f>
        <v>212616.79999999996</v>
      </c>
      <c r="D8" s="67">
        <f>D9+D10</f>
        <v>206106.31000000003</v>
      </c>
      <c r="E8" s="67">
        <f t="shared" si="0"/>
        <v>82.19568706391959</v>
      </c>
      <c r="F8" s="67">
        <f t="shared" si="1"/>
        <v>96.93792306158312</v>
      </c>
      <c r="G8" s="67">
        <f>G9+G10</f>
        <v>182820.90000000002</v>
      </c>
      <c r="H8" s="67">
        <f t="shared" si="2"/>
        <v>112.7367330540436</v>
      </c>
      <c r="I8" s="67">
        <f>I9+I10</f>
        <v>19999.8</v>
      </c>
    </row>
    <row r="9" spans="1:9" ht="25.5">
      <c r="A9" s="71" t="s">
        <v>5</v>
      </c>
      <c r="B9" s="50">
        <v>5496.9</v>
      </c>
      <c r="C9" s="50">
        <v>5250</v>
      </c>
      <c r="D9" s="50">
        <v>2775.42</v>
      </c>
      <c r="E9" s="67">
        <f t="shared" si="0"/>
        <v>50.49064017900999</v>
      </c>
      <c r="F9" s="67">
        <f t="shared" si="1"/>
        <v>52.86514285714286</v>
      </c>
      <c r="G9" s="50">
        <v>3405.2</v>
      </c>
      <c r="H9" s="67">
        <f t="shared" si="2"/>
        <v>81.50534476682722</v>
      </c>
      <c r="I9" s="50">
        <v>120.28</v>
      </c>
    </row>
    <row r="10" spans="1:9" ht="12.75" customHeight="1">
      <c r="A10" s="72" t="s">
        <v>76</v>
      </c>
      <c r="B10" s="68">
        <f>B11+B12+B13+B14</f>
        <v>245253.86</v>
      </c>
      <c r="C10" s="68">
        <f>C11+C12+C13+C14</f>
        <v>207366.79999999996</v>
      </c>
      <c r="D10" s="68">
        <f>D11+D12+D13+D14</f>
        <v>203330.89</v>
      </c>
      <c r="E10" s="73">
        <f t="shared" si="0"/>
        <v>82.90629554209667</v>
      </c>
      <c r="F10" s="68">
        <f t="shared" si="1"/>
        <v>98.05373377030463</v>
      </c>
      <c r="G10" s="68">
        <f>G11+G12+G13+G14</f>
        <v>179415.7</v>
      </c>
      <c r="H10" s="73">
        <f t="shared" si="2"/>
        <v>113.32948565816703</v>
      </c>
      <c r="I10" s="68">
        <f>I11+I12+I13+I14</f>
        <v>19879.52</v>
      </c>
    </row>
    <row r="11" spans="1:9" ht="51">
      <c r="A11" s="74" t="s">
        <v>80</v>
      </c>
      <c r="B11" s="45">
        <v>232918.46</v>
      </c>
      <c r="C11" s="45">
        <v>195784.39999999997</v>
      </c>
      <c r="D11" s="45">
        <v>195032.54</v>
      </c>
      <c r="E11" s="67">
        <f t="shared" si="0"/>
        <v>83.73425618561964</v>
      </c>
      <c r="F11" s="67">
        <f t="shared" si="1"/>
        <v>99.6159755322692</v>
      </c>
      <c r="G11" s="45">
        <v>171426.82</v>
      </c>
      <c r="H11" s="67">
        <f t="shared" si="2"/>
        <v>113.77014401830472</v>
      </c>
      <c r="I11" s="45">
        <v>19604.82</v>
      </c>
    </row>
    <row r="12" spans="1:9" ht="51" customHeight="1">
      <c r="A12" s="74" t="s">
        <v>81</v>
      </c>
      <c r="B12" s="45">
        <v>5487.6</v>
      </c>
      <c r="C12" s="45">
        <v>5187.6</v>
      </c>
      <c r="D12" s="45">
        <v>3301.49</v>
      </c>
      <c r="E12" s="67">
        <f t="shared" si="0"/>
        <v>60.16273051971718</v>
      </c>
      <c r="F12" s="67">
        <f t="shared" si="1"/>
        <v>63.641953890045485</v>
      </c>
      <c r="G12" s="45">
        <v>2878.28</v>
      </c>
      <c r="H12" s="67">
        <f t="shared" si="2"/>
        <v>114.70357296718872</v>
      </c>
      <c r="I12" s="45">
        <v>19.26</v>
      </c>
    </row>
    <row r="13" spans="1:9" ht="25.5">
      <c r="A13" s="74" t="s">
        <v>82</v>
      </c>
      <c r="B13" s="45">
        <v>4447.8</v>
      </c>
      <c r="C13" s="45">
        <v>4247.8</v>
      </c>
      <c r="D13" s="45">
        <v>2343.79</v>
      </c>
      <c r="E13" s="67">
        <f t="shared" si="0"/>
        <v>52.695489905121626</v>
      </c>
      <c r="F13" s="67">
        <f t="shared" si="1"/>
        <v>55.17656198502754</v>
      </c>
      <c r="G13" s="45">
        <v>3482.95</v>
      </c>
      <c r="H13" s="67">
        <f t="shared" si="2"/>
        <v>67.29324279705422</v>
      </c>
      <c r="I13" s="45">
        <v>80.4</v>
      </c>
    </row>
    <row r="14" spans="1:9" ht="63.75">
      <c r="A14" s="75" t="s">
        <v>84</v>
      </c>
      <c r="B14" s="45">
        <v>2400</v>
      </c>
      <c r="C14" s="45">
        <v>2147</v>
      </c>
      <c r="D14" s="45">
        <v>2653.07</v>
      </c>
      <c r="E14" s="67">
        <f t="shared" si="0"/>
        <v>110.54458333333335</v>
      </c>
      <c r="F14" s="67">
        <f t="shared" si="1"/>
        <v>123.57102934326969</v>
      </c>
      <c r="G14" s="45">
        <v>1627.65</v>
      </c>
      <c r="H14" s="67">
        <f t="shared" si="2"/>
        <v>163.00003071913497</v>
      </c>
      <c r="I14" s="45">
        <v>175.04</v>
      </c>
    </row>
    <row r="15" spans="1:9" ht="44.25" customHeight="1">
      <c r="A15" s="76" t="s">
        <v>89</v>
      </c>
      <c r="B15" s="66">
        <f>B16+B17+B18+B19</f>
        <v>18565.699999999997</v>
      </c>
      <c r="C15" s="66">
        <f>C16+C17+C18+C19</f>
        <v>17060</v>
      </c>
      <c r="D15" s="66">
        <f>D16+D17+D18+D19</f>
        <v>18261.43</v>
      </c>
      <c r="E15" s="67">
        <f t="shared" si="0"/>
        <v>98.36111754471958</v>
      </c>
      <c r="F15" s="67">
        <f t="shared" si="1"/>
        <v>107.04237983587339</v>
      </c>
      <c r="G15" s="66">
        <f>G16+G17+G18+G19</f>
        <v>16994.81</v>
      </c>
      <c r="H15" s="67">
        <f t="shared" si="2"/>
        <v>107.45298123368252</v>
      </c>
      <c r="I15" s="66">
        <f>I16+I17+I18+I19</f>
        <v>1777.81</v>
      </c>
    </row>
    <row r="16" spans="1:9" ht="39.75" customHeight="1">
      <c r="A16" s="46" t="s">
        <v>90</v>
      </c>
      <c r="B16" s="45">
        <v>6897.9</v>
      </c>
      <c r="C16" s="77">
        <v>6390</v>
      </c>
      <c r="D16" s="45">
        <v>8118.06</v>
      </c>
      <c r="E16" s="67">
        <f t="shared" si="0"/>
        <v>117.68886182751272</v>
      </c>
      <c r="F16" s="67">
        <f t="shared" si="1"/>
        <v>127.04319248826292</v>
      </c>
      <c r="G16" s="45">
        <v>6966.74</v>
      </c>
      <c r="H16" s="67">
        <f t="shared" si="2"/>
        <v>116.5259504445408</v>
      </c>
      <c r="I16" s="45">
        <v>847.49</v>
      </c>
    </row>
    <row r="17" spans="1:9" ht="37.5" customHeight="1">
      <c r="A17" s="46" t="s">
        <v>91</v>
      </c>
      <c r="B17" s="45">
        <v>54</v>
      </c>
      <c r="C17" s="77">
        <v>50</v>
      </c>
      <c r="D17" s="45">
        <v>77.06</v>
      </c>
      <c r="E17" s="67">
        <f t="shared" si="0"/>
        <v>142.70370370370372</v>
      </c>
      <c r="F17" s="67">
        <f t="shared" si="1"/>
        <v>154.12</v>
      </c>
      <c r="G17" s="45">
        <v>71.16</v>
      </c>
      <c r="H17" s="67">
        <f t="shared" si="2"/>
        <v>108.29117481731309</v>
      </c>
      <c r="I17" s="45">
        <v>9.6</v>
      </c>
    </row>
    <row r="18" spans="1:9" ht="56.25" customHeight="1">
      <c r="A18" s="46" t="s">
        <v>92</v>
      </c>
      <c r="B18" s="45">
        <v>12685.2</v>
      </c>
      <c r="C18" s="77">
        <v>11600</v>
      </c>
      <c r="D18" s="45">
        <v>11877.45</v>
      </c>
      <c r="E18" s="67">
        <f t="shared" si="0"/>
        <v>93.63234320310283</v>
      </c>
      <c r="F18" s="67">
        <f t="shared" si="1"/>
        <v>102.39181034482758</v>
      </c>
      <c r="G18" s="45">
        <v>11301.86</v>
      </c>
      <c r="H18" s="67">
        <f t="shared" si="2"/>
        <v>105.09287851734139</v>
      </c>
      <c r="I18" s="45">
        <v>1089.58</v>
      </c>
    </row>
    <row r="19" spans="1:9" ht="55.5" customHeight="1">
      <c r="A19" s="46" t="s">
        <v>93</v>
      </c>
      <c r="B19" s="45">
        <v>-1071.4</v>
      </c>
      <c r="C19" s="77">
        <v>-980</v>
      </c>
      <c r="D19" s="45">
        <v>-1811.14</v>
      </c>
      <c r="E19" s="67">
        <f t="shared" si="0"/>
        <v>169.0442411797648</v>
      </c>
      <c r="F19" s="67">
        <f t="shared" si="1"/>
        <v>184.81020408163266</v>
      </c>
      <c r="G19" s="45">
        <v>-1344.95</v>
      </c>
      <c r="H19" s="67">
        <f t="shared" si="2"/>
        <v>134.66225510242015</v>
      </c>
      <c r="I19" s="45">
        <v>-168.86</v>
      </c>
    </row>
    <row r="20" spans="1:9" ht="15.75" customHeight="1">
      <c r="A20" s="78" t="s">
        <v>7</v>
      </c>
      <c r="B20" s="66">
        <f>B21+B22+B23</f>
        <v>37477.100000000006</v>
      </c>
      <c r="C20" s="66">
        <f>C21+C22+C23</f>
        <v>36326.41</v>
      </c>
      <c r="D20" s="66">
        <f>D21+D22+D23</f>
        <v>28303.739999999998</v>
      </c>
      <c r="E20" s="67">
        <f t="shared" si="0"/>
        <v>75.52275923163744</v>
      </c>
      <c r="F20" s="67">
        <f t="shared" si="1"/>
        <v>77.91504858311073</v>
      </c>
      <c r="G20" s="66">
        <f>G21+G22+G23</f>
        <v>35331.96</v>
      </c>
      <c r="H20" s="67">
        <f t="shared" si="2"/>
        <v>80.10803816148325</v>
      </c>
      <c r="I20" s="66">
        <f>I21+I22+I23</f>
        <v>435.42999999999995</v>
      </c>
    </row>
    <row r="21" spans="1:9" ht="12.75">
      <c r="A21" s="74" t="s">
        <v>96</v>
      </c>
      <c r="B21" s="45">
        <v>35076.5</v>
      </c>
      <c r="C21" s="45">
        <v>34646.11</v>
      </c>
      <c r="D21" s="45">
        <v>27147.53</v>
      </c>
      <c r="E21" s="67">
        <f t="shared" si="0"/>
        <v>77.39520761763573</v>
      </c>
      <c r="F21" s="67">
        <f t="shared" si="1"/>
        <v>78.35664667692852</v>
      </c>
      <c r="G21" s="45">
        <v>33938.2</v>
      </c>
      <c r="H21" s="67">
        <f t="shared" si="2"/>
        <v>79.99107200735455</v>
      </c>
      <c r="I21" s="45">
        <v>417.53</v>
      </c>
    </row>
    <row r="22" spans="1:9" ht="18.75" customHeight="1">
      <c r="A22" s="74" t="s">
        <v>94</v>
      </c>
      <c r="B22" s="45">
        <v>1080.3</v>
      </c>
      <c r="C22" s="45">
        <v>1080.3</v>
      </c>
      <c r="D22" s="45">
        <v>560.64</v>
      </c>
      <c r="E22" s="67">
        <f t="shared" si="0"/>
        <v>51.896695362399335</v>
      </c>
      <c r="F22" s="67">
        <f t="shared" si="1"/>
        <v>51.896695362399335</v>
      </c>
      <c r="G22" s="45">
        <v>806.93</v>
      </c>
      <c r="H22" s="67">
        <f t="shared" si="2"/>
        <v>69.4781455640514</v>
      </c>
      <c r="I22" s="45">
        <v>0.13</v>
      </c>
    </row>
    <row r="23" spans="1:9" ht="31.5" customHeight="1">
      <c r="A23" s="74" t="s">
        <v>95</v>
      </c>
      <c r="B23" s="45">
        <v>1320.3</v>
      </c>
      <c r="C23" s="45">
        <v>600</v>
      </c>
      <c r="D23" s="45">
        <v>595.57</v>
      </c>
      <c r="E23" s="67">
        <f t="shared" si="0"/>
        <v>45.10868741952587</v>
      </c>
      <c r="F23" s="67">
        <f t="shared" si="1"/>
        <v>99.26166666666667</v>
      </c>
      <c r="G23" s="45">
        <v>586.83</v>
      </c>
      <c r="H23" s="67">
        <f t="shared" si="2"/>
        <v>101.48935807644463</v>
      </c>
      <c r="I23" s="45">
        <v>17.77</v>
      </c>
    </row>
    <row r="24" spans="1:9" ht="13.5" customHeight="1">
      <c r="A24" s="78" t="s">
        <v>8</v>
      </c>
      <c r="B24" s="66">
        <f>SUM(B25:B26)</f>
        <v>27929.1</v>
      </c>
      <c r="C24" s="66">
        <f>SUM(C25:C26)</f>
        <v>23023.8</v>
      </c>
      <c r="D24" s="66">
        <f>SUM(D25:D26)</f>
        <v>23235.47</v>
      </c>
      <c r="E24" s="67">
        <f t="shared" si="0"/>
        <v>83.19448174126629</v>
      </c>
      <c r="F24" s="67">
        <f t="shared" si="1"/>
        <v>100.91935301731252</v>
      </c>
      <c r="G24" s="66">
        <f>SUM(G25:G26)</f>
        <v>23871.98</v>
      </c>
      <c r="H24" s="67">
        <f t="shared" si="2"/>
        <v>97.33365225674619</v>
      </c>
      <c r="I24" s="66">
        <f>SUM(I25:I26)</f>
        <v>7835.2300000000005</v>
      </c>
    </row>
    <row r="25" spans="1:9" ht="12.75">
      <c r="A25" s="74" t="s">
        <v>130</v>
      </c>
      <c r="B25" s="45">
        <v>11865.3</v>
      </c>
      <c r="C25" s="45">
        <v>9410</v>
      </c>
      <c r="D25" s="45">
        <v>9495.1</v>
      </c>
      <c r="E25" s="67">
        <f t="shared" si="0"/>
        <v>80.02410389960643</v>
      </c>
      <c r="F25" s="67">
        <f t="shared" si="1"/>
        <v>100.90435706695007</v>
      </c>
      <c r="G25" s="45">
        <v>9869.6</v>
      </c>
      <c r="H25" s="67">
        <f t="shared" si="2"/>
        <v>96.20551998054633</v>
      </c>
      <c r="I25" s="45">
        <v>4682.47</v>
      </c>
    </row>
    <row r="26" spans="1:9" ht="12.75">
      <c r="A26" s="74" t="s">
        <v>131</v>
      </c>
      <c r="B26" s="45">
        <v>16063.8</v>
      </c>
      <c r="C26" s="45">
        <v>13613.8</v>
      </c>
      <c r="D26" s="45">
        <v>13740.37</v>
      </c>
      <c r="E26" s="67">
        <f t="shared" si="0"/>
        <v>85.53623675593572</v>
      </c>
      <c r="F26" s="67">
        <f t="shared" si="1"/>
        <v>100.92971837400286</v>
      </c>
      <c r="G26" s="45">
        <v>14002.38</v>
      </c>
      <c r="H26" s="67">
        <f t="shared" si="2"/>
        <v>98.12881810092286</v>
      </c>
      <c r="I26" s="45">
        <v>3152.76</v>
      </c>
    </row>
    <row r="27" spans="1:9" ht="12.75">
      <c r="A27" s="70" t="s">
        <v>9</v>
      </c>
      <c r="B27" s="66">
        <f>B28+B29+B30</f>
        <v>16144.59</v>
      </c>
      <c r="C27" s="66">
        <f>C28+C29+C30</f>
        <v>14601.59</v>
      </c>
      <c r="D27" s="66">
        <f>D28+D29+D30</f>
        <v>15427.33</v>
      </c>
      <c r="E27" s="67">
        <f t="shared" si="0"/>
        <v>95.55727336525733</v>
      </c>
      <c r="F27" s="67">
        <f t="shared" si="1"/>
        <v>105.65513755693729</v>
      </c>
      <c r="G27" s="66">
        <f>G28+G29+G30</f>
        <v>12325.19</v>
      </c>
      <c r="H27" s="67">
        <f t="shared" si="2"/>
        <v>125.16910489818007</v>
      </c>
      <c r="I27" s="66">
        <f>I28+I29+I30</f>
        <v>1207.1</v>
      </c>
    </row>
    <row r="28" spans="1:9" ht="25.5">
      <c r="A28" s="74" t="s">
        <v>10</v>
      </c>
      <c r="B28" s="45">
        <v>15944.19</v>
      </c>
      <c r="C28" s="45">
        <v>14409.19</v>
      </c>
      <c r="D28" s="45">
        <v>15238.13</v>
      </c>
      <c r="E28" s="67">
        <f t="shared" si="0"/>
        <v>95.57167846093154</v>
      </c>
      <c r="F28" s="67">
        <f t="shared" si="1"/>
        <v>105.75285633682392</v>
      </c>
      <c r="G28" s="45">
        <v>12049.19</v>
      </c>
      <c r="H28" s="67" t="s">
        <v>140</v>
      </c>
      <c r="I28" s="45">
        <v>1199.1</v>
      </c>
    </row>
    <row r="29" spans="1:9" ht="25.5">
      <c r="A29" s="74" t="s">
        <v>98</v>
      </c>
      <c r="B29" s="45">
        <v>70.4</v>
      </c>
      <c r="C29" s="45">
        <v>62.4</v>
      </c>
      <c r="D29" s="45">
        <v>59.2</v>
      </c>
      <c r="E29" s="67">
        <f t="shared" si="0"/>
        <v>84.09090909090908</v>
      </c>
      <c r="F29" s="67">
        <f t="shared" si="1"/>
        <v>94.87179487179488</v>
      </c>
      <c r="G29" s="45">
        <v>96</v>
      </c>
      <c r="H29" s="67" t="s">
        <v>140</v>
      </c>
      <c r="I29" s="45">
        <v>8</v>
      </c>
    </row>
    <row r="30" spans="1:9" ht="25.5">
      <c r="A30" s="74" t="s">
        <v>97</v>
      </c>
      <c r="B30" s="45">
        <v>130</v>
      </c>
      <c r="C30" s="45">
        <v>130</v>
      </c>
      <c r="D30" s="45">
        <v>130</v>
      </c>
      <c r="E30" s="67">
        <f t="shared" si="0"/>
        <v>100</v>
      </c>
      <c r="F30" s="67">
        <f t="shared" si="1"/>
        <v>100</v>
      </c>
      <c r="G30" s="45">
        <v>180</v>
      </c>
      <c r="H30" s="67" t="s">
        <v>140</v>
      </c>
      <c r="I30" s="45">
        <v>0</v>
      </c>
    </row>
    <row r="31" spans="1:9" ht="25.5">
      <c r="A31" s="78" t="s">
        <v>11</v>
      </c>
      <c r="B31" s="66">
        <f>$32:$32+$33:$33</f>
        <v>0</v>
      </c>
      <c r="C31" s="66">
        <f>$32:$32+$33:$33</f>
        <v>0</v>
      </c>
      <c r="D31" s="66">
        <f>D32+D33</f>
        <v>0.14</v>
      </c>
      <c r="E31" s="67" t="s">
        <v>140</v>
      </c>
      <c r="F31" s="67" t="s">
        <v>140</v>
      </c>
      <c r="G31" s="66">
        <f>G32+G33</f>
        <v>0.4</v>
      </c>
      <c r="H31" s="67" t="s">
        <v>140</v>
      </c>
      <c r="I31" s="66">
        <v>0</v>
      </c>
    </row>
    <row r="32" spans="1:9" ht="25.5">
      <c r="A32" s="74" t="s">
        <v>100</v>
      </c>
      <c r="B32" s="45">
        <v>0</v>
      </c>
      <c r="C32" s="45">
        <v>0</v>
      </c>
      <c r="D32" s="45">
        <v>0.1</v>
      </c>
      <c r="E32" s="67" t="s">
        <v>141</v>
      </c>
      <c r="F32" s="67" t="s">
        <v>141</v>
      </c>
      <c r="G32" s="45">
        <v>0</v>
      </c>
      <c r="H32" s="67" t="s">
        <v>141</v>
      </c>
      <c r="I32" s="45">
        <v>0</v>
      </c>
    </row>
    <row r="33" spans="1:9" ht="25.5">
      <c r="A33" s="74" t="s">
        <v>99</v>
      </c>
      <c r="B33" s="45">
        <v>0</v>
      </c>
      <c r="C33" s="45">
        <v>0</v>
      </c>
      <c r="D33" s="45">
        <v>0.04</v>
      </c>
      <c r="E33" s="67" t="s">
        <v>141</v>
      </c>
      <c r="F33" s="67" t="s">
        <v>141</v>
      </c>
      <c r="G33" s="45">
        <v>0.4</v>
      </c>
      <c r="H33" s="67" t="s">
        <v>141</v>
      </c>
      <c r="I33" s="45">
        <v>0</v>
      </c>
    </row>
    <row r="34" spans="1:9" ht="38.25">
      <c r="A34" s="78" t="s">
        <v>12</v>
      </c>
      <c r="B34" s="66">
        <f>B35+B37+B38+B39+B40+B41+B36</f>
        <v>41701.4</v>
      </c>
      <c r="C34" s="66">
        <f>C35+C37+C38+C39+C40+C41+C36</f>
        <v>37529.61</v>
      </c>
      <c r="D34" s="66">
        <f>D35+D37+D38+D39+D40+D41+D36</f>
        <v>38531.67999999999</v>
      </c>
      <c r="E34" s="67">
        <f>$D:$D/$B:$B*100</f>
        <v>92.39900818677549</v>
      </c>
      <c r="F34" s="67">
        <f>$D:$D/$C:$C*100</f>
        <v>102.67007837278351</v>
      </c>
      <c r="G34" s="66">
        <f>SUM(G35:G41)</f>
        <v>39913.42</v>
      </c>
      <c r="H34" s="67">
        <f>$D:$D/$G:$G*100</f>
        <v>96.53815684048121</v>
      </c>
      <c r="I34" s="66">
        <f>I35+I37+I38+I39+I40+I41+I36</f>
        <v>2626.41</v>
      </c>
    </row>
    <row r="35" spans="1:9" ht="76.5" customHeight="1" hidden="1">
      <c r="A35" s="74" t="s">
        <v>161</v>
      </c>
      <c r="B35" s="45">
        <v>0</v>
      </c>
      <c r="C35" s="45">
        <v>0</v>
      </c>
      <c r="D35" s="45">
        <v>0</v>
      </c>
      <c r="E35" s="67" t="s">
        <v>141</v>
      </c>
      <c r="F35" s="67" t="s">
        <v>141</v>
      </c>
      <c r="G35" s="45">
        <v>1180.01</v>
      </c>
      <c r="H35" s="67">
        <f>$D:$D/$G:$G*100</f>
        <v>0</v>
      </c>
      <c r="I35" s="45">
        <v>0</v>
      </c>
    </row>
    <row r="36" spans="1:9" ht="84" customHeight="1">
      <c r="A36" s="74" t="s">
        <v>101</v>
      </c>
      <c r="B36" s="45">
        <v>23058</v>
      </c>
      <c r="C36" s="45">
        <v>20900</v>
      </c>
      <c r="D36" s="45">
        <v>21069.1</v>
      </c>
      <c r="E36" s="67">
        <f>$D:$D/$B:$B*100</f>
        <v>91.37436030878654</v>
      </c>
      <c r="F36" s="67">
        <f>$D:$D/$C:$C*100</f>
        <v>100.8090909090909</v>
      </c>
      <c r="G36" s="45">
        <v>0</v>
      </c>
      <c r="H36" s="67" t="s">
        <v>141</v>
      </c>
      <c r="I36" s="45">
        <v>1048.71</v>
      </c>
    </row>
    <row r="37" spans="1:9" ht="81.75" customHeight="1">
      <c r="A37" s="74" t="s">
        <v>126</v>
      </c>
      <c r="B37" s="45">
        <v>3.7</v>
      </c>
      <c r="C37" s="45">
        <v>3.71</v>
      </c>
      <c r="D37" s="45">
        <v>2.91</v>
      </c>
      <c r="E37" s="67">
        <f>$D:$D/$B:$B*100</f>
        <v>78.64864864864865</v>
      </c>
      <c r="F37" s="67" t="s">
        <v>141</v>
      </c>
      <c r="G37" s="45">
        <v>20879.93</v>
      </c>
      <c r="H37" s="67" t="s">
        <v>141</v>
      </c>
      <c r="I37" s="45">
        <v>0</v>
      </c>
    </row>
    <row r="38" spans="1:9" ht="76.5">
      <c r="A38" s="74" t="s">
        <v>102</v>
      </c>
      <c r="B38" s="45">
        <v>24.86</v>
      </c>
      <c r="C38" s="45">
        <v>24.86</v>
      </c>
      <c r="D38" s="45">
        <v>30.64</v>
      </c>
      <c r="E38" s="67" t="s">
        <v>141</v>
      </c>
      <c r="F38" s="67" t="s">
        <v>141</v>
      </c>
      <c r="G38" s="45">
        <v>15344.99</v>
      </c>
      <c r="H38" s="67">
        <f>$D:$D/$G:$G*100</f>
        <v>0.1996742910878404</v>
      </c>
      <c r="I38" s="45">
        <v>1.89</v>
      </c>
    </row>
    <row r="39" spans="1:9" ht="38.25">
      <c r="A39" s="74" t="s">
        <v>127</v>
      </c>
      <c r="B39" s="45">
        <v>14870.6</v>
      </c>
      <c r="C39" s="45">
        <v>12988</v>
      </c>
      <c r="D39" s="45">
        <v>13750.85</v>
      </c>
      <c r="E39" s="67">
        <f aca="true" t="shared" si="3" ref="E39:E45">$D:$D/$B:$B*100</f>
        <v>92.47004155851143</v>
      </c>
      <c r="F39" s="67">
        <f>$D:$D/$C:$C*100</f>
        <v>105.87349861410533</v>
      </c>
      <c r="G39" s="45">
        <v>0</v>
      </c>
      <c r="H39" s="67" t="s">
        <v>141</v>
      </c>
      <c r="I39" s="45">
        <v>1285.58</v>
      </c>
    </row>
    <row r="40" spans="1:9" ht="51">
      <c r="A40" s="74" t="s">
        <v>103</v>
      </c>
      <c r="B40" s="45">
        <v>978.75</v>
      </c>
      <c r="C40" s="45">
        <v>978.75</v>
      </c>
      <c r="D40" s="45">
        <v>978.75</v>
      </c>
      <c r="E40" s="67">
        <f t="shared" si="3"/>
        <v>100</v>
      </c>
      <c r="F40" s="67" t="s">
        <v>141</v>
      </c>
      <c r="G40" s="45">
        <v>865.95</v>
      </c>
      <c r="H40" s="67">
        <f aca="true" t="shared" si="4" ref="H40:H51">$D:$D/$G:$G*100</f>
        <v>113.02615624458687</v>
      </c>
      <c r="I40" s="45">
        <v>0</v>
      </c>
    </row>
    <row r="41" spans="1:9" ht="76.5">
      <c r="A41" s="79" t="s">
        <v>120</v>
      </c>
      <c r="B41" s="45">
        <v>2765.49</v>
      </c>
      <c r="C41" s="45">
        <v>2634.29</v>
      </c>
      <c r="D41" s="45">
        <v>2699.43</v>
      </c>
      <c r="E41" s="67">
        <f t="shared" si="3"/>
        <v>97.6112732282525</v>
      </c>
      <c r="F41" s="67">
        <f>$D:$D/$C:$C*100</f>
        <v>102.47277254971927</v>
      </c>
      <c r="G41" s="45">
        <v>1642.54</v>
      </c>
      <c r="H41" s="67">
        <f t="shared" si="4"/>
        <v>164.34485613744565</v>
      </c>
      <c r="I41" s="45">
        <v>290.23</v>
      </c>
    </row>
    <row r="42" spans="1:9" ht="25.5">
      <c r="A42" s="71" t="s">
        <v>13</v>
      </c>
      <c r="B42" s="50">
        <v>967.1</v>
      </c>
      <c r="C42" s="50">
        <v>855.3</v>
      </c>
      <c r="D42" s="50">
        <v>460.36</v>
      </c>
      <c r="E42" s="67">
        <f t="shared" si="3"/>
        <v>47.60210939923483</v>
      </c>
      <c r="F42" s="67">
        <f>$D:$D/$C:$C*100</f>
        <v>53.82438910323864</v>
      </c>
      <c r="G42" s="50">
        <v>774.06</v>
      </c>
      <c r="H42" s="67">
        <f t="shared" si="4"/>
        <v>59.473425832622794</v>
      </c>
      <c r="I42" s="50">
        <v>30.86</v>
      </c>
    </row>
    <row r="43" spans="1:9" ht="25.5">
      <c r="A43" s="71" t="s">
        <v>108</v>
      </c>
      <c r="B43" s="50">
        <v>5964.49</v>
      </c>
      <c r="C43" s="50">
        <v>5670.17</v>
      </c>
      <c r="D43" s="50">
        <v>5986.54</v>
      </c>
      <c r="E43" s="67">
        <f t="shared" si="3"/>
        <v>100.36968793643715</v>
      </c>
      <c r="F43" s="67">
        <f>$D:$D/$C:$C*100</f>
        <v>105.57955052494017</v>
      </c>
      <c r="G43" s="50">
        <v>6020.61</v>
      </c>
      <c r="H43" s="67">
        <f t="shared" si="4"/>
        <v>99.4341104971091</v>
      </c>
      <c r="I43" s="50">
        <v>182.59</v>
      </c>
    </row>
    <row r="44" spans="1:9" ht="25.5">
      <c r="A44" s="78" t="s">
        <v>14</v>
      </c>
      <c r="B44" s="66">
        <f>B45+B46+B47</f>
        <v>8015.84</v>
      </c>
      <c r="C44" s="66">
        <f>C45+C46+C47</f>
        <v>7574.99</v>
      </c>
      <c r="D44" s="66">
        <f>D45+D46+D47</f>
        <v>6839.35</v>
      </c>
      <c r="E44" s="67">
        <f t="shared" si="3"/>
        <v>85.32293558753669</v>
      </c>
      <c r="F44" s="67">
        <f>$D:$D/$C:$C*100</f>
        <v>90.28856803771359</v>
      </c>
      <c r="G44" s="66">
        <f>G45+G46+G47</f>
        <v>3197.08</v>
      </c>
      <c r="H44" s="67">
        <f t="shared" si="4"/>
        <v>213.92489396574373</v>
      </c>
      <c r="I44" s="66">
        <f>I45+I46+I47</f>
        <v>279.35</v>
      </c>
    </row>
    <row r="45" spans="1:9" ht="14.25" customHeight="1">
      <c r="A45" s="74" t="s">
        <v>105</v>
      </c>
      <c r="B45" s="45">
        <v>19.52</v>
      </c>
      <c r="C45" s="45">
        <v>19.51</v>
      </c>
      <c r="D45" s="45">
        <v>19.52</v>
      </c>
      <c r="E45" s="67">
        <f t="shared" si="3"/>
        <v>100</v>
      </c>
      <c r="F45" s="67">
        <f>$D:$D/$C:$C*100</f>
        <v>100.0512557662737</v>
      </c>
      <c r="G45" s="45">
        <v>95.89</v>
      </c>
      <c r="H45" s="67">
        <f t="shared" si="4"/>
        <v>20.356658671394307</v>
      </c>
      <c r="I45" s="45">
        <v>0</v>
      </c>
    </row>
    <row r="46" spans="1:9" ht="76.5">
      <c r="A46" s="74" t="s">
        <v>106</v>
      </c>
      <c r="B46" s="45">
        <v>2645.08</v>
      </c>
      <c r="C46" s="45">
        <v>2204.24</v>
      </c>
      <c r="D46" s="45">
        <v>1178.65</v>
      </c>
      <c r="E46" s="67" t="s">
        <v>141</v>
      </c>
      <c r="F46" s="67" t="s">
        <v>141</v>
      </c>
      <c r="G46" s="45">
        <v>322.45</v>
      </c>
      <c r="H46" s="67">
        <f t="shared" si="4"/>
        <v>365.52953946348276</v>
      </c>
      <c r="I46" s="45">
        <v>12.67</v>
      </c>
    </row>
    <row r="47" spans="1:9" ht="12.75">
      <c r="A47" s="79" t="s">
        <v>104</v>
      </c>
      <c r="B47" s="45">
        <v>5351.24</v>
      </c>
      <c r="C47" s="45">
        <v>5351.24</v>
      </c>
      <c r="D47" s="45">
        <v>5641.18</v>
      </c>
      <c r="E47" s="67">
        <f aca="true" t="shared" si="5" ref="E47:E52">$D:$D/$B:$B*100</f>
        <v>105.41818344906977</v>
      </c>
      <c r="F47" s="67">
        <f>$D:$D/$C:$C*100</f>
        <v>105.41818344906977</v>
      </c>
      <c r="G47" s="45">
        <v>2778.74</v>
      </c>
      <c r="H47" s="67">
        <f t="shared" si="4"/>
        <v>203.0121565889576</v>
      </c>
      <c r="I47" s="45">
        <v>266.68</v>
      </c>
    </row>
    <row r="48" spans="1:9" ht="12.75">
      <c r="A48" s="71" t="s">
        <v>15</v>
      </c>
      <c r="B48" s="66">
        <f>B49+B50+B51+B54+B55+B56+B58+B60+B61+B63+B64+B52+B53+B62</f>
        <v>10228.81</v>
      </c>
      <c r="C48" s="66">
        <f>SUM(C49:C64)</f>
        <v>9044.059999999998</v>
      </c>
      <c r="D48" s="66">
        <f>SUM(D49:D64)</f>
        <v>10534.25</v>
      </c>
      <c r="E48" s="67">
        <f t="shared" si="5"/>
        <v>102.98607560410254</v>
      </c>
      <c r="F48" s="67">
        <f>$D:$D/$C:$C*100</f>
        <v>116.4770025851222</v>
      </c>
      <c r="G48" s="66">
        <f>G49+G50+G51+G54+G55+G56+G58+G60+G61+G63+G64+G52+G53+G62</f>
        <v>9570.869999999997</v>
      </c>
      <c r="H48" s="67">
        <f t="shared" si="4"/>
        <v>110.06575159833957</v>
      </c>
      <c r="I48" s="66">
        <f>SUM(I49:I64)</f>
        <v>565.49</v>
      </c>
    </row>
    <row r="49" spans="1:9" ht="25.5">
      <c r="A49" s="74" t="s">
        <v>16</v>
      </c>
      <c r="B49" s="45">
        <v>228</v>
      </c>
      <c r="C49" s="45">
        <v>173</v>
      </c>
      <c r="D49" s="45">
        <v>175.3</v>
      </c>
      <c r="E49" s="67">
        <f t="shared" si="5"/>
        <v>76.8859649122807</v>
      </c>
      <c r="F49" s="67">
        <f>$D:$D/$C:$C*100</f>
        <v>101.32947976878613</v>
      </c>
      <c r="G49" s="45">
        <v>246.97</v>
      </c>
      <c r="H49" s="67">
        <f t="shared" si="4"/>
        <v>70.98028100579018</v>
      </c>
      <c r="I49" s="45">
        <v>30.05</v>
      </c>
    </row>
    <row r="50" spans="1:9" ht="52.5" customHeight="1">
      <c r="A50" s="74" t="s">
        <v>118</v>
      </c>
      <c r="B50" s="45">
        <v>400</v>
      </c>
      <c r="C50" s="45">
        <v>160</v>
      </c>
      <c r="D50" s="45">
        <v>164</v>
      </c>
      <c r="E50" s="67">
        <f t="shared" si="5"/>
        <v>41</v>
      </c>
      <c r="F50" s="67">
        <f>$D:$D/$C:$C*100</f>
        <v>102.49999999999999</v>
      </c>
      <c r="G50" s="45">
        <v>350.1</v>
      </c>
      <c r="H50" s="67">
        <f t="shared" si="4"/>
        <v>46.84375892602113</v>
      </c>
      <c r="I50" s="45">
        <v>40</v>
      </c>
    </row>
    <row r="51" spans="1:9" ht="63.75">
      <c r="A51" s="74" t="s">
        <v>116</v>
      </c>
      <c r="B51" s="45">
        <v>75</v>
      </c>
      <c r="C51" s="45">
        <v>136</v>
      </c>
      <c r="D51" s="45">
        <v>527.36</v>
      </c>
      <c r="E51" s="67">
        <f t="shared" si="5"/>
        <v>703.1466666666666</v>
      </c>
      <c r="F51" s="67">
        <f>$D:$D/$C:$C*100</f>
        <v>387.764705882353</v>
      </c>
      <c r="G51" s="45">
        <v>76.93</v>
      </c>
      <c r="H51" s="67">
        <f t="shared" si="4"/>
        <v>685.506304432601</v>
      </c>
      <c r="I51" s="45">
        <v>14.68</v>
      </c>
    </row>
    <row r="52" spans="1:9" ht="38.25">
      <c r="A52" s="74" t="s">
        <v>142</v>
      </c>
      <c r="B52" s="45">
        <v>20</v>
      </c>
      <c r="C52" s="45">
        <v>20</v>
      </c>
      <c r="D52" s="45">
        <v>0</v>
      </c>
      <c r="E52" s="67">
        <f t="shared" si="5"/>
        <v>0</v>
      </c>
      <c r="F52" s="67" t="s">
        <v>141</v>
      </c>
      <c r="G52" s="45">
        <v>20</v>
      </c>
      <c r="H52" s="67" t="s">
        <v>141</v>
      </c>
      <c r="I52" s="45">
        <v>0</v>
      </c>
    </row>
    <row r="53" spans="1:9" ht="51">
      <c r="A53" s="74" t="s">
        <v>143</v>
      </c>
      <c r="B53" s="45">
        <v>46.85</v>
      </c>
      <c r="C53" s="45">
        <v>46.85</v>
      </c>
      <c r="D53" s="45">
        <v>46.5</v>
      </c>
      <c r="E53" s="67" t="s">
        <v>141</v>
      </c>
      <c r="F53" s="67" t="s">
        <v>141</v>
      </c>
      <c r="G53" s="45">
        <v>17.4</v>
      </c>
      <c r="H53" s="67">
        <f>$D:$D/$G:$G*100</f>
        <v>267.2413793103448</v>
      </c>
      <c r="I53" s="45">
        <v>0</v>
      </c>
    </row>
    <row r="54" spans="1:9" ht="38.25">
      <c r="A54" s="74" t="s">
        <v>17</v>
      </c>
      <c r="B54" s="45">
        <v>1366</v>
      </c>
      <c r="C54" s="45">
        <v>1646</v>
      </c>
      <c r="D54" s="45">
        <v>1732.65</v>
      </c>
      <c r="E54" s="67">
        <f>$D:$D/$B:$B*100</f>
        <v>126.84114202049781</v>
      </c>
      <c r="F54" s="67">
        <f>$D:$D/$C:$C*100</f>
        <v>105.26427703523696</v>
      </c>
      <c r="G54" s="45">
        <v>1461.28</v>
      </c>
      <c r="H54" s="67">
        <f>$D:$D/$G:$G*100</f>
        <v>118.57070513522392</v>
      </c>
      <c r="I54" s="45">
        <v>68</v>
      </c>
    </row>
    <row r="55" spans="1:9" ht="29.25" customHeight="1">
      <c r="A55" s="74" t="s">
        <v>18</v>
      </c>
      <c r="B55" s="45">
        <v>2387</v>
      </c>
      <c r="C55" s="45">
        <v>3100.3</v>
      </c>
      <c r="D55" s="45">
        <v>3855.43</v>
      </c>
      <c r="E55" s="67">
        <f>$D:$D/$B:$B*100</f>
        <v>161.51780477586928</v>
      </c>
      <c r="F55" s="67">
        <f>$D:$D/$C:$C*100</f>
        <v>124.35667516046833</v>
      </c>
      <c r="G55" s="45">
        <v>2069.86</v>
      </c>
      <c r="H55" s="67">
        <f>$D:$D/$G:$G*100</f>
        <v>186.26525465490417</v>
      </c>
      <c r="I55" s="45">
        <v>205</v>
      </c>
    </row>
    <row r="56" spans="1:9" ht="38.25" customHeight="1">
      <c r="A56" s="74" t="s">
        <v>19</v>
      </c>
      <c r="B56" s="45">
        <v>530</v>
      </c>
      <c r="C56" s="45">
        <v>180</v>
      </c>
      <c r="D56" s="45">
        <v>30.73</v>
      </c>
      <c r="E56" s="67">
        <f>$D:$D/$B:$B*100</f>
        <v>5.7981132075471695</v>
      </c>
      <c r="F56" s="67">
        <f>$D:$D/$C:$C*100</f>
        <v>17.072222222222223</v>
      </c>
      <c r="G56" s="45">
        <v>455.5</v>
      </c>
      <c r="H56" s="67">
        <f>$D:$D/$G:$G*100</f>
        <v>6.746432491767289</v>
      </c>
      <c r="I56" s="45">
        <v>0</v>
      </c>
    </row>
    <row r="57" spans="1:9" ht="43.5" customHeight="1">
      <c r="A57" s="74" t="s">
        <v>174</v>
      </c>
      <c r="B57" s="45">
        <v>0</v>
      </c>
      <c r="C57" s="45">
        <v>0</v>
      </c>
      <c r="D57" s="45">
        <v>1.18</v>
      </c>
      <c r="E57" s="67" t="s">
        <v>140</v>
      </c>
      <c r="F57" s="67" t="s">
        <v>140</v>
      </c>
      <c r="G57" s="45">
        <v>0</v>
      </c>
      <c r="H57" s="67" t="s">
        <v>140</v>
      </c>
      <c r="I57" s="45">
        <v>1.18</v>
      </c>
    </row>
    <row r="58" spans="1:9" ht="40.5" customHeight="1">
      <c r="A58" s="74" t="s">
        <v>20</v>
      </c>
      <c r="B58" s="45">
        <v>33.7</v>
      </c>
      <c r="C58" s="45">
        <v>70</v>
      </c>
      <c r="D58" s="45">
        <v>70</v>
      </c>
      <c r="E58" s="67">
        <f>$D:$D/$B:$B*100</f>
        <v>207.71513353115725</v>
      </c>
      <c r="F58" s="67" t="s">
        <v>141</v>
      </c>
      <c r="G58" s="45">
        <v>33.7</v>
      </c>
      <c r="H58" s="67" t="s">
        <v>141</v>
      </c>
      <c r="I58" s="45">
        <v>0</v>
      </c>
    </row>
    <row r="59" spans="1:9" ht="51">
      <c r="A59" s="74" t="s">
        <v>117</v>
      </c>
      <c r="B59" s="45">
        <v>0</v>
      </c>
      <c r="C59" s="45">
        <v>0</v>
      </c>
      <c r="D59" s="45">
        <v>0</v>
      </c>
      <c r="E59" s="67" t="s">
        <v>141</v>
      </c>
      <c r="F59" s="67" t="s">
        <v>141</v>
      </c>
      <c r="G59" s="45">
        <v>0</v>
      </c>
      <c r="H59" s="67" t="s">
        <v>141</v>
      </c>
      <c r="I59" s="45">
        <v>0</v>
      </c>
    </row>
    <row r="60" spans="1:9" ht="63.75">
      <c r="A60" s="74" t="s">
        <v>107</v>
      </c>
      <c r="B60" s="45">
        <v>6.74</v>
      </c>
      <c r="C60" s="45">
        <v>5.62</v>
      </c>
      <c r="D60" s="45">
        <v>2.06</v>
      </c>
      <c r="E60" s="67">
        <f>$D:$D/$B:$B*100</f>
        <v>30.56379821958457</v>
      </c>
      <c r="F60" s="67">
        <f>$D:$D/$C:$C*100</f>
        <v>36.654804270462634</v>
      </c>
      <c r="G60" s="45">
        <v>11.96</v>
      </c>
      <c r="H60" s="67">
        <f>$D:$D/$G:$G*100</f>
        <v>17.224080267558527</v>
      </c>
      <c r="I60" s="45">
        <v>0.8</v>
      </c>
    </row>
    <row r="61" spans="1:9" ht="76.5">
      <c r="A61" s="74" t="s">
        <v>121</v>
      </c>
      <c r="B61" s="45">
        <v>1910.1</v>
      </c>
      <c r="C61" s="45">
        <v>1340.1</v>
      </c>
      <c r="D61" s="45">
        <v>1353.45</v>
      </c>
      <c r="E61" s="67">
        <f>$D:$D/$B:$B*100</f>
        <v>70.85754672530234</v>
      </c>
      <c r="F61" s="67">
        <f>$D:$D/$C:$C*100</f>
        <v>100.99619431385717</v>
      </c>
      <c r="G61" s="45">
        <v>1969.32</v>
      </c>
      <c r="H61" s="67">
        <f>$D:$D/$G:$G*100</f>
        <v>68.72676863079641</v>
      </c>
      <c r="I61" s="45">
        <v>35.98</v>
      </c>
    </row>
    <row r="62" spans="1:9" ht="76.5">
      <c r="A62" s="74" t="s">
        <v>150</v>
      </c>
      <c r="B62" s="45">
        <v>40.49</v>
      </c>
      <c r="C62" s="45">
        <v>40.49</v>
      </c>
      <c r="D62" s="45">
        <v>414.55</v>
      </c>
      <c r="E62" s="67" t="s">
        <v>141</v>
      </c>
      <c r="F62" s="67" t="s">
        <v>141</v>
      </c>
      <c r="G62" s="45">
        <v>0</v>
      </c>
      <c r="H62" s="67" t="s">
        <v>141</v>
      </c>
      <c r="I62" s="45">
        <v>0</v>
      </c>
    </row>
    <row r="63" spans="1:9" ht="63.75">
      <c r="A63" s="74" t="s">
        <v>86</v>
      </c>
      <c r="B63" s="45">
        <v>100</v>
      </c>
      <c r="C63" s="45">
        <v>40</v>
      </c>
      <c r="D63" s="45">
        <v>52.66</v>
      </c>
      <c r="E63" s="67">
        <f>$D:$D/$B:$B*100</f>
        <v>52.66</v>
      </c>
      <c r="F63" s="67">
        <f>$D:$D/$C:$C*100</f>
        <v>131.65</v>
      </c>
      <c r="G63" s="45">
        <v>98.48</v>
      </c>
      <c r="H63" s="67">
        <f aca="true" t="shared" si="6" ref="H63:H71">$D:$D/$G:$G*100</f>
        <v>53.472786352558884</v>
      </c>
      <c r="I63" s="45">
        <v>10.8</v>
      </c>
    </row>
    <row r="64" spans="1:9" ht="38.25">
      <c r="A64" s="74" t="s">
        <v>21</v>
      </c>
      <c r="B64" s="45">
        <v>3084.93</v>
      </c>
      <c r="C64" s="45">
        <v>2085.7</v>
      </c>
      <c r="D64" s="45">
        <v>2108.38</v>
      </c>
      <c r="E64" s="67">
        <f>$D:$D/$B:$B*100</f>
        <v>68.34450052351269</v>
      </c>
      <c r="F64" s="67">
        <f>$D:$D/$C:$C*100</f>
        <v>101.08740470825144</v>
      </c>
      <c r="G64" s="45">
        <v>2759.37</v>
      </c>
      <c r="H64" s="67">
        <f t="shared" si="6"/>
        <v>76.40802067138515</v>
      </c>
      <c r="I64" s="45">
        <v>159</v>
      </c>
    </row>
    <row r="65" spans="1:9" ht="12.75">
      <c r="A65" s="70" t="s">
        <v>22</v>
      </c>
      <c r="B65" s="50">
        <v>0</v>
      </c>
      <c r="C65" s="50">
        <v>0</v>
      </c>
      <c r="D65" s="50">
        <v>36.68</v>
      </c>
      <c r="E65" s="67" t="s">
        <v>141</v>
      </c>
      <c r="F65" s="67" t="s">
        <v>141</v>
      </c>
      <c r="G65" s="50">
        <v>482.8</v>
      </c>
      <c r="H65" s="67">
        <f t="shared" si="6"/>
        <v>7.597348798674399</v>
      </c>
      <c r="I65" s="50">
        <v>-1</v>
      </c>
    </row>
    <row r="66" spans="1:9" ht="12.75">
      <c r="A66" s="78" t="s">
        <v>23</v>
      </c>
      <c r="B66" s="66">
        <f>B8+B15+B20+B24+B27+B31+B34+B42+B43+B44+B65+B48</f>
        <v>417744.88999999996</v>
      </c>
      <c r="C66" s="66">
        <f>C8+C15+C20+C24+C27+C31+C34+C42+C43+C44+C65+C48</f>
        <v>364302.7299999999</v>
      </c>
      <c r="D66" s="66">
        <f>D8+D15+D20+D24+D27+D31+D34+D42+D43+D44+D65+D48</f>
        <v>353723.27999999997</v>
      </c>
      <c r="E66" s="67">
        <f aca="true" t="shared" si="7" ref="E66:E71">$D:$D/$B:$B*100</f>
        <v>84.67447202047164</v>
      </c>
      <c r="F66" s="67">
        <f aca="true" t="shared" si="8" ref="F66:F71">$D:$D/$C:$C*100</f>
        <v>97.09597290143833</v>
      </c>
      <c r="G66" s="66">
        <f>G8+G15+G20+G24+G27+G31+G34+G42+G43+G44+G65+G48</f>
        <v>331304.08</v>
      </c>
      <c r="H66" s="67">
        <f t="shared" si="6"/>
        <v>106.76695560163338</v>
      </c>
      <c r="I66" s="66">
        <f>I8+I15+I20+I24+I27+I31+I34+I42+I43+I44+I65+I48</f>
        <v>34939.06999999999</v>
      </c>
    </row>
    <row r="67" spans="1:9" ht="12.75">
      <c r="A67" s="78" t="s">
        <v>24</v>
      </c>
      <c r="B67" s="66">
        <f>B68+B73+B72</f>
        <v>1713607.39</v>
      </c>
      <c r="C67" s="66">
        <f>C68+C73+C72</f>
        <v>1374837.12</v>
      </c>
      <c r="D67" s="66">
        <f>D68+D73+D72</f>
        <v>1374621.49</v>
      </c>
      <c r="E67" s="67">
        <f t="shared" si="7"/>
        <v>80.21799497491664</v>
      </c>
      <c r="F67" s="67">
        <f t="shared" si="8"/>
        <v>99.98431596027898</v>
      </c>
      <c r="G67" s="66">
        <f>G68+G73+G72</f>
        <v>1277930.6</v>
      </c>
      <c r="H67" s="67">
        <f t="shared" si="6"/>
        <v>107.56620821193263</v>
      </c>
      <c r="I67" s="66">
        <f>I68+I73+I72</f>
        <v>151584.75</v>
      </c>
    </row>
    <row r="68" spans="1:9" ht="25.5">
      <c r="A68" s="78" t="s">
        <v>25</v>
      </c>
      <c r="B68" s="66">
        <f>B69+B70+B71</f>
        <v>1716585.3599999999</v>
      </c>
      <c r="C68" s="66">
        <f>C69+C70+C71</f>
        <v>1377815.09</v>
      </c>
      <c r="D68" s="66">
        <f>D69+D70+D71</f>
        <v>1377749.51</v>
      </c>
      <c r="E68" s="67">
        <f t="shared" si="7"/>
        <v>80.26105442260094</v>
      </c>
      <c r="F68" s="67">
        <f t="shared" si="8"/>
        <v>99.99524029019017</v>
      </c>
      <c r="G68" s="66">
        <f>G69+G70+G71</f>
        <v>1278190.1</v>
      </c>
      <c r="H68" s="67">
        <f t="shared" si="6"/>
        <v>107.78909256142728</v>
      </c>
      <c r="I68" s="66">
        <f>I69+I70+I71</f>
        <v>151598.75</v>
      </c>
    </row>
    <row r="69" spans="1:9" ht="12.75">
      <c r="A69" s="74" t="s">
        <v>132</v>
      </c>
      <c r="B69" s="45">
        <v>337935.9</v>
      </c>
      <c r="C69" s="45">
        <v>298254.20000000007</v>
      </c>
      <c r="D69" s="45">
        <v>298254.2</v>
      </c>
      <c r="E69" s="67">
        <f t="shared" si="7"/>
        <v>88.25762518868223</v>
      </c>
      <c r="F69" s="67">
        <f t="shared" si="8"/>
        <v>99.99999999999997</v>
      </c>
      <c r="G69" s="45">
        <v>301301.3</v>
      </c>
      <c r="H69" s="67">
        <f t="shared" si="6"/>
        <v>98.98868673981825</v>
      </c>
      <c r="I69" s="45">
        <v>14900</v>
      </c>
    </row>
    <row r="70" spans="1:9" ht="12.75">
      <c r="A70" s="74" t="s">
        <v>133</v>
      </c>
      <c r="B70" s="45">
        <v>394096.8</v>
      </c>
      <c r="C70" s="45">
        <v>240960.74</v>
      </c>
      <c r="D70" s="45">
        <v>240895.16</v>
      </c>
      <c r="E70" s="67">
        <f t="shared" si="7"/>
        <v>61.12588582297548</v>
      </c>
      <c r="F70" s="67">
        <f t="shared" si="8"/>
        <v>99.97278394812366</v>
      </c>
      <c r="G70" s="45">
        <v>193786.1</v>
      </c>
      <c r="H70" s="67">
        <f t="shared" si="6"/>
        <v>124.30982407922961</v>
      </c>
      <c r="I70" s="45">
        <v>58080.79</v>
      </c>
    </row>
    <row r="71" spans="1:9" ht="12.75">
      <c r="A71" s="74" t="s">
        <v>134</v>
      </c>
      <c r="B71" s="45">
        <v>984552.66</v>
      </c>
      <c r="C71" s="45">
        <v>838600.15</v>
      </c>
      <c r="D71" s="45">
        <v>838600.15</v>
      </c>
      <c r="E71" s="67">
        <f t="shared" si="7"/>
        <v>85.17575382915527</v>
      </c>
      <c r="F71" s="67">
        <f t="shared" si="8"/>
        <v>100</v>
      </c>
      <c r="G71" s="45">
        <v>783102.7</v>
      </c>
      <c r="H71" s="67">
        <f t="shared" si="6"/>
        <v>107.0868674057694</v>
      </c>
      <c r="I71" s="45">
        <v>78617.96</v>
      </c>
    </row>
    <row r="72" spans="1:9" ht="12.75" hidden="1">
      <c r="A72" s="78" t="s">
        <v>158</v>
      </c>
      <c r="B72" s="45">
        <v>0</v>
      </c>
      <c r="C72" s="45">
        <v>0</v>
      </c>
      <c r="D72" s="45">
        <v>0</v>
      </c>
      <c r="E72" s="67" t="s">
        <v>141</v>
      </c>
      <c r="F72" s="67" t="s">
        <v>141</v>
      </c>
      <c r="G72" s="45">
        <v>0</v>
      </c>
      <c r="H72" s="67" t="s">
        <v>141</v>
      </c>
      <c r="I72" s="45">
        <v>0</v>
      </c>
    </row>
    <row r="73" spans="1:9" ht="25.5">
      <c r="A73" s="78" t="s">
        <v>27</v>
      </c>
      <c r="B73" s="50">
        <v>-2977.97</v>
      </c>
      <c r="C73" s="50">
        <v>-2977.97</v>
      </c>
      <c r="D73" s="50">
        <v>-3128.02</v>
      </c>
      <c r="E73" s="67" t="s">
        <v>141</v>
      </c>
      <c r="F73" s="67" t="s">
        <v>141</v>
      </c>
      <c r="G73" s="50">
        <v>-259.5</v>
      </c>
      <c r="H73" s="67">
        <f>$D:$D/$G:$G*100</f>
        <v>1205.402697495183</v>
      </c>
      <c r="I73" s="50">
        <v>-14</v>
      </c>
    </row>
    <row r="74" spans="1:9" ht="12.75">
      <c r="A74" s="70" t="s">
        <v>26</v>
      </c>
      <c r="B74" s="66">
        <f>B67+B66</f>
        <v>2131352.28</v>
      </c>
      <c r="C74" s="66">
        <f>C67+C66</f>
        <v>1739139.85</v>
      </c>
      <c r="D74" s="66">
        <f>D67+D66</f>
        <v>1728344.77</v>
      </c>
      <c r="E74" s="67">
        <f>$D:$D/$B:$B*100</f>
        <v>81.09146414782263</v>
      </c>
      <c r="F74" s="67">
        <f>$D:$D/$C:$C*100</f>
        <v>99.379286260389</v>
      </c>
      <c r="G74" s="66">
        <f>G67+G66</f>
        <v>1609234.6800000002</v>
      </c>
      <c r="H74" s="67">
        <f>$D:$D/$G:$G*100</f>
        <v>107.40166064529507</v>
      </c>
      <c r="I74" s="66">
        <f>I67+I66</f>
        <v>186523.82</v>
      </c>
    </row>
    <row r="75" spans="1:9" ht="12.75">
      <c r="A75" s="74"/>
      <c r="B75" s="45"/>
      <c r="C75" s="45"/>
      <c r="D75" s="45"/>
      <c r="E75" s="67"/>
      <c r="F75" s="67"/>
      <c r="G75" s="45"/>
      <c r="H75" s="67"/>
      <c r="I75" s="45"/>
    </row>
    <row r="76" spans="1:9" ht="12.75">
      <c r="A76" s="70" t="s">
        <v>22</v>
      </c>
      <c r="B76" s="50">
        <v>0</v>
      </c>
      <c r="C76" s="50">
        <v>0</v>
      </c>
      <c r="D76" s="50">
        <v>37.69</v>
      </c>
      <c r="E76" s="67" t="s">
        <v>141</v>
      </c>
      <c r="F76" s="67" t="s">
        <v>141</v>
      </c>
      <c r="G76" s="50">
        <v>279.1</v>
      </c>
      <c r="H76" s="67">
        <f aca="true" t="shared" si="9" ref="H76:H82">$D:$D/$G:$G*100</f>
        <v>13.504120386958077</v>
      </c>
      <c r="I76" s="50">
        <v>-3</v>
      </c>
    </row>
    <row r="77" spans="1:9" ht="12.75">
      <c r="A77" s="78" t="s">
        <v>23</v>
      </c>
      <c r="B77" s="66">
        <f>B8+B15+B20+B24+B27+B31+B34+B42+B43+B44+B76+B48</f>
        <v>417744.88999999996</v>
      </c>
      <c r="C77" s="66">
        <f>C8+C15+C20+C24+C27+C31+C34+C42+C43+C44+C76+C48</f>
        <v>364302.7299999999</v>
      </c>
      <c r="D77" s="66">
        <f>D8+D15+D20+D24+D27+D31+D34+D42+D43+D44+D76+D48</f>
        <v>353724.29</v>
      </c>
      <c r="E77" s="67">
        <f aca="true" t="shared" si="10" ref="E77:E82">$D:$D/$B:$B*100</f>
        <v>84.67471379482345</v>
      </c>
      <c r="F77" s="67">
        <f aca="true" t="shared" si="11" ref="F77:F82">$D:$D/$C:$C*100</f>
        <v>97.09625014339038</v>
      </c>
      <c r="G77" s="66">
        <f>G8+G15+G20+G24+G27+G31+G34+G42+G43+G44+G76+G48</f>
        <v>331100.38</v>
      </c>
      <c r="H77" s="67">
        <f t="shared" si="9"/>
        <v>106.8329459482952</v>
      </c>
      <c r="I77" s="66">
        <f>I8+I15+I20+I24+I27+I31+I34+I42+I43+I44+I76+I48</f>
        <v>34937.06999999999</v>
      </c>
    </row>
    <row r="78" spans="1:9" ht="12.75">
      <c r="A78" s="78" t="s">
        <v>24</v>
      </c>
      <c r="B78" s="66">
        <f>B79+B85+B83</f>
        <v>1676149.49</v>
      </c>
      <c r="C78" s="66">
        <f>C79+C85+C83</f>
        <v>1223238.348</v>
      </c>
      <c r="D78" s="66">
        <f>D79+D85+D83</f>
        <v>1223036.75</v>
      </c>
      <c r="E78" s="67">
        <f t="shared" si="10"/>
        <v>72.96704484276042</v>
      </c>
      <c r="F78" s="67">
        <f t="shared" si="11"/>
        <v>99.98351931981779</v>
      </c>
      <c r="G78" s="66">
        <f>G79+G85+G83</f>
        <v>1094642.5999999999</v>
      </c>
      <c r="H78" s="67">
        <f t="shared" si="9"/>
        <v>111.72932151553394</v>
      </c>
      <c r="I78" s="66">
        <f>I79+I85+I83</f>
        <v>130008.6</v>
      </c>
    </row>
    <row r="79" spans="1:9" ht="12.75" customHeight="1">
      <c r="A79" s="78" t="s">
        <v>25</v>
      </c>
      <c r="B79" s="66">
        <f>B80+B81+B82</f>
        <v>1679127.46</v>
      </c>
      <c r="C79" s="66">
        <f>C80+C81+C82</f>
        <v>1226216.318</v>
      </c>
      <c r="D79" s="66">
        <f>D80+D81+D82</f>
        <v>1226150.76</v>
      </c>
      <c r="E79" s="67">
        <f t="shared" si="10"/>
        <v>73.02309021853529</v>
      </c>
      <c r="F79" s="67">
        <f t="shared" si="11"/>
        <v>99.99465363500407</v>
      </c>
      <c r="G79" s="66">
        <f>G80+G81+G82</f>
        <v>1094867.7</v>
      </c>
      <c r="H79" s="67">
        <f t="shared" si="9"/>
        <v>111.99076929568751</v>
      </c>
      <c r="I79" s="66">
        <f>I80+I81+I82</f>
        <v>130014.6</v>
      </c>
    </row>
    <row r="80" spans="1:9" ht="15.75" customHeight="1">
      <c r="A80" s="74" t="s">
        <v>132</v>
      </c>
      <c r="B80" s="45">
        <v>337935.9</v>
      </c>
      <c r="C80" s="45">
        <v>283354.2</v>
      </c>
      <c r="D80" s="45">
        <v>283354.2</v>
      </c>
      <c r="E80" s="67">
        <f t="shared" si="10"/>
        <v>83.84850499754539</v>
      </c>
      <c r="F80" s="67">
        <f t="shared" si="11"/>
        <v>100</v>
      </c>
      <c r="G80" s="45">
        <v>276183.3</v>
      </c>
      <c r="H80" s="67">
        <f t="shared" si="9"/>
        <v>102.59642780718458</v>
      </c>
      <c r="I80" s="45">
        <v>16187.88</v>
      </c>
    </row>
    <row r="81" spans="1:9" ht="12.75" customHeight="1">
      <c r="A81" s="74" t="s">
        <v>133</v>
      </c>
      <c r="B81" s="45">
        <v>370046.3</v>
      </c>
      <c r="C81" s="45">
        <v>182879.948</v>
      </c>
      <c r="D81" s="45">
        <v>182814.37</v>
      </c>
      <c r="E81" s="67">
        <f t="shared" si="10"/>
        <v>49.40310712470304</v>
      </c>
      <c r="F81" s="67">
        <f t="shared" si="11"/>
        <v>99.96414150336481</v>
      </c>
      <c r="G81" s="45">
        <v>136280.2</v>
      </c>
      <c r="H81" s="67">
        <f t="shared" si="9"/>
        <v>134.14595076907722</v>
      </c>
      <c r="I81" s="45">
        <v>41439.97</v>
      </c>
    </row>
    <row r="82" spans="1:9" ht="12.75" customHeight="1">
      <c r="A82" s="74" t="s">
        <v>134</v>
      </c>
      <c r="B82" s="45">
        <v>971145.26</v>
      </c>
      <c r="C82" s="45">
        <v>759982.17</v>
      </c>
      <c r="D82" s="45">
        <v>759982.19</v>
      </c>
      <c r="E82" s="67">
        <f t="shared" si="10"/>
        <v>78.25628372010999</v>
      </c>
      <c r="F82" s="67">
        <f t="shared" si="11"/>
        <v>100.00000263164068</v>
      </c>
      <c r="G82" s="45">
        <v>682404.2</v>
      </c>
      <c r="H82" s="67">
        <f t="shared" si="9"/>
        <v>111.36833419255039</v>
      </c>
      <c r="I82" s="45">
        <v>72386.75</v>
      </c>
    </row>
    <row r="83" spans="1:9" ht="12.75">
      <c r="A83" s="78" t="s">
        <v>158</v>
      </c>
      <c r="B83" s="45"/>
      <c r="C83" s="45"/>
      <c r="D83" s="45"/>
      <c r="E83" s="67" t="s">
        <v>141</v>
      </c>
      <c r="F83" s="67" t="s">
        <v>141</v>
      </c>
      <c r="G83" s="45">
        <v>0</v>
      </c>
      <c r="H83" s="67" t="s">
        <v>141</v>
      </c>
      <c r="I83" s="45"/>
    </row>
    <row r="84" spans="1:9" ht="12.75">
      <c r="A84" s="78"/>
      <c r="B84" s="45"/>
      <c r="C84" s="45"/>
      <c r="D84" s="45"/>
      <c r="E84" s="67"/>
      <c r="F84" s="67"/>
      <c r="G84" s="45"/>
      <c r="H84" s="67"/>
      <c r="I84" s="45"/>
    </row>
    <row r="85" spans="1:9" ht="25.5">
      <c r="A85" s="78" t="s">
        <v>27</v>
      </c>
      <c r="B85" s="50">
        <v>-2977.97</v>
      </c>
      <c r="C85" s="80">
        <v>-2977.97</v>
      </c>
      <c r="D85" s="50">
        <v>-3114.0099999999998</v>
      </c>
      <c r="E85" s="67" t="s">
        <v>141</v>
      </c>
      <c r="F85" s="67" t="s">
        <v>141</v>
      </c>
      <c r="G85" s="50">
        <v>-225.1</v>
      </c>
      <c r="H85" s="67">
        <f>$D:$D/$G:$G*100</f>
        <v>1383.3896046201687</v>
      </c>
      <c r="I85" s="50">
        <v>-6</v>
      </c>
    </row>
    <row r="86" spans="1:9" ht="12.75" hidden="1">
      <c r="A86" s="78"/>
      <c r="B86" s="50"/>
      <c r="C86" s="80"/>
      <c r="D86" s="50"/>
      <c r="E86" s="67"/>
      <c r="F86" s="67"/>
      <c r="G86" s="50"/>
      <c r="H86" s="67"/>
      <c r="I86" s="50"/>
    </row>
    <row r="87" spans="1:9" ht="12.75">
      <c r="A87" s="70" t="s">
        <v>26</v>
      </c>
      <c r="B87" s="81">
        <f>B78+B77</f>
        <v>2093894.38</v>
      </c>
      <c r="C87" s="81">
        <f>C78+C77</f>
        <v>1587541.078</v>
      </c>
      <c r="D87" s="81">
        <f>D78+D77</f>
        <v>1576761.04</v>
      </c>
      <c r="E87" s="82">
        <f>$D:$D/$B:$B*100</f>
        <v>75.30279726907716</v>
      </c>
      <c r="F87" s="82">
        <f>$D:$D/$C:$C*100</f>
        <v>99.32096005896234</v>
      </c>
      <c r="G87" s="81">
        <f>G78+G77</f>
        <v>1425742.98</v>
      </c>
      <c r="H87" s="82">
        <f>$D:$D/$G:$G*100</f>
        <v>110.59223591618175</v>
      </c>
      <c r="I87" s="81">
        <f>I78+I77</f>
        <v>164945.66999999998</v>
      </c>
    </row>
    <row r="88" spans="1:9" ht="12.75">
      <c r="A88" s="85" t="s">
        <v>28</v>
      </c>
      <c r="B88" s="86"/>
      <c r="C88" s="86"/>
      <c r="D88" s="86"/>
      <c r="E88" s="86"/>
      <c r="F88" s="86"/>
      <c r="G88" s="86"/>
      <c r="H88" s="86"/>
      <c r="I88" s="87"/>
    </row>
    <row r="89" spans="1:9" ht="12.75">
      <c r="A89" s="13" t="s">
        <v>29</v>
      </c>
      <c r="B89" s="42">
        <f>B90+B91+B92+B93+B94+B95+B96+B97</f>
        <v>92766</v>
      </c>
      <c r="C89" s="42">
        <f>C90+C91+C92+C93+C94+C95+C96+C97</f>
        <v>82605.1</v>
      </c>
      <c r="D89" s="42">
        <f>D90+D91+D92+D93+D94+D95+D96+D97</f>
        <v>78016.5</v>
      </c>
      <c r="E89" s="33">
        <f>$D:$D/$B:$B*100</f>
        <v>84.10031692646012</v>
      </c>
      <c r="F89" s="33">
        <f>$D:$D/$C:$C*100</f>
        <v>94.44513716465448</v>
      </c>
      <c r="G89" s="42">
        <f>G90+G91+G92+G93+G94+G95+G96+G97</f>
        <v>92571.5</v>
      </c>
      <c r="H89" s="33">
        <f>$D:$D/$G:$G*100</f>
        <v>84.27701830476983</v>
      </c>
      <c r="I89" s="42">
        <f>I90+I91+I92+I93+I94+I95+I96+I97</f>
        <v>8556.799999999997</v>
      </c>
    </row>
    <row r="90" spans="1:9" ht="14.25" customHeight="1">
      <c r="A90" s="14" t="s">
        <v>30</v>
      </c>
      <c r="B90" s="43">
        <v>1382.9</v>
      </c>
      <c r="C90" s="43">
        <v>1187.9</v>
      </c>
      <c r="D90" s="43">
        <v>924.5</v>
      </c>
      <c r="E90" s="36">
        <f>$D:$D/$B:$B*100</f>
        <v>66.85226697519705</v>
      </c>
      <c r="F90" s="36">
        <f>$D:$D/$C:$C*100</f>
        <v>77.82641636501388</v>
      </c>
      <c r="G90" s="43">
        <v>1134.5</v>
      </c>
      <c r="H90" s="36">
        <f>$D:$D/$G:$G*100</f>
        <v>81.48964301454386</v>
      </c>
      <c r="I90" s="43">
        <f>D90-октябрь!D76</f>
        <v>0</v>
      </c>
    </row>
    <row r="91" spans="1:9" ht="12.75">
      <c r="A91" s="14" t="s">
        <v>31</v>
      </c>
      <c r="B91" s="43">
        <v>5005.7</v>
      </c>
      <c r="C91" s="43">
        <v>4468.3</v>
      </c>
      <c r="D91" s="43">
        <v>4081.5</v>
      </c>
      <c r="E91" s="36">
        <f>$D:$D/$B:$B*100</f>
        <v>81.53704776554727</v>
      </c>
      <c r="F91" s="36">
        <f>$D:$D/$C:$C*100</f>
        <v>91.34346395720966</v>
      </c>
      <c r="G91" s="43">
        <v>3234.9</v>
      </c>
      <c r="H91" s="36">
        <f>$D:$D/$G:$G*100</f>
        <v>126.17082444588704</v>
      </c>
      <c r="I91" s="43">
        <f>D91-октябрь!D77</f>
        <v>421.0999999999999</v>
      </c>
    </row>
    <row r="92" spans="1:9" ht="25.5">
      <c r="A92" s="14" t="s">
        <v>32</v>
      </c>
      <c r="B92" s="43">
        <v>33640.4</v>
      </c>
      <c r="C92" s="43">
        <v>29666.5</v>
      </c>
      <c r="D92" s="43">
        <v>27764</v>
      </c>
      <c r="E92" s="36">
        <f>$D:$D/$B:$B*100</f>
        <v>82.53171781548376</v>
      </c>
      <c r="F92" s="36">
        <f>$D:$D/$C:$C*100</f>
        <v>93.58704262383498</v>
      </c>
      <c r="G92" s="43">
        <v>30473.7</v>
      </c>
      <c r="H92" s="36">
        <f>$D:$D/$G:$G*100</f>
        <v>91.10807023761473</v>
      </c>
      <c r="I92" s="43">
        <f>D92-октябрь!D78</f>
        <v>4927.5</v>
      </c>
    </row>
    <row r="93" spans="1:9" ht="12.75">
      <c r="A93" s="14" t="s">
        <v>78</v>
      </c>
      <c r="B93" s="57">
        <v>144</v>
      </c>
      <c r="C93" s="57">
        <v>144</v>
      </c>
      <c r="D93" s="57">
        <v>137.1</v>
      </c>
      <c r="E93" s="36">
        <v>0</v>
      </c>
      <c r="F93" s="36">
        <v>0</v>
      </c>
      <c r="G93" s="35">
        <v>0</v>
      </c>
      <c r="H93" s="36">
        <v>0</v>
      </c>
      <c r="I93" s="43">
        <f>D93-октябрь!D79</f>
        <v>0</v>
      </c>
    </row>
    <row r="94" spans="1:9" ht="25.5">
      <c r="A94" s="3" t="s">
        <v>33</v>
      </c>
      <c r="B94" s="35">
        <v>10682</v>
      </c>
      <c r="C94" s="35">
        <v>9515</v>
      </c>
      <c r="D94" s="35">
        <v>9345.2</v>
      </c>
      <c r="E94" s="36">
        <f>$D:$D/$B:$B*100</f>
        <v>87.48548960868752</v>
      </c>
      <c r="F94" s="36">
        <v>0</v>
      </c>
      <c r="G94" s="43">
        <v>9106.6</v>
      </c>
      <c r="H94" s="36">
        <f>$D:$D/$G:$G*100</f>
        <v>102.62007774581075</v>
      </c>
      <c r="I94" s="43">
        <f>D94-октябрь!D80</f>
        <v>872.4000000000015</v>
      </c>
    </row>
    <row r="95" spans="1:9" ht="12.75">
      <c r="A95" s="14" t="s">
        <v>34</v>
      </c>
      <c r="B95" s="43">
        <v>0</v>
      </c>
      <c r="C95" s="43">
        <v>0</v>
      </c>
      <c r="D95" s="43">
        <v>0</v>
      </c>
      <c r="E95" s="36">
        <v>0</v>
      </c>
      <c r="F95" s="36">
        <v>0</v>
      </c>
      <c r="G95" s="43">
        <v>2674.8</v>
      </c>
      <c r="H95" s="36">
        <v>0</v>
      </c>
      <c r="I95" s="43">
        <f>D95-октябрь!D81</f>
        <v>0</v>
      </c>
    </row>
    <row r="96" spans="1:9" ht="12.75">
      <c r="A96" s="14" t="s">
        <v>35</v>
      </c>
      <c r="B96" s="43">
        <v>300</v>
      </c>
      <c r="C96" s="43">
        <v>200</v>
      </c>
      <c r="D96" s="43">
        <v>0</v>
      </c>
      <c r="E96" s="36">
        <f>$D:$D/$B:$B*100</f>
        <v>0</v>
      </c>
      <c r="F96" s="36">
        <v>0</v>
      </c>
      <c r="G96" s="43">
        <v>0</v>
      </c>
      <c r="H96" s="36">
        <v>0</v>
      </c>
      <c r="I96" s="43">
        <f>D96-октябрь!D82</f>
        <v>0</v>
      </c>
    </row>
    <row r="97" spans="1:9" ht="12.75">
      <c r="A97" s="3" t="s">
        <v>36</v>
      </c>
      <c r="B97" s="43">
        <v>41611</v>
      </c>
      <c r="C97" s="43">
        <v>37423.4</v>
      </c>
      <c r="D97" s="43">
        <v>35764.2</v>
      </c>
      <c r="E97" s="36">
        <f>$D:$D/$B:$B*100</f>
        <v>85.94890774074162</v>
      </c>
      <c r="F97" s="36">
        <f>$D:$D/$C:$C*100</f>
        <v>95.56641032081531</v>
      </c>
      <c r="G97" s="43">
        <v>45947</v>
      </c>
      <c r="H97" s="36">
        <f>$D:$D/$G:$G*100</f>
        <v>77.83794371776176</v>
      </c>
      <c r="I97" s="43">
        <f>D97-октябрь!D83</f>
        <v>2335.7999999999956</v>
      </c>
    </row>
    <row r="98" spans="1:9" ht="12.75">
      <c r="A98" s="13" t="s">
        <v>37</v>
      </c>
      <c r="B98" s="34">
        <v>321.4</v>
      </c>
      <c r="C98" s="34">
        <v>233.4</v>
      </c>
      <c r="D98" s="42">
        <v>191</v>
      </c>
      <c r="E98" s="33">
        <f>$D:$D/$B:$B*100</f>
        <v>59.42750466708152</v>
      </c>
      <c r="F98" s="33">
        <f>$D:$D/$C:$C*100</f>
        <v>81.8337617823479</v>
      </c>
      <c r="G98" s="34">
        <v>228.2</v>
      </c>
      <c r="H98" s="33">
        <v>0</v>
      </c>
      <c r="I98" s="42">
        <f>D98-октябрь!D84</f>
        <v>24.900000000000006</v>
      </c>
    </row>
    <row r="99" spans="1:9" ht="25.5">
      <c r="A99" s="15" t="s">
        <v>38</v>
      </c>
      <c r="B99" s="34">
        <v>3497.1</v>
      </c>
      <c r="C99" s="34">
        <v>3168.9</v>
      </c>
      <c r="D99" s="34">
        <v>2760.4</v>
      </c>
      <c r="E99" s="33">
        <f>$D:$D/$B:$B*100</f>
        <v>78.9339738640588</v>
      </c>
      <c r="F99" s="33">
        <f>$D:$D/$C:$C*100</f>
        <v>87.10909148284894</v>
      </c>
      <c r="G99" s="34">
        <v>4198.4</v>
      </c>
      <c r="H99" s="33">
        <f>$D:$D/$G:$G*100</f>
        <v>65.74885670731709</v>
      </c>
      <c r="I99" s="42">
        <f>D99-октябрь!D85</f>
        <v>229.5999999999999</v>
      </c>
    </row>
    <row r="100" spans="1:9" ht="12.75">
      <c r="A100" s="13" t="s">
        <v>39</v>
      </c>
      <c r="B100" s="42">
        <f>B101+B102+B103+B104+B105</f>
        <v>259906.5</v>
      </c>
      <c r="C100" s="42">
        <f>C101+C102+C103+C104+C105</f>
        <v>248964</v>
      </c>
      <c r="D100" s="42">
        <f>D101+D102+D103+D104+D105</f>
        <v>143645.1</v>
      </c>
      <c r="E100" s="33">
        <f>$D:$D/$B:$B*100</f>
        <v>55.267990604313475</v>
      </c>
      <c r="F100" s="33">
        <f>$D:$D/$C:$C*100</f>
        <v>57.69713693546055</v>
      </c>
      <c r="G100" s="42">
        <f>G101+G102+G103+G104+G105</f>
        <v>139579</v>
      </c>
      <c r="H100" s="33">
        <f>$D:$D/$G:$G*100</f>
        <v>102.91311730274613</v>
      </c>
      <c r="I100" s="42">
        <f>D100-октябрь!D86</f>
        <v>32051.899999999994</v>
      </c>
    </row>
    <row r="101" spans="1:9" ht="12.75" hidden="1">
      <c r="A101" s="16" t="s">
        <v>70</v>
      </c>
      <c r="B101" s="43"/>
      <c r="C101" s="43"/>
      <c r="D101" s="43"/>
      <c r="E101" s="36">
        <v>0</v>
      </c>
      <c r="F101" s="36">
        <v>0</v>
      </c>
      <c r="G101" s="43"/>
      <c r="H101" s="36">
        <v>0</v>
      </c>
      <c r="I101" s="43">
        <f>D101-октябрь!D87</f>
        <v>0</v>
      </c>
    </row>
    <row r="102" spans="1:9" ht="12.75" hidden="1">
      <c r="A102" s="16" t="s">
        <v>73</v>
      </c>
      <c r="B102" s="43"/>
      <c r="C102" s="43"/>
      <c r="D102" s="43"/>
      <c r="E102" s="36">
        <v>0</v>
      </c>
      <c r="F102" s="36">
        <v>0</v>
      </c>
      <c r="G102" s="43">
        <v>0</v>
      </c>
      <c r="H102" s="36">
        <v>0</v>
      </c>
      <c r="I102" s="43">
        <f>D102-октябрь!D88</f>
        <v>0</v>
      </c>
    </row>
    <row r="103" spans="1:9" ht="12.75">
      <c r="A103" s="14" t="s">
        <v>40</v>
      </c>
      <c r="B103" s="43">
        <v>16048.9</v>
      </c>
      <c r="C103" s="43">
        <v>13366</v>
      </c>
      <c r="D103" s="43">
        <v>13364.1</v>
      </c>
      <c r="E103" s="36">
        <f>$D:$D/$B:$B*100</f>
        <v>83.27112761622291</v>
      </c>
      <c r="F103" s="36">
        <v>0</v>
      </c>
      <c r="G103" s="43">
        <v>12690</v>
      </c>
      <c r="H103" s="36">
        <v>0</v>
      </c>
      <c r="I103" s="43">
        <f>D103-октябрь!D89</f>
        <v>1362.800000000001</v>
      </c>
    </row>
    <row r="104" spans="1:9" ht="12.75">
      <c r="A104" s="16" t="s">
        <v>83</v>
      </c>
      <c r="B104" s="35">
        <v>227927.2</v>
      </c>
      <c r="C104" s="35">
        <v>220950.5</v>
      </c>
      <c r="D104" s="35">
        <v>121512</v>
      </c>
      <c r="E104" s="36">
        <f>$D:$D/$B:$B*100</f>
        <v>53.31175919328628</v>
      </c>
      <c r="F104" s="36">
        <f>$D:$D/$C:$C*100</f>
        <v>54.995123342106034</v>
      </c>
      <c r="G104" s="35">
        <v>88674.2</v>
      </c>
      <c r="H104" s="36">
        <v>0</v>
      </c>
      <c r="I104" s="43">
        <f>D104-октябрь!D90</f>
        <v>29872.699999999997</v>
      </c>
    </row>
    <row r="105" spans="1:9" ht="12.75">
      <c r="A105" s="14" t="s">
        <v>41</v>
      </c>
      <c r="B105" s="43">
        <v>15930.4</v>
      </c>
      <c r="C105" s="43">
        <v>14647.5</v>
      </c>
      <c r="D105" s="43">
        <v>8769</v>
      </c>
      <c r="E105" s="36">
        <f>$D:$D/$B:$B*100</f>
        <v>55.045698789735354</v>
      </c>
      <c r="F105" s="36">
        <f>$D:$D/$C:$C*100</f>
        <v>59.86687147977471</v>
      </c>
      <c r="G105" s="43">
        <v>38214.8</v>
      </c>
      <c r="H105" s="36">
        <f>$D:$D/$G:$G*100</f>
        <v>22.946607073699195</v>
      </c>
      <c r="I105" s="43">
        <f>D105-октябрь!D91</f>
        <v>816.3999999999996</v>
      </c>
    </row>
    <row r="106" spans="1:9" ht="12.75">
      <c r="A106" s="13" t="s">
        <v>42</v>
      </c>
      <c r="B106" s="42">
        <f>B108+B109+B110+B107</f>
        <v>118287.5</v>
      </c>
      <c r="C106" s="42">
        <f>C108+C109+C110+C107</f>
        <v>109358.40000000001</v>
      </c>
      <c r="D106" s="42">
        <f>D108+D109+D110+D107</f>
        <v>93306.2</v>
      </c>
      <c r="E106" s="42">
        <f>E108+E109+E110+E107</f>
        <v>235.23059335020451</v>
      </c>
      <c r="F106" s="33">
        <f>$D:$D/$C:$C*100</f>
        <v>85.32147507644588</v>
      </c>
      <c r="G106" s="42">
        <f>G107+G108+G109+G110</f>
        <v>85058.3</v>
      </c>
      <c r="H106" s="42">
        <f>H108+H109+H110</f>
        <v>224.62239326935492</v>
      </c>
      <c r="I106" s="42">
        <f>D106-октябрь!D92</f>
        <v>12091.800000000003</v>
      </c>
    </row>
    <row r="107" spans="1:9" ht="12.75">
      <c r="A107" s="14" t="s">
        <v>43</v>
      </c>
      <c r="B107" s="64">
        <v>573</v>
      </c>
      <c r="C107" s="64">
        <v>573</v>
      </c>
      <c r="D107" s="64">
        <v>211.8</v>
      </c>
      <c r="E107" s="63">
        <f>$D:$D/$B:$B*100</f>
        <v>36.96335078534032</v>
      </c>
      <c r="F107" s="36">
        <v>0</v>
      </c>
      <c r="G107" s="43">
        <v>854.8</v>
      </c>
      <c r="H107" s="36">
        <v>0</v>
      </c>
      <c r="I107" s="43">
        <f>D107-октябрь!D93</f>
        <v>88.80000000000001</v>
      </c>
    </row>
    <row r="108" spans="1:9" ht="12.75">
      <c r="A108" s="14" t="s">
        <v>44</v>
      </c>
      <c r="B108" s="43">
        <v>18155.9</v>
      </c>
      <c r="C108" s="43">
        <v>13912.6</v>
      </c>
      <c r="D108" s="43">
        <v>2677</v>
      </c>
      <c r="E108" s="36">
        <f>$D:$D/$B:$B*100</f>
        <v>14.744518310852117</v>
      </c>
      <c r="F108" s="36">
        <v>0</v>
      </c>
      <c r="G108" s="43">
        <v>4595.8</v>
      </c>
      <c r="H108" s="36">
        <v>0</v>
      </c>
      <c r="I108" s="43">
        <f>D108-октябрь!D94</f>
        <v>238.69999999999982</v>
      </c>
    </row>
    <row r="109" spans="1:9" ht="12.75">
      <c r="A109" s="14" t="s">
        <v>45</v>
      </c>
      <c r="B109" s="43">
        <v>65453.4</v>
      </c>
      <c r="C109" s="43">
        <v>61815</v>
      </c>
      <c r="D109" s="43">
        <v>58100.5</v>
      </c>
      <c r="E109" s="36">
        <f>$D:$D/$B:$B*100</f>
        <v>88.76620618638604</v>
      </c>
      <c r="F109" s="36">
        <f>$D:$D/$C:$C*100</f>
        <v>93.99094071018361</v>
      </c>
      <c r="G109" s="43">
        <v>49423.8</v>
      </c>
      <c r="H109" s="36">
        <f>$D:$D/$G:$G*100</f>
        <v>117.55571202538049</v>
      </c>
      <c r="I109" s="43">
        <f>D109-октябрь!D95</f>
        <v>3446.5</v>
      </c>
    </row>
    <row r="110" spans="1:9" ht="12.75">
      <c r="A110" s="14" t="s">
        <v>46</v>
      </c>
      <c r="B110" s="43">
        <v>34105.2</v>
      </c>
      <c r="C110" s="43">
        <v>33057.8</v>
      </c>
      <c r="D110" s="43">
        <v>32316.9</v>
      </c>
      <c r="E110" s="36">
        <f>$D:$D/$B:$B*100</f>
        <v>94.75651806762606</v>
      </c>
      <c r="F110" s="36">
        <f>$D:$D/$C:$C*100</f>
        <v>97.75877402609974</v>
      </c>
      <c r="G110" s="43">
        <v>30183.9</v>
      </c>
      <c r="H110" s="36">
        <f>$D:$D/$G:$G*100</f>
        <v>107.06668124397443</v>
      </c>
      <c r="I110" s="43">
        <f>D110-октябрь!D96</f>
        <v>8317.800000000003</v>
      </c>
    </row>
    <row r="111" spans="1:9" ht="12.75">
      <c r="A111" s="17" t="s">
        <v>177</v>
      </c>
      <c r="B111" s="43"/>
      <c r="C111" s="43"/>
      <c r="D111" s="43"/>
      <c r="E111" s="36"/>
      <c r="F111" s="36"/>
      <c r="G111" s="42">
        <v>69.8</v>
      </c>
      <c r="H111" s="36"/>
      <c r="I111" s="42">
        <v>0</v>
      </c>
    </row>
    <row r="112" spans="1:9" ht="12.75">
      <c r="A112" s="17" t="s">
        <v>47</v>
      </c>
      <c r="B112" s="42">
        <f>B113+B114+B115+B116+B117</f>
        <v>1287350.0999999999</v>
      </c>
      <c r="C112" s="42">
        <f>C113+C114+C115+C116+C117</f>
        <v>1129324.2</v>
      </c>
      <c r="D112" s="42">
        <f>D113+D114+D115+D116+D117</f>
        <v>1058011.4</v>
      </c>
      <c r="E112" s="42">
        <f>E113+E114+E116+E117+E115</f>
        <v>417.5414684938062</v>
      </c>
      <c r="F112" s="42">
        <f>F113+F114+F116+F117+F115</f>
        <v>469.25642237254533</v>
      </c>
      <c r="G112" s="42">
        <f>G113+G114+G115+G116+G117</f>
        <v>972064</v>
      </c>
      <c r="H112" s="42">
        <f>H113+H114+H116+H117+H115</f>
        <v>502.7911850821782</v>
      </c>
      <c r="I112" s="42">
        <f>D112-октябрь!D97</f>
        <v>113444.79999999981</v>
      </c>
    </row>
    <row r="113" spans="1:9" ht="12.75">
      <c r="A113" s="14" t="s">
        <v>48</v>
      </c>
      <c r="B113" s="43">
        <v>494992.1</v>
      </c>
      <c r="C113" s="43">
        <v>427010.3</v>
      </c>
      <c r="D113" s="43">
        <v>417317.5</v>
      </c>
      <c r="E113" s="36">
        <f aca="true" t="shared" si="12" ref="E113:E130">$D:$D/$B:$B*100</f>
        <v>84.30791117676424</v>
      </c>
      <c r="F113" s="36">
        <f aca="true" t="shared" si="13" ref="F113:F120">$D:$D/$C:$C*100</f>
        <v>97.73007817375834</v>
      </c>
      <c r="G113" s="43">
        <v>374407</v>
      </c>
      <c r="H113" s="36">
        <f>$D:$D/$G:$G*100</f>
        <v>111.46092354042526</v>
      </c>
      <c r="I113" s="43">
        <f>D113-октябрь!D98</f>
        <v>46470.29999999999</v>
      </c>
    </row>
    <row r="114" spans="1:9" ht="12.75">
      <c r="A114" s="14" t="s">
        <v>49</v>
      </c>
      <c r="B114" s="43">
        <v>575055.8</v>
      </c>
      <c r="C114" s="43">
        <v>508851.4</v>
      </c>
      <c r="D114" s="43">
        <v>457430.4</v>
      </c>
      <c r="E114" s="36">
        <f t="shared" si="12"/>
        <v>79.54539368179574</v>
      </c>
      <c r="F114" s="36">
        <f t="shared" si="13"/>
        <v>89.89469224217522</v>
      </c>
      <c r="G114" s="43">
        <v>438031.3</v>
      </c>
      <c r="H114" s="36">
        <f>$D:$D/$G:$G*100</f>
        <v>104.42870178455286</v>
      </c>
      <c r="I114" s="43">
        <f>D114-октябрь!D99</f>
        <v>48118.5</v>
      </c>
    </row>
    <row r="115" spans="1:9" ht="12.75">
      <c r="A115" s="14" t="s">
        <v>124</v>
      </c>
      <c r="B115" s="43">
        <v>91541.4</v>
      </c>
      <c r="C115" s="43">
        <v>80064.5</v>
      </c>
      <c r="D115" s="43">
        <v>77379.1</v>
      </c>
      <c r="E115" s="36">
        <f t="shared" si="12"/>
        <v>84.52907646157914</v>
      </c>
      <c r="F115" s="36">
        <f t="shared" si="13"/>
        <v>96.64595419942673</v>
      </c>
      <c r="G115" s="43">
        <v>88365.5</v>
      </c>
      <c r="H115" s="36">
        <v>0</v>
      </c>
      <c r="I115" s="43">
        <f>D115-октябрь!D100</f>
        <v>8833.700000000012</v>
      </c>
    </row>
    <row r="116" spans="1:9" ht="12.75">
      <c r="A116" s="14" t="s">
        <v>50</v>
      </c>
      <c r="B116" s="43">
        <v>38342.3</v>
      </c>
      <c r="C116" s="43">
        <v>36442.2</v>
      </c>
      <c r="D116" s="43">
        <v>32807.5</v>
      </c>
      <c r="E116" s="36">
        <f t="shared" si="12"/>
        <v>85.5647678934232</v>
      </c>
      <c r="F116" s="36">
        <f t="shared" si="13"/>
        <v>90.02612356004852</v>
      </c>
      <c r="G116" s="43">
        <v>30557.7</v>
      </c>
      <c r="H116" s="36">
        <f>$D:$D/$G:$G*100</f>
        <v>107.36246510699429</v>
      </c>
      <c r="I116" s="43">
        <f>D116-октябрь!D101</f>
        <v>2806</v>
      </c>
    </row>
    <row r="117" spans="1:9" ht="12.75">
      <c r="A117" s="14" t="s">
        <v>51</v>
      </c>
      <c r="B117" s="43">
        <v>87418.5</v>
      </c>
      <c r="C117" s="43">
        <v>76955.8</v>
      </c>
      <c r="D117" s="35">
        <v>73076.9</v>
      </c>
      <c r="E117" s="36">
        <f t="shared" si="12"/>
        <v>83.59431928024388</v>
      </c>
      <c r="F117" s="36">
        <f t="shared" si="13"/>
        <v>94.95957419713653</v>
      </c>
      <c r="G117" s="35">
        <v>40702.5</v>
      </c>
      <c r="H117" s="36">
        <f>$D:$D/$G:$G*100</f>
        <v>179.53909465020575</v>
      </c>
      <c r="I117" s="43">
        <f>D117-октябрь!D102</f>
        <v>7216.299999999988</v>
      </c>
    </row>
    <row r="118" spans="1:9" ht="25.5">
      <c r="A118" s="17" t="s">
        <v>52</v>
      </c>
      <c r="B118" s="42">
        <f>B119+B120</f>
        <v>108350.3</v>
      </c>
      <c r="C118" s="42">
        <f>C119+C120</f>
        <v>96004.7</v>
      </c>
      <c r="D118" s="42">
        <f>D119+D120</f>
        <v>85450.20000000001</v>
      </c>
      <c r="E118" s="33">
        <f t="shared" si="12"/>
        <v>78.86475625817373</v>
      </c>
      <c r="F118" s="33">
        <f t="shared" si="13"/>
        <v>89.00626740149181</v>
      </c>
      <c r="G118" s="42">
        <f>G119+G120</f>
        <v>79884.5</v>
      </c>
      <c r="H118" s="33">
        <f>$D:$D/$G:$G*100</f>
        <v>106.9671838717148</v>
      </c>
      <c r="I118" s="42">
        <f>D118-октябрь!D103</f>
        <v>7482.5</v>
      </c>
    </row>
    <row r="119" spans="1:9" ht="12.75">
      <c r="A119" s="14" t="s">
        <v>53</v>
      </c>
      <c r="B119" s="43">
        <v>105888.7</v>
      </c>
      <c r="C119" s="43">
        <v>93802.8</v>
      </c>
      <c r="D119" s="43">
        <v>83309.6</v>
      </c>
      <c r="E119" s="36">
        <f t="shared" si="12"/>
        <v>78.67657266544967</v>
      </c>
      <c r="F119" s="36">
        <f t="shared" si="13"/>
        <v>88.81355353997962</v>
      </c>
      <c r="G119" s="43">
        <v>77274.7</v>
      </c>
      <c r="H119" s="36">
        <f>$D:$D/$G:$G*100</f>
        <v>107.8096712119232</v>
      </c>
      <c r="I119" s="43">
        <f>D119-октябрь!D104</f>
        <v>7293.5</v>
      </c>
    </row>
    <row r="120" spans="1:9" ht="25.5">
      <c r="A120" s="14" t="s">
        <v>54</v>
      </c>
      <c r="B120" s="43">
        <v>2461.6</v>
      </c>
      <c r="C120" s="43">
        <v>2201.9</v>
      </c>
      <c r="D120" s="43">
        <v>2140.6</v>
      </c>
      <c r="E120" s="36">
        <f t="shared" si="12"/>
        <v>86.9597010074748</v>
      </c>
      <c r="F120" s="36">
        <f t="shared" si="13"/>
        <v>97.21604069212951</v>
      </c>
      <c r="G120" s="43">
        <v>2609.8</v>
      </c>
      <c r="H120" s="36">
        <v>0</v>
      </c>
      <c r="I120" s="43">
        <f>D120-октябрь!D105</f>
        <v>189</v>
      </c>
    </row>
    <row r="121" spans="1:9" ht="12.75">
      <c r="A121" s="17" t="s">
        <v>109</v>
      </c>
      <c r="B121" s="42">
        <f>B122</f>
        <v>44.8</v>
      </c>
      <c r="C121" s="42">
        <f>C122</f>
        <v>44.8</v>
      </c>
      <c r="D121" s="42">
        <f>D122</f>
        <v>44.8</v>
      </c>
      <c r="E121" s="33">
        <f t="shared" si="12"/>
        <v>100</v>
      </c>
      <c r="F121" s="33">
        <v>0</v>
      </c>
      <c r="G121" s="42">
        <f>G122</f>
        <v>44.8</v>
      </c>
      <c r="H121" s="33">
        <v>0</v>
      </c>
      <c r="I121" s="42">
        <f>D121-октябрь!D106</f>
        <v>0</v>
      </c>
    </row>
    <row r="122" spans="1:9" ht="12.75">
      <c r="A122" s="14" t="s">
        <v>110</v>
      </c>
      <c r="B122" s="43">
        <v>44.8</v>
      </c>
      <c r="C122" s="43">
        <v>44.8</v>
      </c>
      <c r="D122" s="43">
        <v>44.8</v>
      </c>
      <c r="E122" s="36">
        <f t="shared" si="12"/>
        <v>100</v>
      </c>
      <c r="F122" s="36">
        <v>0</v>
      </c>
      <c r="G122" s="43">
        <v>44.8</v>
      </c>
      <c r="H122" s="36">
        <v>0</v>
      </c>
      <c r="I122" s="43">
        <f>D122-октябрь!D107</f>
        <v>0</v>
      </c>
    </row>
    <row r="123" spans="1:9" ht="12.75">
      <c r="A123" s="17" t="s">
        <v>55</v>
      </c>
      <c r="B123" s="42">
        <f>B124+B125+B126+B127+B128</f>
        <v>187929</v>
      </c>
      <c r="C123" s="42">
        <f>C124+C125+C126+C127+C128</f>
        <v>167231.1</v>
      </c>
      <c r="D123" s="42">
        <f>D124+D125+D126+D127+D128</f>
        <v>157411.9</v>
      </c>
      <c r="E123" s="33">
        <f t="shared" si="12"/>
        <v>83.76136732489398</v>
      </c>
      <c r="F123" s="33">
        <f>$D:$D/$C:$C*100</f>
        <v>94.12836487949909</v>
      </c>
      <c r="G123" s="42">
        <f>G124+G125+G126+G127+G128</f>
        <v>162742.2</v>
      </c>
      <c r="H123" s="33">
        <v>0</v>
      </c>
      <c r="I123" s="42">
        <f>D123-октябрь!D108</f>
        <v>11964.800000000017</v>
      </c>
    </row>
    <row r="124" spans="1:9" ht="12.75">
      <c r="A124" s="14" t="s">
        <v>56</v>
      </c>
      <c r="B124" s="43">
        <v>1330.3</v>
      </c>
      <c r="C124" s="43">
        <v>1058.6</v>
      </c>
      <c r="D124" s="43">
        <v>1058.6</v>
      </c>
      <c r="E124" s="36">
        <f t="shared" si="12"/>
        <v>79.57603548071863</v>
      </c>
      <c r="F124" s="36">
        <v>0</v>
      </c>
      <c r="G124" s="43">
        <v>928.3</v>
      </c>
      <c r="H124" s="36">
        <v>0</v>
      </c>
      <c r="I124" s="43">
        <f>D124-октябрь!D109</f>
        <v>135.89999999999986</v>
      </c>
    </row>
    <row r="125" spans="1:9" ht="12.75">
      <c r="A125" s="14" t="s">
        <v>57</v>
      </c>
      <c r="B125" s="43">
        <v>65219.4</v>
      </c>
      <c r="C125" s="43">
        <v>52322.9</v>
      </c>
      <c r="D125" s="43">
        <v>52322.9</v>
      </c>
      <c r="E125" s="36">
        <f t="shared" si="12"/>
        <v>80.2259757066149</v>
      </c>
      <c r="F125" s="36">
        <f>$D:$D/$C:$C*100</f>
        <v>100</v>
      </c>
      <c r="G125" s="43">
        <v>44371</v>
      </c>
      <c r="H125" s="36">
        <f>$D:$D/$G:$G*100</f>
        <v>117.92139009713551</v>
      </c>
      <c r="I125" s="43">
        <f>D125-октябрь!D110</f>
        <v>5710.4000000000015</v>
      </c>
    </row>
    <row r="126" spans="1:9" ht="12.75">
      <c r="A126" s="14" t="s">
        <v>58</v>
      </c>
      <c r="B126" s="43">
        <v>31561</v>
      </c>
      <c r="C126" s="43">
        <v>28698.5</v>
      </c>
      <c r="D126" s="43">
        <v>27764.1</v>
      </c>
      <c r="E126" s="36">
        <f t="shared" si="12"/>
        <v>87.96964608219004</v>
      </c>
      <c r="F126" s="36">
        <f>$D:$D/$C:$C*100</f>
        <v>96.74408070108194</v>
      </c>
      <c r="G126" s="43">
        <v>23380.9</v>
      </c>
      <c r="H126" s="36">
        <v>0</v>
      </c>
      <c r="I126" s="43">
        <f>D126-октябрь!D111</f>
        <v>3157.5</v>
      </c>
    </row>
    <row r="127" spans="1:9" ht="12.75">
      <c r="A127" s="14" t="s">
        <v>59</v>
      </c>
      <c r="B127" s="35">
        <v>61476.8</v>
      </c>
      <c r="C127" s="35">
        <v>59630</v>
      </c>
      <c r="D127" s="35">
        <v>50872</v>
      </c>
      <c r="E127" s="36">
        <f t="shared" si="12"/>
        <v>82.74991541524608</v>
      </c>
      <c r="F127" s="36">
        <v>0</v>
      </c>
      <c r="G127" s="35">
        <v>71260.3</v>
      </c>
      <c r="H127" s="36">
        <v>0</v>
      </c>
      <c r="I127" s="43">
        <f>D127-октябрь!D112</f>
        <v>327.09999999999854</v>
      </c>
    </row>
    <row r="128" spans="1:9" ht="12.75">
      <c r="A128" s="14" t="s">
        <v>60</v>
      </c>
      <c r="B128" s="43">
        <v>28341.5</v>
      </c>
      <c r="C128" s="43">
        <v>25521.1</v>
      </c>
      <c r="D128" s="43">
        <v>25394.3</v>
      </c>
      <c r="E128" s="36">
        <f t="shared" si="12"/>
        <v>89.60111497274315</v>
      </c>
      <c r="F128" s="36">
        <f>$D:$D/$C:$C*100</f>
        <v>99.50315621191876</v>
      </c>
      <c r="G128" s="43">
        <v>22801.7</v>
      </c>
      <c r="H128" s="36">
        <f>$D:$D/$G:$G*100</f>
        <v>111.3702048531469</v>
      </c>
      <c r="I128" s="43">
        <f>D128-октябрь!D113</f>
        <v>2633.899999999998</v>
      </c>
    </row>
    <row r="129" spans="1:9" ht="12.75">
      <c r="A129" s="17" t="s">
        <v>67</v>
      </c>
      <c r="B129" s="34">
        <f>B130+B131+B132</f>
        <v>61341.1</v>
      </c>
      <c r="C129" s="34">
        <f>C130+C131+C132</f>
        <v>55501.8</v>
      </c>
      <c r="D129" s="34">
        <f>D130+D131+D132</f>
        <v>51512.9</v>
      </c>
      <c r="E129" s="33">
        <f t="shared" si="12"/>
        <v>83.97778976901294</v>
      </c>
      <c r="F129" s="33">
        <f>$D:$D/$C:$C*100</f>
        <v>92.8130258838452</v>
      </c>
      <c r="G129" s="34">
        <f>G130+G131+G132</f>
        <v>26528.4</v>
      </c>
      <c r="H129" s="33">
        <f>$D:$D/$G:$G*100</f>
        <v>194.18019933354444</v>
      </c>
      <c r="I129" s="42">
        <f>D129-октябрь!D114</f>
        <v>7910.100000000006</v>
      </c>
    </row>
    <row r="130" spans="1:9" ht="12.75">
      <c r="A130" s="51" t="s">
        <v>68</v>
      </c>
      <c r="B130" s="35">
        <v>54313.6</v>
      </c>
      <c r="C130" s="35">
        <v>48717.4</v>
      </c>
      <c r="D130" s="35">
        <v>45891</v>
      </c>
      <c r="E130" s="36">
        <f t="shared" si="12"/>
        <v>84.49265009132151</v>
      </c>
      <c r="F130" s="36">
        <f>$D:$D/$C:$C*100</f>
        <v>94.19837676066456</v>
      </c>
      <c r="G130" s="35">
        <v>23890.4</v>
      </c>
      <c r="H130" s="36">
        <v>0</v>
      </c>
      <c r="I130" s="43">
        <f>D130-октябрь!D115</f>
        <v>4971.300000000003</v>
      </c>
    </row>
    <row r="131" spans="1:9" ht="24.75" customHeight="1">
      <c r="A131" s="18" t="s">
        <v>69</v>
      </c>
      <c r="B131" s="35">
        <v>4239.1</v>
      </c>
      <c r="C131" s="35">
        <v>4239.1</v>
      </c>
      <c r="D131" s="35">
        <v>3171.6</v>
      </c>
      <c r="E131" s="36">
        <v>0</v>
      </c>
      <c r="F131" s="36">
        <v>0</v>
      </c>
      <c r="G131" s="35">
        <v>0</v>
      </c>
      <c r="H131" s="36">
        <v>0</v>
      </c>
      <c r="I131" s="43">
        <f>D131-октябрь!D116</f>
        <v>2723.7</v>
      </c>
    </row>
    <row r="132" spans="1:9" ht="25.5">
      <c r="A132" s="18" t="s">
        <v>79</v>
      </c>
      <c r="B132" s="35">
        <v>2788.4</v>
      </c>
      <c r="C132" s="35">
        <v>2545.3</v>
      </c>
      <c r="D132" s="35">
        <v>2450.3</v>
      </c>
      <c r="E132" s="36">
        <f>$D:$D/$B:$B*100</f>
        <v>87.87476689140726</v>
      </c>
      <c r="F132" s="36">
        <f>$D:$D/$C:$C*100</f>
        <v>96.26763053471103</v>
      </c>
      <c r="G132" s="35">
        <v>2638</v>
      </c>
      <c r="H132" s="36">
        <v>0</v>
      </c>
      <c r="I132" s="43">
        <f>D132-октябрь!D117</f>
        <v>215.10000000000036</v>
      </c>
    </row>
    <row r="133" spans="1:9" ht="26.25" customHeight="1">
      <c r="A133" s="19" t="s">
        <v>87</v>
      </c>
      <c r="B133" s="34">
        <f>B134</f>
        <v>87.7</v>
      </c>
      <c r="C133" s="34">
        <f>C134</f>
        <v>4.2</v>
      </c>
      <c r="D133" s="34">
        <f>D134</f>
        <v>4.2</v>
      </c>
      <c r="E133" s="36">
        <f>$D:$D/$B:$B*100</f>
        <v>4.789053591790194</v>
      </c>
      <c r="F133" s="36">
        <v>0</v>
      </c>
      <c r="G133" s="34">
        <f>G134</f>
        <v>4.7</v>
      </c>
      <c r="H133" s="36">
        <v>0</v>
      </c>
      <c r="I133" s="43">
        <f>D133-октябрь!D118</f>
        <v>0</v>
      </c>
    </row>
    <row r="134" spans="1:9" ht="13.5" customHeight="1">
      <c r="A134" s="18" t="s">
        <v>88</v>
      </c>
      <c r="B134" s="35">
        <v>87.7</v>
      </c>
      <c r="C134" s="35">
        <v>4.2</v>
      </c>
      <c r="D134" s="35">
        <v>4.2</v>
      </c>
      <c r="E134" s="36">
        <f>$D:$D/$B:$B*100</f>
        <v>4.789053591790194</v>
      </c>
      <c r="F134" s="36">
        <v>0</v>
      </c>
      <c r="G134" s="35">
        <v>4.7</v>
      </c>
      <c r="H134" s="36">
        <v>0</v>
      </c>
      <c r="I134" s="43">
        <f>D134-октябрь!D119</f>
        <v>0</v>
      </c>
    </row>
    <row r="135" spans="1:9" ht="18" customHeight="1">
      <c r="A135" s="20" t="s">
        <v>61</v>
      </c>
      <c r="B135" s="42">
        <f>B89+B98+B99+B100+B106+B112+B118+B121+B123+B129+B133</f>
        <v>2119881.5</v>
      </c>
      <c r="C135" s="42">
        <f>C89+C98+C99+C100+C106+C112+C118+C121+C123+C129+C133</f>
        <v>1892440.6</v>
      </c>
      <c r="D135" s="42">
        <f>D89+D98+D99+D100+D106+D112+D118+D121+D123+D129+D133</f>
        <v>1670354.5999999996</v>
      </c>
      <c r="E135" s="33">
        <f>$D:$D/$B:$B*100</f>
        <v>78.79471564802087</v>
      </c>
      <c r="F135" s="33">
        <f>$D:$D/$C:$C*100</f>
        <v>88.26457221431413</v>
      </c>
      <c r="G135" s="42">
        <f>G89+G98+G99+G100+G106+G112+G118+G121+G123+G129+G133+G111</f>
        <v>1562973.7999999998</v>
      </c>
      <c r="H135" s="33">
        <f>$D:$D/$G:$G*100</f>
        <v>106.87028790885682</v>
      </c>
      <c r="I135" s="42">
        <f>D135-октябрь!D120</f>
        <v>193757.19999999925</v>
      </c>
    </row>
    <row r="136" spans="1:9" ht="21.75" customHeight="1">
      <c r="A136" s="21" t="s">
        <v>62</v>
      </c>
      <c r="B136" s="37">
        <f>B87-B135</f>
        <v>-25987.12000000011</v>
      </c>
      <c r="C136" s="37">
        <f>C87-C135</f>
        <v>-304899.5220000001</v>
      </c>
      <c r="D136" s="37">
        <f>D87-D135</f>
        <v>-93593.55999999959</v>
      </c>
      <c r="E136" s="37"/>
      <c r="F136" s="37"/>
      <c r="G136" s="37">
        <v>59186.870000000345</v>
      </c>
      <c r="H136" s="37"/>
      <c r="I136" s="42">
        <f>D136-октябрь!D121</f>
        <v>-158817.10999999917</v>
      </c>
    </row>
    <row r="137" spans="1:9" ht="24" customHeight="1">
      <c r="A137" s="3" t="s">
        <v>63</v>
      </c>
      <c r="B137" s="35" t="s">
        <v>125</v>
      </c>
      <c r="C137" s="35"/>
      <c r="D137" s="35" t="s">
        <v>176</v>
      </c>
      <c r="E137" s="35"/>
      <c r="F137" s="35"/>
      <c r="G137" s="35" t="s">
        <v>178</v>
      </c>
      <c r="H137" s="34"/>
      <c r="I137" s="43"/>
    </row>
    <row r="138" spans="1:9" ht="12.75">
      <c r="A138" s="8" t="s">
        <v>64</v>
      </c>
      <c r="B138" s="34">
        <f>B140+B141</f>
        <v>13529</v>
      </c>
      <c r="C138" s="34">
        <f aca="true" t="shared" si="14" ref="C138:H138">C140+C141</f>
        <v>0</v>
      </c>
      <c r="D138" s="34">
        <f t="shared" si="14"/>
        <v>46519</v>
      </c>
      <c r="E138" s="34">
        <f t="shared" si="14"/>
        <v>0</v>
      </c>
      <c r="F138" s="34">
        <f t="shared" si="14"/>
        <v>0</v>
      </c>
      <c r="G138" s="34">
        <f>G140+G141</f>
        <v>29089.4</v>
      </c>
      <c r="H138" s="34">
        <f t="shared" si="14"/>
        <v>0</v>
      </c>
      <c r="I138" s="42">
        <f>D138-октябрь!D123</f>
        <v>-7233.830000000002</v>
      </c>
    </row>
    <row r="139" spans="1:9" ht="12" customHeight="1">
      <c r="A139" s="3" t="s">
        <v>6</v>
      </c>
      <c r="B139" s="35"/>
      <c r="C139" s="35"/>
      <c r="D139" s="35"/>
      <c r="E139" s="35"/>
      <c r="F139" s="35"/>
      <c r="G139" s="35"/>
      <c r="H139" s="44"/>
      <c r="I139" s="43">
        <f>D139-октябрь!D124</f>
        <v>0</v>
      </c>
    </row>
    <row r="140" spans="1:9" ht="12.75">
      <c r="A140" s="10" t="s">
        <v>65</v>
      </c>
      <c r="B140" s="35">
        <v>2977.9</v>
      </c>
      <c r="C140" s="35"/>
      <c r="D140" s="35">
        <v>21872.2</v>
      </c>
      <c r="E140" s="35"/>
      <c r="F140" s="35"/>
      <c r="G140" s="35">
        <v>19303.3</v>
      </c>
      <c r="H140" s="44"/>
      <c r="I140" s="43">
        <f>D140-октябрь!D125</f>
        <v>1057.630000000001</v>
      </c>
    </row>
    <row r="141" spans="1:9" ht="12.75">
      <c r="A141" s="3" t="s">
        <v>66</v>
      </c>
      <c r="B141" s="35">
        <v>10551.1</v>
      </c>
      <c r="C141" s="35"/>
      <c r="D141" s="35">
        <v>24646.8</v>
      </c>
      <c r="E141" s="35"/>
      <c r="F141" s="35"/>
      <c r="G141" s="35">
        <v>9786.1</v>
      </c>
      <c r="H141" s="44"/>
      <c r="I141" s="43">
        <f>D141-октябрь!D126</f>
        <v>-8291.460000000003</v>
      </c>
    </row>
    <row r="142" spans="1:9" ht="12.75">
      <c r="A142" s="8" t="s">
        <v>112</v>
      </c>
      <c r="B142" s="50">
        <f>B143-B144</f>
        <v>0</v>
      </c>
      <c r="C142" s="50"/>
      <c r="D142" s="50">
        <f>D143-D144</f>
        <v>-25000</v>
      </c>
      <c r="E142" s="50"/>
      <c r="F142" s="50"/>
      <c r="G142" s="50">
        <f>G143-G144</f>
        <v>-25000</v>
      </c>
      <c r="H142" s="52"/>
      <c r="I142" s="42">
        <f>D142-октябрь!D127</f>
        <v>0</v>
      </c>
    </row>
    <row r="143" spans="1:9" ht="12.75">
      <c r="A143" s="5" t="s">
        <v>113</v>
      </c>
      <c r="B143" s="45">
        <v>55000</v>
      </c>
      <c r="C143" s="45"/>
      <c r="D143" s="35">
        <v>0</v>
      </c>
      <c r="E143" s="45"/>
      <c r="F143" s="45"/>
      <c r="G143" s="45">
        <v>0</v>
      </c>
      <c r="H143" s="46"/>
      <c r="I143" s="43">
        <f>D143-октябрь!D128</f>
        <v>0</v>
      </c>
    </row>
    <row r="144" spans="1:9" ht="12.75">
      <c r="A144" s="5" t="s">
        <v>114</v>
      </c>
      <c r="B144" s="45">
        <v>55000</v>
      </c>
      <c r="C144" s="45"/>
      <c r="D144" s="35">
        <v>25000</v>
      </c>
      <c r="E144" s="45"/>
      <c r="F144" s="45"/>
      <c r="G144" s="45">
        <v>25000</v>
      </c>
      <c r="H144" s="46"/>
      <c r="I144" s="43">
        <f>D144-октябрь!D129</f>
        <v>0</v>
      </c>
    </row>
    <row r="145" spans="1:9" ht="12.75">
      <c r="A145" s="22"/>
      <c r="B145" s="32"/>
      <c r="C145" s="32"/>
      <c r="D145" s="32"/>
      <c r="E145" s="32"/>
      <c r="F145" s="32"/>
      <c r="G145" s="32"/>
      <c r="H145" s="32"/>
      <c r="I145" s="32"/>
    </row>
    <row r="146" ht="12.75">
      <c r="D146" s="30" t="s">
        <v>160</v>
      </c>
    </row>
    <row r="147" ht="12" customHeight="1">
      <c r="A147" s="29" t="s">
        <v>85</v>
      </c>
    </row>
    <row r="148" ht="12.75" customHeight="1" hidden="1"/>
    <row r="150" spans="1:9" ht="31.5">
      <c r="A150" s="23" t="s">
        <v>119</v>
      </c>
      <c r="B150" s="31" t="s">
        <v>111</v>
      </c>
      <c r="C150" s="31"/>
      <c r="D150" s="31"/>
      <c r="E150" s="31"/>
      <c r="F150" s="31"/>
      <c r="G150" s="31"/>
      <c r="H150" s="31"/>
      <c r="I150" s="32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1.625" style="30" customWidth="1"/>
    <col min="4" max="4" width="12.75390625" style="30" customWidth="1"/>
    <col min="5" max="5" width="12.00390625" style="30" customWidth="1"/>
    <col min="6" max="6" width="11.875" style="30" customWidth="1"/>
    <col min="7" max="7" width="11.75390625" style="30" customWidth="1"/>
    <col min="8" max="16384" width="9.125" style="29" customWidth="1"/>
  </cols>
  <sheetData>
    <row r="1" spans="1:7" ht="15">
      <c r="A1" s="88" t="s">
        <v>115</v>
      </c>
      <c r="B1" s="88"/>
      <c r="C1" s="88"/>
      <c r="D1" s="88"/>
      <c r="E1" s="88"/>
      <c r="F1" s="88"/>
      <c r="G1" s="38"/>
    </row>
    <row r="2" spans="1:7" ht="15">
      <c r="A2" s="89" t="s">
        <v>179</v>
      </c>
      <c r="B2" s="89"/>
      <c r="C2" s="89"/>
      <c r="D2" s="89"/>
      <c r="E2" s="89"/>
      <c r="F2" s="89"/>
      <c r="G2" s="39"/>
    </row>
    <row r="3" spans="1:7" ht="5.25" customHeight="1" hidden="1">
      <c r="A3" s="90" t="s">
        <v>0</v>
      </c>
      <c r="B3" s="90"/>
      <c r="C3" s="90"/>
      <c r="D3" s="90"/>
      <c r="E3" s="90"/>
      <c r="F3" s="90"/>
      <c r="G3" s="40"/>
    </row>
    <row r="4" spans="1:7" ht="45" customHeight="1">
      <c r="A4" s="9" t="s">
        <v>1</v>
      </c>
      <c r="B4" s="24" t="s">
        <v>2</v>
      </c>
      <c r="C4" s="24" t="s">
        <v>74</v>
      </c>
      <c r="D4" s="24" t="s">
        <v>72</v>
      </c>
      <c r="E4" s="24" t="s">
        <v>129</v>
      </c>
      <c r="F4" s="25" t="s">
        <v>71</v>
      </c>
      <c r="G4" s="24" t="s">
        <v>77</v>
      </c>
    </row>
    <row r="5" spans="1:7" ht="13.5" thickBot="1">
      <c r="A5" s="11">
        <v>1</v>
      </c>
      <c r="B5" s="27">
        <v>2</v>
      </c>
      <c r="C5" s="27">
        <v>4</v>
      </c>
      <c r="D5" s="27">
        <v>5</v>
      </c>
      <c r="E5" s="27">
        <v>7</v>
      </c>
      <c r="F5" s="28">
        <v>8</v>
      </c>
      <c r="G5" s="41">
        <v>9</v>
      </c>
    </row>
    <row r="6" spans="1:7" ht="12.75">
      <c r="A6" s="91" t="s">
        <v>3</v>
      </c>
      <c r="B6" s="92"/>
      <c r="C6" s="92"/>
      <c r="D6" s="92"/>
      <c r="E6" s="92"/>
      <c r="F6" s="92"/>
      <c r="G6" s="93"/>
    </row>
    <row r="7" spans="1:7" ht="12.75">
      <c r="A7" s="69" t="s">
        <v>123</v>
      </c>
      <c r="B7" s="66">
        <f>B8+B15+B20+B24+B27+B31+B34+B42+B43+B44+B48</f>
        <v>417025.42000000004</v>
      </c>
      <c r="C7" s="66">
        <f>C8+C15+C20+C24+C27+C31+C34+C42+C43+C44+C48+C65</f>
        <v>412488.70000000007</v>
      </c>
      <c r="D7" s="67">
        <f aca="true" t="shared" si="0" ref="D7:D30">$C:$C/$B:$B*100</f>
        <v>98.9121238700509</v>
      </c>
      <c r="E7" s="66">
        <f>E8+E15+E20+E24+E27+E31+E34+E42+E43+E44+E48+E65</f>
        <v>384122.77999999997</v>
      </c>
      <c r="F7" s="67">
        <f aca="true" t="shared" si="1" ref="F7:F27">$C:$C/$E:$E*100</f>
        <v>107.38459718530623</v>
      </c>
      <c r="G7" s="66">
        <f>G8+G15+G20+G24+G27+G31+G34+G42+G43+G44+G48+G65</f>
        <v>58765.4</v>
      </c>
    </row>
    <row r="8" spans="1:7" ht="12.75">
      <c r="A8" s="70" t="s">
        <v>4</v>
      </c>
      <c r="B8" s="67">
        <f>B9+B10</f>
        <v>247899.18</v>
      </c>
      <c r="C8" s="67">
        <f>C9+C10</f>
        <v>245294.89</v>
      </c>
      <c r="D8" s="67">
        <f t="shared" si="0"/>
        <v>98.94945598448531</v>
      </c>
      <c r="E8" s="67">
        <f>E9+E10</f>
        <v>217706.15000000002</v>
      </c>
      <c r="F8" s="67">
        <f t="shared" si="1"/>
        <v>112.67246699277902</v>
      </c>
      <c r="G8" s="67">
        <f>G9+G10</f>
        <v>39188.57</v>
      </c>
    </row>
    <row r="9" spans="1:7" ht="25.5">
      <c r="A9" s="71" t="s">
        <v>5</v>
      </c>
      <c r="B9" s="50">
        <v>3096.9</v>
      </c>
      <c r="C9" s="50">
        <v>3044.65</v>
      </c>
      <c r="D9" s="67">
        <f t="shared" si="0"/>
        <v>98.31282895799025</v>
      </c>
      <c r="E9" s="50">
        <v>3461.03</v>
      </c>
      <c r="F9" s="67">
        <f t="shared" si="1"/>
        <v>87.96947729433145</v>
      </c>
      <c r="G9" s="50">
        <v>269.23</v>
      </c>
    </row>
    <row r="10" spans="1:7" ht="12.75" customHeight="1">
      <c r="A10" s="72" t="s">
        <v>76</v>
      </c>
      <c r="B10" s="68">
        <f>B11+B12+B13+B14</f>
        <v>244802.28</v>
      </c>
      <c r="C10" s="68">
        <f>C11+C12+C13+C14</f>
        <v>242250.24000000002</v>
      </c>
      <c r="D10" s="73">
        <f t="shared" si="0"/>
        <v>98.95750970946841</v>
      </c>
      <c r="E10" s="68">
        <f>E11+E12+E13+E14</f>
        <v>214245.12000000002</v>
      </c>
      <c r="F10" s="73">
        <f t="shared" si="1"/>
        <v>113.07153227107342</v>
      </c>
      <c r="G10" s="68">
        <f>G11+G12+G13+G14</f>
        <v>38919.34</v>
      </c>
    </row>
    <row r="11" spans="1:7" ht="51">
      <c r="A11" s="74" t="s">
        <v>80</v>
      </c>
      <c r="B11" s="45">
        <v>232918.46</v>
      </c>
      <c r="C11" s="45">
        <v>233470.48</v>
      </c>
      <c r="D11" s="67">
        <f t="shared" si="0"/>
        <v>100.23700139525225</v>
      </c>
      <c r="E11" s="45">
        <v>205801.73</v>
      </c>
      <c r="F11" s="67">
        <f t="shared" si="1"/>
        <v>113.4443719204887</v>
      </c>
      <c r="G11" s="45">
        <v>38437.93</v>
      </c>
    </row>
    <row r="12" spans="1:7" ht="51" customHeight="1">
      <c r="A12" s="74" t="s">
        <v>81</v>
      </c>
      <c r="B12" s="45">
        <v>5487.6</v>
      </c>
      <c r="C12" s="45">
        <v>3408.14</v>
      </c>
      <c r="D12" s="67">
        <f t="shared" si="0"/>
        <v>62.10620307602595</v>
      </c>
      <c r="E12" s="45">
        <v>3010.44</v>
      </c>
      <c r="F12" s="67">
        <f t="shared" si="1"/>
        <v>113.21069345344866</v>
      </c>
      <c r="G12" s="45">
        <v>106.65</v>
      </c>
    </row>
    <row r="13" spans="1:7" ht="25.5">
      <c r="A13" s="74" t="s">
        <v>82</v>
      </c>
      <c r="B13" s="45">
        <v>3596.22</v>
      </c>
      <c r="C13" s="45">
        <v>2542.74</v>
      </c>
      <c r="D13" s="67">
        <f t="shared" si="0"/>
        <v>70.7059078699301</v>
      </c>
      <c r="E13" s="45">
        <v>3592.1</v>
      </c>
      <c r="F13" s="67">
        <f t="shared" si="1"/>
        <v>70.78700481612427</v>
      </c>
      <c r="G13" s="45">
        <v>198.95</v>
      </c>
    </row>
    <row r="14" spans="1:7" ht="63.75">
      <c r="A14" s="75" t="s">
        <v>84</v>
      </c>
      <c r="B14" s="45">
        <v>2800</v>
      </c>
      <c r="C14" s="45">
        <v>2828.88</v>
      </c>
      <c r="D14" s="67">
        <f t="shared" si="0"/>
        <v>101.03142857142858</v>
      </c>
      <c r="E14" s="45">
        <v>1840.85</v>
      </c>
      <c r="F14" s="67">
        <f t="shared" si="1"/>
        <v>153.67248825270937</v>
      </c>
      <c r="G14" s="45">
        <v>175.81</v>
      </c>
    </row>
    <row r="15" spans="1:7" ht="44.25" customHeight="1">
      <c r="A15" s="76" t="s">
        <v>89</v>
      </c>
      <c r="B15" s="66">
        <f>B16+B17+B18+B19</f>
        <v>19865.699999999997</v>
      </c>
      <c r="C15" s="66">
        <f>C16+C17+C18+C19</f>
        <v>20071.76</v>
      </c>
      <c r="D15" s="67">
        <f t="shared" si="0"/>
        <v>101.03726523606016</v>
      </c>
      <c r="E15" s="66">
        <f>E16+E17+E18+E19</f>
        <v>18479.739999999998</v>
      </c>
      <c r="F15" s="67">
        <f t="shared" si="1"/>
        <v>108.61494804580585</v>
      </c>
      <c r="G15" s="66">
        <f>G16+G17+G18+G19</f>
        <v>1810.32</v>
      </c>
    </row>
    <row r="16" spans="1:7" ht="39.75" customHeight="1">
      <c r="A16" s="46" t="s">
        <v>90</v>
      </c>
      <c r="B16" s="45">
        <v>8632.17</v>
      </c>
      <c r="C16" s="45">
        <v>8943.28</v>
      </c>
      <c r="D16" s="67">
        <f t="shared" si="0"/>
        <v>103.60407637940403</v>
      </c>
      <c r="E16" s="45">
        <v>7593.32</v>
      </c>
      <c r="F16" s="67">
        <f t="shared" si="1"/>
        <v>117.77825773179586</v>
      </c>
      <c r="G16" s="45">
        <v>825.22</v>
      </c>
    </row>
    <row r="17" spans="1:7" ht="37.5" customHeight="1">
      <c r="A17" s="46" t="s">
        <v>91</v>
      </c>
      <c r="B17" s="45">
        <v>78.41</v>
      </c>
      <c r="C17" s="45">
        <v>86.13</v>
      </c>
      <c r="D17" s="67">
        <f t="shared" si="0"/>
        <v>109.84568294860348</v>
      </c>
      <c r="E17" s="45">
        <v>77.08</v>
      </c>
      <c r="F17" s="67">
        <f t="shared" si="1"/>
        <v>111.74104826154645</v>
      </c>
      <c r="G17" s="45">
        <v>9.07</v>
      </c>
    </row>
    <row r="18" spans="1:7" ht="56.25" customHeight="1">
      <c r="A18" s="46" t="s">
        <v>92</v>
      </c>
      <c r="B18" s="45">
        <v>13068.45</v>
      </c>
      <c r="C18" s="45">
        <v>13046.15</v>
      </c>
      <c r="D18" s="67">
        <f t="shared" si="0"/>
        <v>99.8293600235682</v>
      </c>
      <c r="E18" s="45">
        <v>12279.99</v>
      </c>
      <c r="F18" s="67">
        <f t="shared" si="1"/>
        <v>106.23909302857739</v>
      </c>
      <c r="G18" s="45">
        <v>1168.69</v>
      </c>
    </row>
    <row r="19" spans="1:7" ht="55.5" customHeight="1">
      <c r="A19" s="46" t="s">
        <v>93</v>
      </c>
      <c r="B19" s="45">
        <v>-1913.33</v>
      </c>
      <c r="C19" s="45">
        <v>-2003.8</v>
      </c>
      <c r="D19" s="67">
        <f t="shared" si="0"/>
        <v>104.72840545018371</v>
      </c>
      <c r="E19" s="45">
        <v>-1470.65</v>
      </c>
      <c r="F19" s="67">
        <f t="shared" si="1"/>
        <v>136.2526773875497</v>
      </c>
      <c r="G19" s="45">
        <v>-192.66</v>
      </c>
    </row>
    <row r="20" spans="1:7" ht="15.75" customHeight="1">
      <c r="A20" s="78" t="s">
        <v>7</v>
      </c>
      <c r="B20" s="66">
        <f>B21+B22+B23</f>
        <v>35003.71000000001</v>
      </c>
      <c r="C20" s="66">
        <f>C21+C22+C23</f>
        <v>29559.029999999995</v>
      </c>
      <c r="D20" s="67">
        <f t="shared" si="0"/>
        <v>84.44542021402872</v>
      </c>
      <c r="E20" s="66">
        <f>E21+E22+E23</f>
        <v>36478.29</v>
      </c>
      <c r="F20" s="67">
        <f t="shared" si="1"/>
        <v>81.03184113071087</v>
      </c>
      <c r="G20" s="66">
        <f>G21+G22+G23</f>
        <v>1255.3</v>
      </c>
    </row>
    <row r="21" spans="1:7" ht="12.75">
      <c r="A21" s="74" t="s">
        <v>96</v>
      </c>
      <c r="B21" s="45">
        <v>33103.11</v>
      </c>
      <c r="C21" s="45">
        <v>27736.679999999997</v>
      </c>
      <c r="D21" s="67">
        <f t="shared" si="0"/>
        <v>83.78874371622483</v>
      </c>
      <c r="E21" s="45">
        <v>34350.12</v>
      </c>
      <c r="F21" s="67">
        <f t="shared" si="1"/>
        <v>80.74696682282331</v>
      </c>
      <c r="G21" s="45">
        <v>589.15</v>
      </c>
    </row>
    <row r="22" spans="1:7" ht="18.75" customHeight="1">
      <c r="A22" s="74" t="s">
        <v>94</v>
      </c>
      <c r="B22" s="45">
        <v>580.3</v>
      </c>
      <c r="C22" s="45">
        <v>561</v>
      </c>
      <c r="D22" s="67">
        <f t="shared" si="0"/>
        <v>96.67413406858523</v>
      </c>
      <c r="E22" s="45">
        <v>806.93</v>
      </c>
      <c r="F22" s="67">
        <f t="shared" si="1"/>
        <v>69.5227590993023</v>
      </c>
      <c r="G22" s="45">
        <v>0.36</v>
      </c>
    </row>
    <row r="23" spans="1:7" ht="31.5" customHeight="1">
      <c r="A23" s="74" t="s">
        <v>95</v>
      </c>
      <c r="B23" s="45">
        <v>1320.3</v>
      </c>
      <c r="C23" s="45">
        <v>1261.35</v>
      </c>
      <c r="D23" s="67">
        <f t="shared" si="0"/>
        <v>95.53510565780505</v>
      </c>
      <c r="E23" s="45">
        <v>1321.24</v>
      </c>
      <c r="F23" s="67">
        <f t="shared" si="1"/>
        <v>95.46713693197299</v>
      </c>
      <c r="G23" s="45">
        <v>665.79</v>
      </c>
    </row>
    <row r="24" spans="1:7" ht="13.5" customHeight="1">
      <c r="A24" s="78" t="s">
        <v>8</v>
      </c>
      <c r="B24" s="66">
        <f>SUM(B25:B26)</f>
        <v>27929.1</v>
      </c>
      <c r="C24" s="66">
        <f>SUM(C25:C26)</f>
        <v>28125.059999999998</v>
      </c>
      <c r="D24" s="67">
        <f t="shared" si="0"/>
        <v>100.70163377982104</v>
      </c>
      <c r="E24" s="66">
        <f>SUM(E25:E26)</f>
        <v>29106.32</v>
      </c>
      <c r="F24" s="67">
        <f t="shared" si="1"/>
        <v>96.62870469368852</v>
      </c>
      <c r="G24" s="66">
        <f>SUM(G25:G26)</f>
        <v>4889.58</v>
      </c>
    </row>
    <row r="25" spans="1:7" ht="12.75">
      <c r="A25" s="74" t="s">
        <v>130</v>
      </c>
      <c r="B25" s="45">
        <v>11865.3</v>
      </c>
      <c r="C25" s="45">
        <v>12111.5</v>
      </c>
      <c r="D25" s="67">
        <f t="shared" si="0"/>
        <v>102.07495807101381</v>
      </c>
      <c r="E25" s="45">
        <v>12368.17</v>
      </c>
      <c r="F25" s="67">
        <f t="shared" si="1"/>
        <v>97.92475362159479</v>
      </c>
      <c r="G25" s="45">
        <v>2616.4</v>
      </c>
    </row>
    <row r="26" spans="1:7" ht="12.75">
      <c r="A26" s="74" t="s">
        <v>131</v>
      </c>
      <c r="B26" s="45">
        <v>16063.8</v>
      </c>
      <c r="C26" s="45">
        <v>16013.56</v>
      </c>
      <c r="D26" s="67">
        <f t="shared" si="0"/>
        <v>99.68724710218005</v>
      </c>
      <c r="E26" s="45">
        <v>16738.15</v>
      </c>
      <c r="F26" s="67">
        <f t="shared" si="1"/>
        <v>95.67102696534562</v>
      </c>
      <c r="G26" s="45">
        <v>2273.18</v>
      </c>
    </row>
    <row r="27" spans="1:7" ht="12.75">
      <c r="A27" s="70" t="s">
        <v>9</v>
      </c>
      <c r="B27" s="66">
        <f>B28+B29+B30</f>
        <v>16144.59</v>
      </c>
      <c r="C27" s="66">
        <f>C28+C29+C30</f>
        <v>16436.57</v>
      </c>
      <c r="D27" s="67">
        <f t="shared" si="0"/>
        <v>101.80853152666</v>
      </c>
      <c r="E27" s="66">
        <f>E28+E29+E30</f>
        <v>13825.859999999999</v>
      </c>
      <c r="F27" s="67">
        <f t="shared" si="1"/>
        <v>118.88280367369552</v>
      </c>
      <c r="G27" s="66">
        <f>G28+G29+G30</f>
        <v>1009.25</v>
      </c>
    </row>
    <row r="28" spans="1:7" ht="25.5">
      <c r="A28" s="74" t="s">
        <v>10</v>
      </c>
      <c r="B28" s="45">
        <v>15944.19</v>
      </c>
      <c r="C28" s="45">
        <v>16244.17</v>
      </c>
      <c r="D28" s="67">
        <f t="shared" si="0"/>
        <v>101.88143768984187</v>
      </c>
      <c r="E28" s="45">
        <v>13543.46</v>
      </c>
      <c r="F28" s="67" t="s">
        <v>140</v>
      </c>
      <c r="G28" s="45">
        <v>1006.05</v>
      </c>
    </row>
    <row r="29" spans="1:7" ht="25.5">
      <c r="A29" s="74" t="s">
        <v>98</v>
      </c>
      <c r="B29" s="45">
        <v>70.4</v>
      </c>
      <c r="C29" s="45">
        <v>62.4</v>
      </c>
      <c r="D29" s="67">
        <f t="shared" si="0"/>
        <v>88.63636363636363</v>
      </c>
      <c r="E29" s="45">
        <v>102.4</v>
      </c>
      <c r="F29" s="67" t="s">
        <v>140</v>
      </c>
      <c r="G29" s="45">
        <v>3.2</v>
      </c>
    </row>
    <row r="30" spans="1:7" ht="25.5">
      <c r="A30" s="74" t="s">
        <v>97</v>
      </c>
      <c r="B30" s="45">
        <v>130</v>
      </c>
      <c r="C30" s="45">
        <v>130</v>
      </c>
      <c r="D30" s="67">
        <f t="shared" si="0"/>
        <v>100</v>
      </c>
      <c r="E30" s="45">
        <v>180</v>
      </c>
      <c r="F30" s="67" t="s">
        <v>140</v>
      </c>
      <c r="G30" s="45">
        <v>0</v>
      </c>
    </row>
    <row r="31" spans="1:7" ht="25.5">
      <c r="A31" s="78" t="s">
        <v>11</v>
      </c>
      <c r="B31" s="66">
        <f>$32:$32+$33:$33</f>
        <v>0</v>
      </c>
      <c r="C31" s="66">
        <f>C32+C33</f>
        <v>0.14</v>
      </c>
      <c r="D31" s="67" t="s">
        <v>140</v>
      </c>
      <c r="E31" s="66">
        <f>E32+E33</f>
        <v>0.41</v>
      </c>
      <c r="F31" s="67" t="s">
        <v>140</v>
      </c>
      <c r="G31" s="66">
        <v>0</v>
      </c>
    </row>
    <row r="32" spans="1:7" ht="25.5">
      <c r="A32" s="74" t="s">
        <v>100</v>
      </c>
      <c r="B32" s="45">
        <v>0</v>
      </c>
      <c r="C32" s="45">
        <v>0.05</v>
      </c>
      <c r="D32" s="67" t="s">
        <v>141</v>
      </c>
      <c r="E32" s="45">
        <v>0</v>
      </c>
      <c r="F32" s="67" t="s">
        <v>141</v>
      </c>
      <c r="G32" s="45">
        <v>0</v>
      </c>
    </row>
    <row r="33" spans="1:7" ht="25.5">
      <c r="A33" s="74" t="s">
        <v>99</v>
      </c>
      <c r="B33" s="45">
        <v>0</v>
      </c>
      <c r="C33" s="45">
        <v>0.09</v>
      </c>
      <c r="D33" s="67" t="s">
        <v>141</v>
      </c>
      <c r="E33" s="45">
        <v>0.41</v>
      </c>
      <c r="F33" s="67" t="s">
        <v>141</v>
      </c>
      <c r="G33" s="45">
        <v>0</v>
      </c>
    </row>
    <row r="34" spans="1:7" ht="38.25">
      <c r="A34" s="78" t="s">
        <v>12</v>
      </c>
      <c r="B34" s="66">
        <f>B35+B37+B38+B39+B40+B41+B36</f>
        <v>41980.259999999995</v>
      </c>
      <c r="C34" s="66">
        <f>C35+C37+C38+C39+C40+C41+C36</f>
        <v>42980.61</v>
      </c>
      <c r="D34" s="67">
        <f>$C:$C/$B:$B*100</f>
        <v>102.38290567995531</v>
      </c>
      <c r="E34" s="66">
        <f>SUM(E35:E41)-E36</f>
        <v>46092.240000000005</v>
      </c>
      <c r="F34" s="67">
        <f>$C:$C/$E:$E*100</f>
        <v>93.24912393062259</v>
      </c>
      <c r="G34" s="66">
        <f>G35+G37+G38+G39+G40+G41+G36</f>
        <v>4448.95</v>
      </c>
    </row>
    <row r="35" spans="1:7" ht="76.5" customHeight="1" hidden="1">
      <c r="A35" s="74" t="s">
        <v>161</v>
      </c>
      <c r="B35" s="45">
        <v>0</v>
      </c>
      <c r="C35" s="45"/>
      <c r="D35" s="67" t="s">
        <v>141</v>
      </c>
      <c r="E35" s="83">
        <v>1180.01</v>
      </c>
      <c r="F35" s="67">
        <f>$C:$C/$E:$E*100</f>
        <v>0</v>
      </c>
      <c r="G35" s="45"/>
    </row>
    <row r="36" spans="1:7" ht="84" customHeight="1">
      <c r="A36" s="74" t="s">
        <v>101</v>
      </c>
      <c r="B36" s="45">
        <v>23058</v>
      </c>
      <c r="C36" s="45">
        <v>24111.07</v>
      </c>
      <c r="D36" s="67">
        <f>$C:$C/$B:$B*100</f>
        <v>104.56704831294996</v>
      </c>
      <c r="E36" s="45">
        <f>E37+E38</f>
        <v>40709.84</v>
      </c>
      <c r="F36" s="67" t="s">
        <v>141</v>
      </c>
      <c r="G36" s="45">
        <v>3041.97</v>
      </c>
    </row>
    <row r="37" spans="1:7" ht="81.75" customHeight="1">
      <c r="A37" s="74" t="s">
        <v>126</v>
      </c>
      <c r="B37" s="45">
        <v>3.7</v>
      </c>
      <c r="C37" s="45">
        <v>2.91</v>
      </c>
      <c r="D37" s="67">
        <f>$C:$C/$B:$B*100</f>
        <v>78.64864864864865</v>
      </c>
      <c r="E37" s="45">
        <v>23400.84</v>
      </c>
      <c r="F37" s="67" t="s">
        <v>141</v>
      </c>
      <c r="G37" s="45">
        <v>0</v>
      </c>
    </row>
    <row r="38" spans="1:7" ht="76.5">
      <c r="A38" s="74" t="s">
        <v>102</v>
      </c>
      <c r="B38" s="45">
        <v>33.52</v>
      </c>
      <c r="C38" s="45">
        <v>60.66</v>
      </c>
      <c r="D38" s="67" t="s">
        <v>141</v>
      </c>
      <c r="E38" s="45">
        <v>17309</v>
      </c>
      <c r="F38" s="67">
        <f>$C:$C/$E:$E*100</f>
        <v>0.3504535212895025</v>
      </c>
      <c r="G38" s="45">
        <v>30.02</v>
      </c>
    </row>
    <row r="39" spans="1:7" ht="38.25">
      <c r="A39" s="74" t="s">
        <v>127</v>
      </c>
      <c r="B39" s="45">
        <v>14870.6</v>
      </c>
      <c r="C39" s="45">
        <v>14886.62</v>
      </c>
      <c r="D39" s="67">
        <f>$C:$C/$B:$B*100</f>
        <v>100.10772934515084</v>
      </c>
      <c r="E39" s="45"/>
      <c r="F39" s="67" t="s">
        <v>141</v>
      </c>
      <c r="G39" s="45">
        <v>1135.78</v>
      </c>
    </row>
    <row r="40" spans="1:7" ht="51">
      <c r="A40" s="74" t="s">
        <v>103</v>
      </c>
      <c r="B40" s="45">
        <v>978.75</v>
      </c>
      <c r="C40" s="45">
        <v>978.75</v>
      </c>
      <c r="D40" s="67">
        <f>$C:$C/$B:$B*100</f>
        <v>100</v>
      </c>
      <c r="E40" s="45">
        <v>865.95</v>
      </c>
      <c r="F40" s="67">
        <f>$C:$C/$E:$E*100</f>
        <v>113.02615624458687</v>
      </c>
      <c r="G40" s="45">
        <v>0</v>
      </c>
    </row>
    <row r="41" spans="1:7" ht="76.5">
      <c r="A41" s="79" t="s">
        <v>120</v>
      </c>
      <c r="B41" s="45">
        <v>3035.69</v>
      </c>
      <c r="C41" s="45">
        <v>2940.6</v>
      </c>
      <c r="D41" s="67">
        <f>$C:$C/$B:$B*100</f>
        <v>96.86759847019952</v>
      </c>
      <c r="E41" s="45">
        <v>3336.44</v>
      </c>
      <c r="F41" s="67">
        <f>$C:$C/$E:$E*100</f>
        <v>88.13585738092098</v>
      </c>
      <c r="G41" s="45">
        <v>241.17999999999998</v>
      </c>
    </row>
    <row r="42" spans="1:7" ht="25.5">
      <c r="A42" s="71" t="s">
        <v>13</v>
      </c>
      <c r="B42" s="50">
        <v>517.1</v>
      </c>
      <c r="C42" s="50">
        <v>469.89000000000004</v>
      </c>
      <c r="D42" s="67"/>
      <c r="E42" s="50">
        <v>882.7</v>
      </c>
      <c r="F42" s="67"/>
      <c r="G42" s="50">
        <v>9.53</v>
      </c>
    </row>
    <row r="43" spans="1:7" ht="25.5">
      <c r="A43" s="71" t="s">
        <v>108</v>
      </c>
      <c r="B43" s="50">
        <v>6253.52</v>
      </c>
      <c r="C43" s="50">
        <v>6345.65</v>
      </c>
      <c r="D43" s="67"/>
      <c r="E43" s="50">
        <v>6157.36</v>
      </c>
      <c r="F43" s="67"/>
      <c r="G43" s="50">
        <v>359.1</v>
      </c>
    </row>
    <row r="44" spans="1:7" ht="25.5">
      <c r="A44" s="78" t="s">
        <v>14</v>
      </c>
      <c r="B44" s="66">
        <f>B45+B46+B47</f>
        <v>7641.52</v>
      </c>
      <c r="C44" s="66">
        <f>C45+C46+C47</f>
        <v>6930.360000000001</v>
      </c>
      <c r="D44" s="67">
        <f>$C:$C/$B:$B*100</f>
        <v>90.6934745966771</v>
      </c>
      <c r="E44" s="66">
        <f>E45+E46+E47</f>
        <v>3399.27</v>
      </c>
      <c r="F44" s="67">
        <f aca="true" t="shared" si="2" ref="F44:F51">$C:$C/$E:$E*100</f>
        <v>203.8778914296305</v>
      </c>
      <c r="G44" s="66">
        <f>G45+G46+G47</f>
        <v>91.01</v>
      </c>
    </row>
    <row r="45" spans="1:7" ht="14.25" customHeight="1">
      <c r="A45" s="74" t="s">
        <v>105</v>
      </c>
      <c r="B45" s="45">
        <v>19.52</v>
      </c>
      <c r="C45" s="45">
        <v>19.52</v>
      </c>
      <c r="D45" s="67">
        <f>$C:$C/$B:$B*100</f>
        <v>100</v>
      </c>
      <c r="E45" s="45">
        <v>103.56</v>
      </c>
      <c r="F45" s="67">
        <f t="shared" si="2"/>
        <v>18.84897643877945</v>
      </c>
      <c r="G45" s="45">
        <v>0</v>
      </c>
    </row>
    <row r="46" spans="1:7" ht="76.5">
      <c r="A46" s="74" t="s">
        <v>106</v>
      </c>
      <c r="B46" s="45">
        <v>2270.76</v>
      </c>
      <c r="C46" s="45">
        <v>1191.29</v>
      </c>
      <c r="D46" s="67" t="s">
        <v>141</v>
      </c>
      <c r="E46" s="45">
        <v>335.42</v>
      </c>
      <c r="F46" s="67">
        <f t="shared" si="2"/>
        <v>355.1636753920458</v>
      </c>
      <c r="G46" s="45">
        <v>12.64</v>
      </c>
    </row>
    <row r="47" spans="1:7" ht="12.75">
      <c r="A47" s="79" t="s">
        <v>104</v>
      </c>
      <c r="B47" s="45">
        <v>5351.24</v>
      </c>
      <c r="C47" s="45">
        <v>5719.55</v>
      </c>
      <c r="D47" s="67">
        <f aca="true" t="shared" si="3" ref="D47:D52">$C:$C/$B:$B*100</f>
        <v>106.88270382191791</v>
      </c>
      <c r="E47" s="45">
        <v>2960.29</v>
      </c>
      <c r="F47" s="67">
        <f t="shared" si="2"/>
        <v>193.209111269504</v>
      </c>
      <c r="G47" s="45">
        <v>78.37</v>
      </c>
    </row>
    <row r="48" spans="1:7" ht="12.75">
      <c r="A48" s="71" t="s">
        <v>15</v>
      </c>
      <c r="B48" s="66">
        <f>B49+B50+B51+B54+B55+B56+B58+B60+B61+B63+B64+B52+B53+B62+B57</f>
        <v>13790.74</v>
      </c>
      <c r="C48" s="66">
        <f>C49+C50+C51+C54+C55+C56+C58+C60+C61+C63+C64+C52+C53+C62+C57</f>
        <v>16233.150000000001</v>
      </c>
      <c r="D48" s="67">
        <f t="shared" si="3"/>
        <v>117.71050719540794</v>
      </c>
      <c r="E48" s="66">
        <f>E49+E50+E51+E54+E55+E56+E58+E60+E61+E63+E64+E52+E53+E62+E57</f>
        <v>10413.09</v>
      </c>
      <c r="F48" s="67">
        <f t="shared" si="2"/>
        <v>155.89176699711612</v>
      </c>
      <c r="G48" s="66">
        <f>G49+G50+G51+G54+G55+G56+G58+G60+G61+G63+G64+G52+G53+G62+G57</f>
        <v>5698.88</v>
      </c>
    </row>
    <row r="49" spans="1:7" ht="25.5">
      <c r="A49" s="74" t="s">
        <v>16</v>
      </c>
      <c r="B49" s="45">
        <v>228</v>
      </c>
      <c r="C49" s="45">
        <v>207.18</v>
      </c>
      <c r="D49" s="67">
        <f t="shared" si="3"/>
        <v>90.86842105263159</v>
      </c>
      <c r="E49" s="45">
        <v>336.01</v>
      </c>
      <c r="F49" s="67">
        <f t="shared" si="2"/>
        <v>61.65887920002381</v>
      </c>
      <c r="G49" s="45">
        <v>31.880000000000003</v>
      </c>
    </row>
    <row r="50" spans="1:7" ht="52.5" customHeight="1">
      <c r="A50" s="74" t="s">
        <v>118</v>
      </c>
      <c r="B50" s="45">
        <v>200</v>
      </c>
      <c r="C50" s="45">
        <v>236.01</v>
      </c>
      <c r="D50" s="67">
        <f t="shared" si="3"/>
        <v>118.00500000000001</v>
      </c>
      <c r="E50" s="45">
        <v>390.1</v>
      </c>
      <c r="F50" s="67">
        <f t="shared" si="2"/>
        <v>60.49987182773647</v>
      </c>
      <c r="G50" s="45">
        <v>72</v>
      </c>
    </row>
    <row r="51" spans="1:7" ht="63.75">
      <c r="A51" s="74" t="s">
        <v>116</v>
      </c>
      <c r="B51" s="45">
        <v>498</v>
      </c>
      <c r="C51" s="45">
        <v>543.94</v>
      </c>
      <c r="D51" s="67">
        <f t="shared" si="3"/>
        <v>109.22489959839359</v>
      </c>
      <c r="E51" s="45">
        <v>107.1</v>
      </c>
      <c r="F51" s="67">
        <f t="shared" si="2"/>
        <v>507.8804855275444</v>
      </c>
      <c r="G51" s="45">
        <v>16.57</v>
      </c>
    </row>
    <row r="52" spans="1:7" ht="38.25">
      <c r="A52" s="74" t="s">
        <v>142</v>
      </c>
      <c r="B52" s="45">
        <v>21.58</v>
      </c>
      <c r="C52" s="45">
        <v>1.58</v>
      </c>
      <c r="D52" s="67">
        <f t="shared" si="3"/>
        <v>7.321594068582021</v>
      </c>
      <c r="E52" s="45">
        <v>20</v>
      </c>
      <c r="F52" s="67" t="s">
        <v>141</v>
      </c>
      <c r="G52" s="45">
        <v>1.58</v>
      </c>
    </row>
    <row r="53" spans="1:7" ht="51">
      <c r="A53" s="74" t="s">
        <v>143</v>
      </c>
      <c r="B53" s="45">
        <v>46.5</v>
      </c>
      <c r="C53" s="45">
        <v>46.5</v>
      </c>
      <c r="D53" s="67" t="s">
        <v>141</v>
      </c>
      <c r="E53" s="45">
        <v>17.4</v>
      </c>
      <c r="F53" s="67">
        <f>$C:$C/$E:$E*100</f>
        <v>267.2413793103448</v>
      </c>
      <c r="G53" s="45">
        <v>0</v>
      </c>
    </row>
    <row r="54" spans="1:7" ht="38.25">
      <c r="A54" s="74" t="s">
        <v>17</v>
      </c>
      <c r="B54" s="45">
        <v>1697</v>
      </c>
      <c r="C54" s="45">
        <v>2147.15</v>
      </c>
      <c r="D54" s="67">
        <f>$C:$C/$B:$B*100</f>
        <v>126.52622274602238</v>
      </c>
      <c r="E54" s="45">
        <v>1545.28</v>
      </c>
      <c r="F54" s="67">
        <f>$C:$C/$E:$E*100</f>
        <v>138.9489283495548</v>
      </c>
      <c r="G54" s="45">
        <v>414.5</v>
      </c>
    </row>
    <row r="55" spans="1:7" ht="29.25" customHeight="1">
      <c r="A55" s="74" t="s">
        <v>18</v>
      </c>
      <c r="B55" s="45">
        <v>3356.3</v>
      </c>
      <c r="C55" s="45">
        <v>4331.93</v>
      </c>
      <c r="D55" s="67">
        <f>$C:$C/$B:$B*100</f>
        <v>129.06861722730386</v>
      </c>
      <c r="E55" s="45">
        <v>2269.36</v>
      </c>
      <c r="F55" s="67">
        <f>$C:$C/$E:$E*100</f>
        <v>190.8877392745091</v>
      </c>
      <c r="G55" s="45">
        <v>476.5</v>
      </c>
    </row>
    <row r="56" spans="1:7" ht="38.25" customHeight="1">
      <c r="A56" s="74" t="s">
        <v>19</v>
      </c>
      <c r="B56" s="45">
        <v>230</v>
      </c>
      <c r="C56" s="45">
        <v>31.73</v>
      </c>
      <c r="D56" s="67">
        <f>$C:$C/$B:$B*100</f>
        <v>13.795652173913044</v>
      </c>
      <c r="E56" s="45">
        <v>480.5</v>
      </c>
      <c r="F56" s="67">
        <f>$C:$C/$E:$E*100</f>
        <v>6.603537981269511</v>
      </c>
      <c r="G56" s="45">
        <v>1</v>
      </c>
    </row>
    <row r="57" spans="1:7" ht="43.5" customHeight="1">
      <c r="A57" s="74" t="s">
        <v>174</v>
      </c>
      <c r="B57" s="45">
        <v>1.18</v>
      </c>
      <c r="C57" s="45">
        <v>1.18</v>
      </c>
      <c r="D57" s="67" t="s">
        <v>140</v>
      </c>
      <c r="E57" s="45"/>
      <c r="F57" s="67" t="s">
        <v>140</v>
      </c>
      <c r="G57" s="45">
        <v>0</v>
      </c>
    </row>
    <row r="58" spans="1:7" ht="40.5" customHeight="1">
      <c r="A58" s="74" t="s">
        <v>20</v>
      </c>
      <c r="B58" s="45">
        <v>70.7</v>
      </c>
      <c r="C58" s="45">
        <v>70</v>
      </c>
      <c r="D58" s="67">
        <f>$C:$C/$B:$B*100</f>
        <v>99.00990099009901</v>
      </c>
      <c r="E58" s="45">
        <v>33.7</v>
      </c>
      <c r="F58" s="67" t="s">
        <v>141</v>
      </c>
      <c r="G58" s="45">
        <v>0</v>
      </c>
    </row>
    <row r="59" spans="1:7" ht="51">
      <c r="A59" s="74" t="s">
        <v>117</v>
      </c>
      <c r="B59" s="45">
        <v>0</v>
      </c>
      <c r="C59" s="45">
        <v>0</v>
      </c>
      <c r="D59" s="67" t="s">
        <v>141</v>
      </c>
      <c r="E59" s="45">
        <v>0</v>
      </c>
      <c r="F59" s="67" t="s">
        <v>141</v>
      </c>
      <c r="G59" s="45">
        <v>0</v>
      </c>
    </row>
    <row r="60" spans="1:7" ht="63.75">
      <c r="A60" s="74" t="s">
        <v>107</v>
      </c>
      <c r="B60" s="45">
        <v>6.74</v>
      </c>
      <c r="C60" s="45">
        <v>2.06</v>
      </c>
      <c r="D60" s="67">
        <f>$C:$C/$B:$B*100</f>
        <v>30.56379821958457</v>
      </c>
      <c r="E60" s="45">
        <v>11.96</v>
      </c>
      <c r="F60" s="67">
        <f>$C:$C/$E:$E*100</f>
        <v>17.224080267558527</v>
      </c>
      <c r="G60" s="45">
        <v>0</v>
      </c>
    </row>
    <row r="61" spans="1:7" ht="76.5">
      <c r="A61" s="74" t="s">
        <v>121</v>
      </c>
      <c r="B61" s="45">
        <v>1410.1</v>
      </c>
      <c r="C61" s="45">
        <v>1462.81</v>
      </c>
      <c r="D61" s="67">
        <f>$C:$C/$B:$B*100</f>
        <v>103.73803276363378</v>
      </c>
      <c r="E61" s="45">
        <v>2099.33</v>
      </c>
      <c r="F61" s="67">
        <f>$C:$C/$E:$E*100</f>
        <v>69.67985023793305</v>
      </c>
      <c r="G61" s="45">
        <v>109.35000000000001</v>
      </c>
    </row>
    <row r="62" spans="1:7" ht="76.5">
      <c r="A62" s="74" t="s">
        <v>150</v>
      </c>
      <c r="B62" s="45">
        <v>3600</v>
      </c>
      <c r="C62" s="45">
        <v>4035.05</v>
      </c>
      <c r="D62" s="67" t="s">
        <v>141</v>
      </c>
      <c r="E62" s="45"/>
      <c r="F62" s="67" t="s">
        <v>141</v>
      </c>
      <c r="G62" s="45">
        <v>3620.5</v>
      </c>
    </row>
    <row r="63" spans="1:7" ht="63.75">
      <c r="A63" s="74" t="s">
        <v>86</v>
      </c>
      <c r="B63" s="45">
        <v>50</v>
      </c>
      <c r="C63" s="45">
        <v>54.16</v>
      </c>
      <c r="D63" s="67">
        <f>$C:$C/$B:$B*100</f>
        <v>108.32</v>
      </c>
      <c r="E63" s="45">
        <v>116.01</v>
      </c>
      <c r="F63" s="67">
        <f aca="true" t="shared" si="4" ref="F63:F71">$C:$C/$E:$E*100</f>
        <v>46.68563054909059</v>
      </c>
      <c r="G63" s="45">
        <v>1.5</v>
      </c>
    </row>
    <row r="64" spans="1:7" ht="38.25">
      <c r="A64" s="74" t="s">
        <v>21</v>
      </c>
      <c r="B64" s="45">
        <v>2374.64</v>
      </c>
      <c r="C64" s="45">
        <v>3061.87</v>
      </c>
      <c r="D64" s="67">
        <f>$C:$C/$B:$B*100</f>
        <v>128.9403867533605</v>
      </c>
      <c r="E64" s="45">
        <v>2986.34</v>
      </c>
      <c r="F64" s="67">
        <f t="shared" si="4"/>
        <v>102.52918287937743</v>
      </c>
      <c r="G64" s="45">
        <v>953.5</v>
      </c>
    </row>
    <row r="65" spans="1:7" ht="12.75">
      <c r="A65" s="70" t="s">
        <v>22</v>
      </c>
      <c r="B65" s="50">
        <v>0</v>
      </c>
      <c r="C65" s="50">
        <v>41.59</v>
      </c>
      <c r="D65" s="67" t="s">
        <v>141</v>
      </c>
      <c r="E65" s="50">
        <v>1581.35</v>
      </c>
      <c r="F65" s="67">
        <f t="shared" si="4"/>
        <v>2.6300313023682302</v>
      </c>
      <c r="G65" s="50">
        <v>4.91</v>
      </c>
    </row>
    <row r="66" spans="1:7" ht="12.75">
      <c r="A66" s="78" t="s">
        <v>23</v>
      </c>
      <c r="B66" s="66">
        <f>B8+B15+B20+B24+B27+B31+B34+B42+B43+B44+B65+B48</f>
        <v>417025.42000000004</v>
      </c>
      <c r="C66" s="66">
        <f>C8+C15+C20+C24+C27+C31+C34+C42+C43+C44+C65+C48</f>
        <v>412488.70000000007</v>
      </c>
      <c r="D66" s="67">
        <f aca="true" t="shared" si="5" ref="D66:D71">$C:$C/$B:$B*100</f>
        <v>98.9121238700509</v>
      </c>
      <c r="E66" s="66">
        <f>E8+E15+E20+E24+E27+E31+E34+E42+E43+E44+E65+E48</f>
        <v>384122.77999999997</v>
      </c>
      <c r="F66" s="67">
        <f t="shared" si="4"/>
        <v>107.38459718530623</v>
      </c>
      <c r="G66" s="66">
        <f>G8+G15+G20+G24+G27+G31+G34+G42+G43+G44+G65+G48</f>
        <v>58765.4</v>
      </c>
    </row>
    <row r="67" spans="1:7" ht="12.75">
      <c r="A67" s="78" t="s">
        <v>24</v>
      </c>
      <c r="B67" s="66">
        <f>B68+B73+B72</f>
        <v>1713003.61</v>
      </c>
      <c r="C67" s="66">
        <f>C68+C73+C72</f>
        <v>1656982.6700000002</v>
      </c>
      <c r="D67" s="67">
        <f t="shared" si="5"/>
        <v>96.72966596958894</v>
      </c>
      <c r="E67" s="66">
        <f>E68+E73+E72</f>
        <v>1531890.89</v>
      </c>
      <c r="F67" s="67">
        <f t="shared" si="4"/>
        <v>108.1658413674619</v>
      </c>
      <c r="G67" s="66">
        <f>G68+G73+G72</f>
        <v>282361.19999999995</v>
      </c>
    </row>
    <row r="68" spans="1:7" ht="25.5">
      <c r="A68" s="78" t="s">
        <v>25</v>
      </c>
      <c r="B68" s="66">
        <f>B69+B70+B71</f>
        <v>1716147.87</v>
      </c>
      <c r="C68" s="66">
        <f>C69+C70+C71</f>
        <v>1660078.83</v>
      </c>
      <c r="D68" s="67">
        <f t="shared" si="5"/>
        <v>96.73285496080241</v>
      </c>
      <c r="E68" s="66">
        <f>E69+E70+E71</f>
        <v>1532164.43</v>
      </c>
      <c r="F68" s="67">
        <f t="shared" si="4"/>
        <v>108.34860785796994</v>
      </c>
      <c r="G68" s="66">
        <f>G69+G70+G71</f>
        <v>282329.31999999995</v>
      </c>
    </row>
    <row r="69" spans="1:7" ht="12.75">
      <c r="A69" s="74" t="s">
        <v>132</v>
      </c>
      <c r="B69" s="45">
        <v>337935.9</v>
      </c>
      <c r="C69" s="45">
        <v>337935.9</v>
      </c>
      <c r="D69" s="67">
        <f t="shared" si="5"/>
        <v>100</v>
      </c>
      <c r="E69" s="45">
        <v>319233.9</v>
      </c>
      <c r="F69" s="67">
        <f t="shared" si="4"/>
        <v>105.85840037665173</v>
      </c>
      <c r="G69" s="45">
        <v>39681.7</v>
      </c>
    </row>
    <row r="70" spans="1:7" ht="12.75">
      <c r="A70" s="74" t="s">
        <v>133</v>
      </c>
      <c r="B70" s="45">
        <v>393336.5</v>
      </c>
      <c r="C70" s="45">
        <v>350083.2</v>
      </c>
      <c r="D70" s="67">
        <f t="shared" si="5"/>
        <v>89.0034868363348</v>
      </c>
      <c r="E70" s="45">
        <v>258387.05</v>
      </c>
      <c r="F70" s="67">
        <f t="shared" si="4"/>
        <v>135.4879046763373</v>
      </c>
      <c r="G70" s="45">
        <v>109188.04</v>
      </c>
    </row>
    <row r="71" spans="1:7" ht="12.75">
      <c r="A71" s="74" t="s">
        <v>134</v>
      </c>
      <c r="B71" s="45">
        <v>984875.47</v>
      </c>
      <c r="C71" s="45">
        <v>972059.73</v>
      </c>
      <c r="D71" s="67">
        <f t="shared" si="5"/>
        <v>98.69874513170686</v>
      </c>
      <c r="E71" s="45">
        <v>954543.48</v>
      </c>
      <c r="F71" s="67">
        <f t="shared" si="4"/>
        <v>101.83503951019601</v>
      </c>
      <c r="G71" s="45">
        <v>133459.58</v>
      </c>
    </row>
    <row r="72" spans="1:7" ht="12.75" hidden="1">
      <c r="A72" s="78" t="s">
        <v>158</v>
      </c>
      <c r="B72" s="45">
        <v>0</v>
      </c>
      <c r="C72" s="45">
        <v>50.49</v>
      </c>
      <c r="D72" s="67" t="s">
        <v>141</v>
      </c>
      <c r="E72" s="45">
        <v>0</v>
      </c>
      <c r="F72" s="67" t="s">
        <v>141</v>
      </c>
      <c r="G72" s="45">
        <v>50.5</v>
      </c>
    </row>
    <row r="73" spans="1:7" ht="25.5">
      <c r="A73" s="78" t="s">
        <v>27</v>
      </c>
      <c r="B73" s="50">
        <v>-3144.26</v>
      </c>
      <c r="C73" s="50">
        <v>-3146.65</v>
      </c>
      <c r="D73" s="67" t="s">
        <v>141</v>
      </c>
      <c r="E73" s="50">
        <v>-273.54</v>
      </c>
      <c r="F73" s="67">
        <f>$C:$C/$E:$E*100</f>
        <v>1150.343642611684</v>
      </c>
      <c r="G73" s="50">
        <v>-18.62</v>
      </c>
    </row>
    <row r="74" spans="1:7" ht="12.75">
      <c r="A74" s="70" t="s">
        <v>26</v>
      </c>
      <c r="B74" s="42">
        <f>B67+B66</f>
        <v>2130029.0300000003</v>
      </c>
      <c r="C74" s="42">
        <f>C67+C66</f>
        <v>2069471.37</v>
      </c>
      <c r="D74" s="33">
        <f>$C:$C/$B:$B*100</f>
        <v>97.15695611904405</v>
      </c>
      <c r="E74" s="42">
        <f>E67+E66</f>
        <v>1916013.67</v>
      </c>
      <c r="F74" s="33">
        <f>$C:$C/$E:$E*100</f>
        <v>108.00921738726426</v>
      </c>
      <c r="G74" s="42">
        <f>G67+G66</f>
        <v>341126.6</v>
      </c>
    </row>
    <row r="75" spans="1:7" ht="12.75">
      <c r="A75" s="85" t="s">
        <v>28</v>
      </c>
      <c r="B75" s="86"/>
      <c r="C75" s="86"/>
      <c r="D75" s="86"/>
      <c r="E75" s="86"/>
      <c r="F75" s="86"/>
      <c r="G75" s="87"/>
    </row>
    <row r="76" spans="1:7" ht="12.75">
      <c r="A76" s="13" t="s">
        <v>29</v>
      </c>
      <c r="B76" s="42">
        <f>B77+B78+B79+B80+B81+B82+B83+B84</f>
        <v>93245.79999999999</v>
      </c>
      <c r="C76" s="42">
        <f>C77+C78+C79+C80+C81+C82+C83+C84</f>
        <v>92280.3</v>
      </c>
      <c r="D76" s="33">
        <f>$C:$C/$B:$B*100</f>
        <v>98.96456462382221</v>
      </c>
      <c r="E76" s="42">
        <f>E77+E78+E79+E80+E81+E82+E83+E84</f>
        <v>70319</v>
      </c>
      <c r="F76" s="33">
        <f>$C:$C/$E:$E*100</f>
        <v>131.23096175997952</v>
      </c>
      <c r="G76" s="42">
        <f>G77+G78+G79+G80+G81+G82+G83+G84</f>
        <v>14263.800000000003</v>
      </c>
    </row>
    <row r="77" spans="1:7" ht="14.25" customHeight="1">
      <c r="A77" s="14" t="s">
        <v>30</v>
      </c>
      <c r="B77" s="43">
        <v>924.5</v>
      </c>
      <c r="C77" s="43">
        <v>924.5</v>
      </c>
      <c r="D77" s="36">
        <f>$C:$C/$B:$B*100</f>
        <v>100</v>
      </c>
      <c r="E77" s="43">
        <v>1041.6</v>
      </c>
      <c r="F77" s="36">
        <f>$C:$C/$E:$E*100</f>
        <v>88.75768049155147</v>
      </c>
      <c r="G77" s="43">
        <f>C77-ноябрь!D90</f>
        <v>0</v>
      </c>
    </row>
    <row r="78" spans="1:7" ht="12.75">
      <c r="A78" s="14" t="s">
        <v>31</v>
      </c>
      <c r="B78" s="43">
        <v>5073.4</v>
      </c>
      <c r="C78" s="43">
        <v>5073.4</v>
      </c>
      <c r="D78" s="36">
        <f>$C:$C/$B:$B*100</f>
        <v>100</v>
      </c>
      <c r="E78" s="43">
        <v>3282.2</v>
      </c>
      <c r="F78" s="36">
        <f>$C:$C/$E:$E*100</f>
        <v>154.57315215404302</v>
      </c>
      <c r="G78" s="43">
        <f>C78-ноябрь!D91</f>
        <v>991.8999999999996</v>
      </c>
    </row>
    <row r="79" spans="1:7" ht="25.5">
      <c r="A79" s="14" t="s">
        <v>32</v>
      </c>
      <c r="B79" s="43">
        <v>33303.1</v>
      </c>
      <c r="C79" s="43">
        <v>32806</v>
      </c>
      <c r="D79" s="36">
        <f>$C:$C/$B:$B*100</f>
        <v>98.50734616296982</v>
      </c>
      <c r="E79" s="43">
        <v>28536.4</v>
      </c>
      <c r="F79" s="36">
        <f>$C:$C/$E:$E*100</f>
        <v>114.96194334253795</v>
      </c>
      <c r="G79" s="43">
        <f>C79-ноябрь!D92</f>
        <v>5042</v>
      </c>
    </row>
    <row r="80" spans="1:7" ht="12.75">
      <c r="A80" s="14" t="s">
        <v>78</v>
      </c>
      <c r="B80" s="57">
        <v>144</v>
      </c>
      <c r="C80" s="57">
        <v>137.1</v>
      </c>
      <c r="D80" s="36">
        <v>0</v>
      </c>
      <c r="E80" s="35">
        <v>0</v>
      </c>
      <c r="F80" s="36">
        <v>0</v>
      </c>
      <c r="G80" s="43">
        <f>C80-ноябрь!D93</f>
        <v>0</v>
      </c>
    </row>
    <row r="81" spans="1:7" ht="25.5">
      <c r="A81" s="3" t="s">
        <v>33</v>
      </c>
      <c r="B81" s="35">
        <v>11316.1</v>
      </c>
      <c r="C81" s="35">
        <v>11276.9</v>
      </c>
      <c r="D81" s="36">
        <f>$C:$C/$B:$B*100</f>
        <v>99.65359090145898</v>
      </c>
      <c r="E81" s="43">
        <v>9068.5</v>
      </c>
      <c r="F81" s="36">
        <f>$C:$C/$E:$E*100</f>
        <v>124.3524287368363</v>
      </c>
      <c r="G81" s="43">
        <f>C81-ноябрь!D94</f>
        <v>1931.699999999999</v>
      </c>
    </row>
    <row r="82" spans="1:7" ht="12.75">
      <c r="A82" s="14" t="s">
        <v>34</v>
      </c>
      <c r="B82" s="43">
        <v>0</v>
      </c>
      <c r="C82" s="43">
        <v>0</v>
      </c>
      <c r="D82" s="36">
        <v>0</v>
      </c>
      <c r="E82" s="43"/>
      <c r="F82" s="36">
        <v>0</v>
      </c>
      <c r="G82" s="43">
        <f>C82-ноябрь!D95</f>
        <v>0</v>
      </c>
    </row>
    <row r="83" spans="1:7" ht="12.75">
      <c r="A83" s="14" t="s">
        <v>35</v>
      </c>
      <c r="B83" s="43">
        <v>300</v>
      </c>
      <c r="C83" s="43">
        <v>0</v>
      </c>
      <c r="D83" s="36">
        <f>$C:$C/$B:$B*100</f>
        <v>0</v>
      </c>
      <c r="E83" s="43">
        <v>0</v>
      </c>
      <c r="F83" s="36">
        <v>0</v>
      </c>
      <c r="G83" s="43">
        <f>C83-ноябрь!D96</f>
        <v>0</v>
      </c>
    </row>
    <row r="84" spans="1:7" ht="12.75">
      <c r="A84" s="3" t="s">
        <v>36</v>
      </c>
      <c r="B84" s="43">
        <v>42184.7</v>
      </c>
      <c r="C84" s="43">
        <v>42062.4</v>
      </c>
      <c r="D84" s="36">
        <f>$C:$C/$B:$B*100</f>
        <v>99.71008446190207</v>
      </c>
      <c r="E84" s="43">
        <v>28390.3</v>
      </c>
      <c r="F84" s="36">
        <f>$C:$C/$E:$E*100</f>
        <v>148.15764539296873</v>
      </c>
      <c r="G84" s="43">
        <f>C84-ноябрь!D97</f>
        <v>6298.200000000004</v>
      </c>
    </row>
    <row r="85" spans="1:7" ht="12.75">
      <c r="A85" s="13" t="s">
        <v>37</v>
      </c>
      <c r="B85" s="34">
        <v>321.4</v>
      </c>
      <c r="C85" s="42">
        <v>290.1</v>
      </c>
      <c r="D85" s="33">
        <f>$C:$C/$B:$B*100</f>
        <v>90.26135656502802</v>
      </c>
      <c r="E85" s="34">
        <v>219.7</v>
      </c>
      <c r="F85" s="33">
        <v>0</v>
      </c>
      <c r="G85" s="42">
        <f>C85-ноябрь!D98</f>
        <v>99.10000000000002</v>
      </c>
    </row>
    <row r="86" spans="1:7" ht="25.5">
      <c r="A86" s="15" t="s">
        <v>38</v>
      </c>
      <c r="B86" s="34">
        <v>3472.1</v>
      </c>
      <c r="C86" s="34">
        <v>3262.1</v>
      </c>
      <c r="D86" s="33">
        <f>$C:$C/$B:$B*100</f>
        <v>93.95178710290602</v>
      </c>
      <c r="E86" s="34">
        <v>2210.3</v>
      </c>
      <c r="F86" s="33">
        <f>$C:$C/$E:$E*100</f>
        <v>147.58630050219426</v>
      </c>
      <c r="G86" s="42">
        <f>C86-ноябрь!D99</f>
        <v>501.6999999999998</v>
      </c>
    </row>
    <row r="87" spans="1:7" ht="12.75">
      <c r="A87" s="13" t="s">
        <v>39</v>
      </c>
      <c r="B87" s="42">
        <f>B88+B89+B90+B91+B92</f>
        <v>258700.9</v>
      </c>
      <c r="C87" s="42">
        <f>C88+C89+C90+C91+C92</f>
        <v>248322</v>
      </c>
      <c r="D87" s="33">
        <f>$C:$C/$B:$B*100</f>
        <v>95.98806962016754</v>
      </c>
      <c r="E87" s="42">
        <f>E88+E89+E90+E91+E92</f>
        <v>68525.09999999999</v>
      </c>
      <c r="F87" s="33">
        <f>$C:$C/$E:$E*100</f>
        <v>362.3810837196882</v>
      </c>
      <c r="G87" s="42">
        <f>C87-ноябрь!D100</f>
        <v>104676.9</v>
      </c>
    </row>
    <row r="88" spans="1:7" ht="12.75" hidden="1">
      <c r="A88" s="16" t="s">
        <v>70</v>
      </c>
      <c r="B88" s="43"/>
      <c r="C88" s="43"/>
      <c r="D88" s="36">
        <v>0</v>
      </c>
      <c r="E88" s="43"/>
      <c r="F88" s="36">
        <v>0</v>
      </c>
      <c r="G88" s="43">
        <f>C88-ноябрь!D101</f>
        <v>0</v>
      </c>
    </row>
    <row r="89" spans="1:7" ht="12.75" hidden="1">
      <c r="A89" s="16" t="s">
        <v>73</v>
      </c>
      <c r="B89" s="43"/>
      <c r="C89" s="43"/>
      <c r="D89" s="36">
        <v>0</v>
      </c>
      <c r="E89" s="43"/>
      <c r="F89" s="36">
        <v>0</v>
      </c>
      <c r="G89" s="43">
        <f>C89-ноябрь!D102</f>
        <v>0</v>
      </c>
    </row>
    <row r="90" spans="1:7" ht="12.75">
      <c r="A90" s="14" t="s">
        <v>40</v>
      </c>
      <c r="B90" s="43">
        <v>16048.9</v>
      </c>
      <c r="C90" s="43">
        <v>16045.8</v>
      </c>
      <c r="D90" s="36">
        <f>$C:$C/$B:$B*100</f>
        <v>99.9806840344198</v>
      </c>
      <c r="E90" s="43">
        <v>12687.3</v>
      </c>
      <c r="F90" s="36">
        <v>0</v>
      </c>
      <c r="G90" s="43">
        <f>C90-ноябрь!D103</f>
        <v>2681.699999999999</v>
      </c>
    </row>
    <row r="91" spans="1:7" ht="12.75">
      <c r="A91" s="16" t="s">
        <v>83</v>
      </c>
      <c r="B91" s="35">
        <v>226751.6</v>
      </c>
      <c r="C91" s="35">
        <v>217060.7</v>
      </c>
      <c r="D91" s="36">
        <f>$C:$C/$B:$B*100</f>
        <v>95.72620435754368</v>
      </c>
      <c r="E91" s="35">
        <v>46506.9</v>
      </c>
      <c r="F91" s="36">
        <v>0</v>
      </c>
      <c r="G91" s="43">
        <f>C91-ноябрь!D104</f>
        <v>95548.70000000001</v>
      </c>
    </row>
    <row r="92" spans="1:7" ht="12.75">
      <c r="A92" s="14" t="s">
        <v>41</v>
      </c>
      <c r="B92" s="43">
        <v>15900.4</v>
      </c>
      <c r="C92" s="43">
        <v>15215.5</v>
      </c>
      <c r="D92" s="36">
        <f>$C:$C/$B:$B*100</f>
        <v>95.6925611934291</v>
      </c>
      <c r="E92" s="43">
        <v>9330.9</v>
      </c>
      <c r="F92" s="36">
        <f>$C:$C/$E:$E*100</f>
        <v>163.0657278504753</v>
      </c>
      <c r="G92" s="43">
        <f>C92-ноябрь!D105</f>
        <v>6446.5</v>
      </c>
    </row>
    <row r="93" spans="1:7" ht="12.75">
      <c r="A93" s="13" t="s">
        <v>42</v>
      </c>
      <c r="B93" s="42">
        <f>B95+B96+B97+B94</f>
        <v>117238.20000000001</v>
      </c>
      <c r="C93" s="42">
        <f>C95+C96+C97+C94</f>
        <v>100453.6</v>
      </c>
      <c r="D93" s="42">
        <f>D95+D96+D97+D94</f>
        <v>429.7577864716146</v>
      </c>
      <c r="E93" s="42">
        <f>E94+E95+E96+E97</f>
        <v>45019</v>
      </c>
      <c r="F93" s="42">
        <f>F95+F96+F97</f>
        <v>503.8805910446312</v>
      </c>
      <c r="G93" s="42">
        <f>C93-ноябрь!D106</f>
        <v>7147.400000000009</v>
      </c>
    </row>
    <row r="94" spans="1:7" ht="12.75">
      <c r="A94" s="14" t="s">
        <v>43</v>
      </c>
      <c r="B94" s="64">
        <v>474.1</v>
      </c>
      <c r="C94" s="64">
        <v>211.8</v>
      </c>
      <c r="D94" s="63">
        <v>211.8</v>
      </c>
      <c r="E94" s="43">
        <v>0</v>
      </c>
      <c r="F94" s="36">
        <v>0</v>
      </c>
      <c r="G94" s="43">
        <f>C94-ноябрь!D107</f>
        <v>0</v>
      </c>
    </row>
    <row r="95" spans="1:7" ht="12.75">
      <c r="A95" s="14" t="s">
        <v>44</v>
      </c>
      <c r="B95" s="43">
        <v>18002.5</v>
      </c>
      <c r="C95" s="43">
        <v>4000.2</v>
      </c>
      <c r="D95" s="36">
        <f>$C:$C/$B:$B*100</f>
        <v>22.22024718789057</v>
      </c>
      <c r="E95" s="43">
        <v>6744.7</v>
      </c>
      <c r="F95" s="36">
        <v>0</v>
      </c>
      <c r="G95" s="43">
        <f>C95-ноябрь!D108</f>
        <v>1323.1999999999998</v>
      </c>
    </row>
    <row r="96" spans="1:7" ht="12.75">
      <c r="A96" s="14" t="s">
        <v>45</v>
      </c>
      <c r="B96" s="43">
        <v>64543</v>
      </c>
      <c r="C96" s="43">
        <v>62283.8</v>
      </c>
      <c r="D96" s="36">
        <f>$C:$C/$B:$B*100</f>
        <v>96.49969787583473</v>
      </c>
      <c r="E96" s="43">
        <v>24882.2</v>
      </c>
      <c r="F96" s="36">
        <f>$C:$C/$E:$E*100</f>
        <v>250.31468278528428</v>
      </c>
      <c r="G96" s="43">
        <f>C96-ноябрь!D109</f>
        <v>4183.300000000003</v>
      </c>
    </row>
    <row r="97" spans="1:7" ht="12.75">
      <c r="A97" s="14" t="s">
        <v>46</v>
      </c>
      <c r="B97" s="43">
        <v>34218.6</v>
      </c>
      <c r="C97" s="43">
        <v>33957.8</v>
      </c>
      <c r="D97" s="36">
        <f>$C:$C/$B:$B*100</f>
        <v>99.23784140788929</v>
      </c>
      <c r="E97" s="43">
        <v>13392.1</v>
      </c>
      <c r="F97" s="36">
        <f>$C:$C/$E:$E*100</f>
        <v>253.56590825934694</v>
      </c>
      <c r="G97" s="43">
        <f>C97-ноябрь!D96</f>
        <v>33957.8</v>
      </c>
    </row>
    <row r="98" spans="1:7" ht="12.75">
      <c r="A98" s="17" t="s">
        <v>177</v>
      </c>
      <c r="B98" s="43">
        <v>0</v>
      </c>
      <c r="C98" s="43">
        <v>0</v>
      </c>
      <c r="D98" s="36">
        <v>0</v>
      </c>
      <c r="E98" s="42">
        <v>0</v>
      </c>
      <c r="F98" s="36"/>
      <c r="G98" s="42">
        <v>0</v>
      </c>
    </row>
    <row r="99" spans="1:7" ht="12.75">
      <c r="A99" s="17" t="s">
        <v>47</v>
      </c>
      <c r="B99" s="42">
        <f>B100+B101+B102+B103+B104</f>
        <v>1291152.7</v>
      </c>
      <c r="C99" s="42">
        <f>C100+C101+C102+C103+C104</f>
        <v>1254828.9</v>
      </c>
      <c r="D99" s="42">
        <f>D100+D101+D103+D104+D102</f>
        <v>493.39396377938505</v>
      </c>
      <c r="E99" s="42">
        <f>E100+E101+E102+E103+E104</f>
        <v>938380.7000000001</v>
      </c>
      <c r="F99" s="42">
        <f>F100+F101+F103+F104+F102</f>
        <v>594.0194934268221</v>
      </c>
      <c r="G99" s="42">
        <f>C99-ноябрь!D112</f>
        <v>196817.5</v>
      </c>
    </row>
    <row r="100" spans="1:7" ht="12.75">
      <c r="A100" s="14" t="s">
        <v>48</v>
      </c>
      <c r="B100" s="43">
        <v>497247.8</v>
      </c>
      <c r="C100" s="43">
        <v>497247.7</v>
      </c>
      <c r="D100" s="36">
        <f aca="true" t="shared" si="6" ref="D100:D117">$C:$C/$B:$B*100</f>
        <v>99.99997988930268</v>
      </c>
      <c r="E100" s="43">
        <v>359785.4</v>
      </c>
      <c r="F100" s="36">
        <f>$C:$C/$E:$E*100</f>
        <v>138.20674768903908</v>
      </c>
      <c r="G100" s="43">
        <f>C100-ноябрь!D113</f>
        <v>79930.20000000001</v>
      </c>
    </row>
    <row r="101" spans="1:7" ht="12.75">
      <c r="A101" s="14" t="s">
        <v>49</v>
      </c>
      <c r="B101" s="43">
        <v>577320</v>
      </c>
      <c r="C101" s="43">
        <v>541199</v>
      </c>
      <c r="D101" s="36">
        <f t="shared" si="6"/>
        <v>93.74333125476339</v>
      </c>
      <c r="E101" s="43">
        <v>509156</v>
      </c>
      <c r="F101" s="36">
        <f>$C:$C/$E:$E*100</f>
        <v>106.29335606376043</v>
      </c>
      <c r="G101" s="43">
        <f>C101-ноябрь!D114</f>
        <v>83768.59999999998</v>
      </c>
    </row>
    <row r="102" spans="1:7" ht="12.75">
      <c r="A102" s="14" t="s">
        <v>124</v>
      </c>
      <c r="B102" s="43">
        <v>91492.4</v>
      </c>
      <c r="C102" s="43">
        <v>91492.4</v>
      </c>
      <c r="D102" s="36">
        <f t="shared" si="6"/>
        <v>100</v>
      </c>
      <c r="E102" s="84">
        <v>0</v>
      </c>
      <c r="F102" s="36">
        <v>0</v>
      </c>
      <c r="G102" s="43">
        <f>C102-ноябрь!D115</f>
        <v>14113.299999999988</v>
      </c>
    </row>
    <row r="103" spans="1:7" ht="12.75">
      <c r="A103" s="14" t="s">
        <v>50</v>
      </c>
      <c r="B103" s="43">
        <v>37762.1</v>
      </c>
      <c r="C103" s="43">
        <v>37684.1</v>
      </c>
      <c r="D103" s="36">
        <f t="shared" si="6"/>
        <v>99.79344369089644</v>
      </c>
      <c r="E103" s="43">
        <v>31513.9</v>
      </c>
      <c r="F103" s="36">
        <f>$C:$C/$E:$E*100</f>
        <v>119.57929675476535</v>
      </c>
      <c r="G103" s="43">
        <f>C103-ноябрь!D116</f>
        <v>4876.5999999999985</v>
      </c>
    </row>
    <row r="104" spans="1:7" ht="12.75">
      <c r="A104" s="14" t="s">
        <v>51</v>
      </c>
      <c r="B104" s="43">
        <v>87330.4</v>
      </c>
      <c r="C104" s="35">
        <v>87205.7</v>
      </c>
      <c r="D104" s="36">
        <f t="shared" si="6"/>
        <v>99.85720894442255</v>
      </c>
      <c r="E104" s="35">
        <v>37925.4</v>
      </c>
      <c r="F104" s="36">
        <f>$C:$C/$E:$E*100</f>
        <v>229.94009291925727</v>
      </c>
      <c r="G104" s="43">
        <f>C104-ноябрь!D117</f>
        <v>14128.800000000003</v>
      </c>
    </row>
    <row r="105" spans="1:7" ht="25.5">
      <c r="A105" s="17" t="s">
        <v>52</v>
      </c>
      <c r="B105" s="42">
        <f>B106+B107</f>
        <v>108563.1</v>
      </c>
      <c r="C105" s="42">
        <f>C106+C107</f>
        <v>108548.2</v>
      </c>
      <c r="D105" s="33">
        <f t="shared" si="6"/>
        <v>99.98627526295766</v>
      </c>
      <c r="E105" s="42">
        <f>E106+E107</f>
        <v>130584.09999999999</v>
      </c>
      <c r="F105" s="33">
        <f>$C:$C/$E:$E*100</f>
        <v>83.12512779120888</v>
      </c>
      <c r="G105" s="42">
        <f>C105-ноябрь!D118</f>
        <v>23097.999999999985</v>
      </c>
    </row>
    <row r="106" spans="1:7" ht="12.75">
      <c r="A106" s="14" t="s">
        <v>53</v>
      </c>
      <c r="B106" s="43">
        <v>105937.8</v>
      </c>
      <c r="C106" s="43">
        <v>105937.8</v>
      </c>
      <c r="D106" s="36">
        <f t="shared" si="6"/>
        <v>100</v>
      </c>
      <c r="E106" s="43">
        <v>128013.9</v>
      </c>
      <c r="F106" s="36">
        <f>$C:$C/$E:$E*100</f>
        <v>82.75491958295154</v>
      </c>
      <c r="G106" s="43">
        <f>C106-ноябрь!D119</f>
        <v>22628.199999999997</v>
      </c>
    </row>
    <row r="107" spans="1:7" ht="25.5">
      <c r="A107" s="14" t="s">
        <v>54</v>
      </c>
      <c r="B107" s="43">
        <v>2625.3</v>
      </c>
      <c r="C107" s="43">
        <v>2610.4</v>
      </c>
      <c r="D107" s="36">
        <f t="shared" si="6"/>
        <v>99.43244581571629</v>
      </c>
      <c r="E107" s="43">
        <v>2570.2</v>
      </c>
      <c r="F107" s="36">
        <v>0</v>
      </c>
      <c r="G107" s="43">
        <f>C107-ноябрь!D120</f>
        <v>469.8000000000002</v>
      </c>
    </row>
    <row r="108" spans="1:7" ht="12.75">
      <c r="A108" s="17" t="s">
        <v>109</v>
      </c>
      <c r="B108" s="42">
        <f>B109</f>
        <v>44.8</v>
      </c>
      <c r="C108" s="42">
        <f>C109</f>
        <v>44.8</v>
      </c>
      <c r="D108" s="33">
        <f t="shared" si="6"/>
        <v>100</v>
      </c>
      <c r="E108" s="42">
        <f>E109</f>
        <v>44.8</v>
      </c>
      <c r="F108" s="33">
        <v>0</v>
      </c>
      <c r="G108" s="42">
        <f>C108-ноябрь!D121</f>
        <v>0</v>
      </c>
    </row>
    <row r="109" spans="1:7" ht="12.75">
      <c r="A109" s="14" t="s">
        <v>110</v>
      </c>
      <c r="B109" s="43">
        <v>44.8</v>
      </c>
      <c r="C109" s="43">
        <v>44.8</v>
      </c>
      <c r="D109" s="36">
        <f t="shared" si="6"/>
        <v>100</v>
      </c>
      <c r="E109" s="43">
        <v>44.8</v>
      </c>
      <c r="F109" s="36">
        <v>0</v>
      </c>
      <c r="G109" s="43">
        <f>C109-ноябрь!D122</f>
        <v>0</v>
      </c>
    </row>
    <row r="110" spans="1:7" ht="12.75">
      <c r="A110" s="17" t="s">
        <v>55</v>
      </c>
      <c r="B110" s="42">
        <f>B111+B112+B113+B114+B115</f>
        <v>184273.40000000002</v>
      </c>
      <c r="C110" s="42">
        <f>C111+C112+C113+C114+C115</f>
        <v>183744.5</v>
      </c>
      <c r="D110" s="33">
        <f t="shared" si="6"/>
        <v>99.71298082088896</v>
      </c>
      <c r="E110" s="42">
        <f>E111+E112+E113+E114+E115</f>
        <v>109975.6</v>
      </c>
      <c r="F110" s="33">
        <v>0</v>
      </c>
      <c r="G110" s="42">
        <f>C110-ноябрь!D123</f>
        <v>26332.600000000006</v>
      </c>
    </row>
    <row r="111" spans="1:7" ht="12.75">
      <c r="A111" s="14" t="s">
        <v>56</v>
      </c>
      <c r="B111" s="43">
        <v>1330.3</v>
      </c>
      <c r="C111" s="43">
        <v>1330.2</v>
      </c>
      <c r="D111" s="36">
        <f t="shared" si="6"/>
        <v>99.9924828985943</v>
      </c>
      <c r="E111" s="43">
        <v>504.3</v>
      </c>
      <c r="F111" s="36">
        <v>0</v>
      </c>
      <c r="G111" s="43">
        <f>C111-ноябрь!D124</f>
        <v>271.60000000000014</v>
      </c>
    </row>
    <row r="112" spans="1:7" ht="12.75">
      <c r="A112" s="14" t="s">
        <v>57</v>
      </c>
      <c r="B112" s="43">
        <v>62061.9</v>
      </c>
      <c r="C112" s="43">
        <v>62061.9</v>
      </c>
      <c r="D112" s="36">
        <f t="shared" si="6"/>
        <v>100</v>
      </c>
      <c r="E112" s="43">
        <v>39849.5</v>
      </c>
      <c r="F112" s="36">
        <f>$C:$C/$E:$E*100</f>
        <v>155.74072447584035</v>
      </c>
      <c r="G112" s="43">
        <f>C112-ноябрь!D125</f>
        <v>9739</v>
      </c>
    </row>
    <row r="113" spans="1:7" ht="12.75">
      <c r="A113" s="14" t="s">
        <v>58</v>
      </c>
      <c r="B113" s="43">
        <v>32110.9</v>
      </c>
      <c r="C113" s="43">
        <v>31904.4</v>
      </c>
      <c r="D113" s="36">
        <f t="shared" si="6"/>
        <v>99.35691618733826</v>
      </c>
      <c r="E113" s="43">
        <v>22037</v>
      </c>
      <c r="F113" s="36">
        <v>0</v>
      </c>
      <c r="G113" s="43">
        <f>C113-ноябрь!D126</f>
        <v>4140.300000000003</v>
      </c>
    </row>
    <row r="114" spans="1:7" ht="12.75">
      <c r="A114" s="14" t="s">
        <v>59</v>
      </c>
      <c r="B114" s="35">
        <v>60428.8</v>
      </c>
      <c r="C114" s="35">
        <v>60119.8</v>
      </c>
      <c r="D114" s="36">
        <f t="shared" si="6"/>
        <v>99.4886544164372</v>
      </c>
      <c r="E114" s="35">
        <v>24476.8</v>
      </c>
      <c r="F114" s="36">
        <v>0</v>
      </c>
      <c r="G114" s="43">
        <f>C114-ноябрь!D127</f>
        <v>9247.800000000003</v>
      </c>
    </row>
    <row r="115" spans="1:7" ht="12.75">
      <c r="A115" s="14" t="s">
        <v>60</v>
      </c>
      <c r="B115" s="43">
        <v>28341.5</v>
      </c>
      <c r="C115" s="43">
        <v>28328.2</v>
      </c>
      <c r="D115" s="36">
        <f t="shared" si="6"/>
        <v>99.9530723497345</v>
      </c>
      <c r="E115" s="43">
        <v>23108</v>
      </c>
      <c r="F115" s="36">
        <f>$C:$C/$E:$E*100</f>
        <v>122.59044486757833</v>
      </c>
      <c r="G115" s="43">
        <f>C115-ноябрь!D128</f>
        <v>2933.9000000000015</v>
      </c>
    </row>
    <row r="116" spans="1:7" ht="12.75">
      <c r="A116" s="17" t="s">
        <v>67</v>
      </c>
      <c r="B116" s="34">
        <f>B117+B118+B119</f>
        <v>61458.2</v>
      </c>
      <c r="C116" s="34">
        <f>C117+C118+C119</f>
        <v>61458.2</v>
      </c>
      <c r="D116" s="33">
        <f t="shared" si="6"/>
        <v>100</v>
      </c>
      <c r="E116" s="34">
        <f>E117+E118+E119</f>
        <v>28643.600000000002</v>
      </c>
      <c r="F116" s="33">
        <f>$C:$C/$E:$E*100</f>
        <v>214.5617171025988</v>
      </c>
      <c r="G116" s="42">
        <f>C116-ноябрь!D129</f>
        <v>9945.299999999996</v>
      </c>
    </row>
    <row r="117" spans="1:7" ht="12.75">
      <c r="A117" s="51" t="s">
        <v>68</v>
      </c>
      <c r="B117" s="35">
        <v>54353.6</v>
      </c>
      <c r="C117" s="35">
        <v>54353.6</v>
      </c>
      <c r="D117" s="36">
        <f t="shared" si="6"/>
        <v>100</v>
      </c>
      <c r="E117" s="35">
        <v>21324.9</v>
      </c>
      <c r="F117" s="36">
        <v>0</v>
      </c>
      <c r="G117" s="43">
        <f>C117-ноябрь!D130</f>
        <v>8462.599999999999</v>
      </c>
    </row>
    <row r="118" spans="1:7" ht="24.75" customHeight="1">
      <c r="A118" s="18" t="s">
        <v>69</v>
      </c>
      <c r="B118" s="35">
        <v>4239.1</v>
      </c>
      <c r="C118" s="35">
        <v>4239.1</v>
      </c>
      <c r="D118" s="36">
        <v>0</v>
      </c>
      <c r="E118" s="35">
        <v>4584.3</v>
      </c>
      <c r="F118" s="36">
        <v>0</v>
      </c>
      <c r="G118" s="43">
        <f>C118-ноябрь!D131</f>
        <v>1067.5000000000005</v>
      </c>
    </row>
    <row r="119" spans="1:7" ht="25.5">
      <c r="A119" s="18" t="s">
        <v>79</v>
      </c>
      <c r="B119" s="35">
        <v>2865.5</v>
      </c>
      <c r="C119" s="35">
        <v>2865.5</v>
      </c>
      <c r="D119" s="36">
        <f>$C:$C/$B:$B*100</f>
        <v>100</v>
      </c>
      <c r="E119" s="35">
        <v>2734.4</v>
      </c>
      <c r="F119" s="36">
        <v>0</v>
      </c>
      <c r="G119" s="43">
        <f>C119-ноябрь!D132</f>
        <v>415.1999999999998</v>
      </c>
    </row>
    <row r="120" spans="1:7" ht="26.25" customHeight="1">
      <c r="A120" s="19" t="s">
        <v>87</v>
      </c>
      <c r="B120" s="34">
        <f>B121</f>
        <v>87.7</v>
      </c>
      <c r="C120" s="34">
        <f>C121</f>
        <v>4.2</v>
      </c>
      <c r="D120" s="36">
        <f>$C:$C/$B:$B*100</f>
        <v>4.789053591790194</v>
      </c>
      <c r="E120" s="34">
        <f>E121</f>
        <v>55.8</v>
      </c>
      <c r="F120" s="36">
        <v>0</v>
      </c>
      <c r="G120" s="42">
        <f>C120-ноябрь!D133</f>
        <v>0</v>
      </c>
    </row>
    <row r="121" spans="1:7" ht="13.5" customHeight="1">
      <c r="A121" s="18" t="s">
        <v>88</v>
      </c>
      <c r="B121" s="35">
        <v>87.7</v>
      </c>
      <c r="C121" s="35">
        <v>4.2</v>
      </c>
      <c r="D121" s="36">
        <f>$C:$C/$B:$B*100</f>
        <v>4.789053591790194</v>
      </c>
      <c r="E121" s="35">
        <v>55.8</v>
      </c>
      <c r="F121" s="36">
        <v>0</v>
      </c>
      <c r="G121" s="43">
        <f>C121-ноябрь!D134</f>
        <v>0</v>
      </c>
    </row>
    <row r="122" spans="1:7" ht="18" customHeight="1">
      <c r="A122" s="20" t="s">
        <v>61</v>
      </c>
      <c r="B122" s="42">
        <f>B76+B85+B86+B87+B93+B99+B105+B108+B110+B116+B120</f>
        <v>2118558.3000000003</v>
      </c>
      <c r="C122" s="42">
        <f>C76+C85+C86+C87+C93+C99+C105+C108+C110+C116+C120</f>
        <v>2053236.9</v>
      </c>
      <c r="D122" s="33">
        <f>$C:$C/$B:$B*100</f>
        <v>96.91670510082255</v>
      </c>
      <c r="E122" s="42">
        <f>E120+E116+E110+E108+E105+E99+E98+E93+E87+E86+E85+E76</f>
        <v>1393977.7000000002</v>
      </c>
      <c r="F122" s="33">
        <f>$C:$C/$E:$E*100</f>
        <v>147.29338209642805</v>
      </c>
      <c r="G122" s="42">
        <f>C122-ноябрь!D135</f>
        <v>382882.3000000003</v>
      </c>
    </row>
    <row r="123" spans="1:7" ht="21.75" customHeight="1">
      <c r="A123" s="21" t="s">
        <v>62</v>
      </c>
      <c r="B123" s="37">
        <f>B74-B122</f>
        <v>11470.729999999981</v>
      </c>
      <c r="C123" s="37">
        <f>C74-C122</f>
        <v>16234.470000000205</v>
      </c>
      <c r="D123" s="37"/>
      <c r="E123" s="37">
        <f>E74-E122</f>
        <v>522035.96999999974</v>
      </c>
      <c r="F123" s="37"/>
      <c r="G123" s="42">
        <f>C123-ноябрь!D136</f>
        <v>109828.0299999998</v>
      </c>
    </row>
    <row r="124" spans="1:7" ht="24" customHeight="1">
      <c r="A124" s="3" t="s">
        <v>63</v>
      </c>
      <c r="B124" s="35" t="s">
        <v>125</v>
      </c>
      <c r="C124" s="35" t="s">
        <v>180</v>
      </c>
      <c r="D124" s="35"/>
      <c r="E124" s="35" t="s">
        <v>125</v>
      </c>
      <c r="F124" s="34"/>
      <c r="G124" s="43"/>
    </row>
    <row r="125" spans="1:7" ht="12.75">
      <c r="A125" s="8" t="s">
        <v>64</v>
      </c>
      <c r="B125" s="34">
        <f>B127+B128</f>
        <v>13529</v>
      </c>
      <c r="C125" s="34">
        <f>C127+C128</f>
        <v>4763.73</v>
      </c>
      <c r="D125" s="34">
        <f>D127+D128</f>
        <v>0</v>
      </c>
      <c r="E125" s="34">
        <f>E127+E128</f>
        <v>29089.4</v>
      </c>
      <c r="F125" s="34">
        <f>F127+F128</f>
        <v>0</v>
      </c>
      <c r="G125" s="42">
        <f>C125-ноябрь!D138</f>
        <v>-41755.270000000004</v>
      </c>
    </row>
    <row r="126" spans="1:7" ht="12" customHeight="1">
      <c r="A126" s="3" t="s">
        <v>6</v>
      </c>
      <c r="B126" s="35"/>
      <c r="C126" s="35"/>
      <c r="D126" s="35"/>
      <c r="E126" s="35"/>
      <c r="F126" s="44"/>
      <c r="G126" s="43">
        <f>C126-ноябрь!D139</f>
        <v>0</v>
      </c>
    </row>
    <row r="127" spans="1:7" ht="12.75">
      <c r="A127" s="10" t="s">
        <v>65</v>
      </c>
      <c r="B127" s="35">
        <v>2977.9</v>
      </c>
      <c r="C127" s="35">
        <v>855.03</v>
      </c>
      <c r="D127" s="35"/>
      <c r="E127" s="35">
        <v>19303.3</v>
      </c>
      <c r="F127" s="44"/>
      <c r="G127" s="43">
        <f>C127-ноябрь!D140</f>
        <v>-21017.170000000002</v>
      </c>
    </row>
    <row r="128" spans="1:7" ht="12.75">
      <c r="A128" s="3" t="s">
        <v>66</v>
      </c>
      <c r="B128" s="35">
        <v>10551.1</v>
      </c>
      <c r="C128" s="35">
        <v>3908.7</v>
      </c>
      <c r="D128" s="35"/>
      <c r="E128" s="35">
        <v>9786.1</v>
      </c>
      <c r="F128" s="44"/>
      <c r="G128" s="43">
        <f>C128-ноябрь!D141</f>
        <v>-20738.1</v>
      </c>
    </row>
    <row r="129" spans="1:7" ht="12.75">
      <c r="A129" s="8" t="s">
        <v>112</v>
      </c>
      <c r="B129" s="50">
        <f>B130-B131</f>
        <v>0</v>
      </c>
      <c r="C129" s="50">
        <f>C130-C131</f>
        <v>-25000</v>
      </c>
      <c r="D129" s="50"/>
      <c r="E129" s="50">
        <f>E130-E131</f>
        <v>-25000</v>
      </c>
      <c r="F129" s="52"/>
      <c r="G129" s="42">
        <f>C129-октябрь!D127</f>
        <v>0</v>
      </c>
    </row>
    <row r="130" spans="1:7" ht="12.75">
      <c r="A130" s="5" t="s">
        <v>113</v>
      </c>
      <c r="B130" s="45">
        <v>55000</v>
      </c>
      <c r="C130" s="35">
        <v>0</v>
      </c>
      <c r="D130" s="45"/>
      <c r="E130" s="45">
        <v>0</v>
      </c>
      <c r="F130" s="46"/>
      <c r="G130" s="43">
        <f>C130-октябрь!D128</f>
        <v>0</v>
      </c>
    </row>
    <row r="131" spans="1:7" ht="12.75">
      <c r="A131" s="5" t="s">
        <v>114</v>
      </c>
      <c r="B131" s="45">
        <v>55000</v>
      </c>
      <c r="C131" s="35">
        <v>25000</v>
      </c>
      <c r="D131" s="45"/>
      <c r="E131" s="45">
        <v>25000</v>
      </c>
      <c r="F131" s="46"/>
      <c r="G131" s="43">
        <f>C131-октябрь!D129</f>
        <v>0</v>
      </c>
    </row>
    <row r="132" spans="1:7" ht="12.75">
      <c r="A132" s="22"/>
      <c r="B132" s="32"/>
      <c r="C132" s="32"/>
      <c r="D132" s="32"/>
      <c r="E132" s="32"/>
      <c r="F132" s="32"/>
      <c r="G132" s="32"/>
    </row>
    <row r="133" ht="12.75">
      <c r="C133" s="30" t="s">
        <v>160</v>
      </c>
    </row>
    <row r="134" ht="12" customHeight="1">
      <c r="A134" s="29" t="s">
        <v>85</v>
      </c>
    </row>
    <row r="135" ht="12.75" customHeight="1" hidden="1"/>
    <row r="137" spans="1:7" ht="31.5">
      <c r="A137" s="23" t="s">
        <v>119</v>
      </c>
      <c r="B137" s="31" t="s">
        <v>111</v>
      </c>
      <c r="C137" s="31"/>
      <c r="D137" s="31"/>
      <c r="E137" s="31"/>
      <c r="F137" s="31"/>
      <c r="G137" s="32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138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137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99" t="s">
        <v>76</v>
      </c>
      <c r="B10" s="94">
        <f>B12+B13+B14+B15</f>
        <v>220349.9</v>
      </c>
      <c r="C10" s="94">
        <f>C12+C13+C14+C15</f>
        <v>24090</v>
      </c>
      <c r="D10" s="94">
        <f>D12+D13+D14+D15</f>
        <v>27445.960000000003</v>
      </c>
      <c r="E10" s="97">
        <f>$D:$D/$B:$B*100</f>
        <v>12.455626256240643</v>
      </c>
      <c r="F10" s="94">
        <f>$D:$D/$C:$C*100</f>
        <v>113.93092569530927</v>
      </c>
      <c r="G10" s="94">
        <f>G12+G13+G14+G15</f>
        <v>23812.710000000003</v>
      </c>
      <c r="H10" s="97">
        <f>$D:$D/$G:$G*100</f>
        <v>115.25760822686708</v>
      </c>
      <c r="I10" s="94">
        <f>I12+I13+I14+I15</f>
        <v>18763.19</v>
      </c>
    </row>
    <row r="11" spans="1:9" ht="12.75">
      <c r="A11" s="100"/>
      <c r="B11" s="96"/>
      <c r="C11" s="96"/>
      <c r="D11" s="96"/>
      <c r="E11" s="98"/>
      <c r="F11" s="95"/>
      <c r="G11" s="96"/>
      <c r="H11" s="98"/>
      <c r="I11" s="96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130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131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127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128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132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133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134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135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85" t="s">
        <v>28</v>
      </c>
      <c r="B73" s="86"/>
      <c r="C73" s="86"/>
      <c r="D73" s="86"/>
      <c r="E73" s="86"/>
      <c r="F73" s="86"/>
      <c r="G73" s="86"/>
      <c r="H73" s="86"/>
      <c r="I73" s="87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6182.800000000001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D75-Январь!D79</f>
        <v>168.9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D76-Январь!D80</f>
        <v>395.69999999999993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D77-Январь!D81</f>
        <v>1590.1000000000004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D78-Январь!D82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D79-Январь!D83</f>
        <v>594.5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D80-Январь!D84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D81-Январь!D85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D82-Январь!D86</f>
        <v>3433.6000000000004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D83-Январь!D87</f>
        <v>28.1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D84-Январь!D88</f>
        <v>263.8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D85-Январь!D89</f>
        <v>2744.4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D86-Январь!D90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D87-Январь!D91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D88-Январь!D92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D89-Январь!D93</f>
        <v>688.5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D90-Январь!D94</f>
        <v>693.1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D91-Январь!D95</f>
        <v>5521.700000000001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D92-Январь!D96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D93-Январь!D97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D94-Январь!D98</f>
        <v>4053.7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D95-Январь!D99</f>
        <v>1467.9999999999998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D96-Январь!D100</f>
        <v>91756.9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D97-Январь!D101</f>
        <v>36619.200000000004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D98-Январь!D102</f>
        <v>42610.399999999994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D99-Январь!D103</f>
        <v>6263.1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D100-Январь!D104</f>
        <v>1131.6999999999998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D101-Январь!D105</f>
        <v>5132.5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D102-Январь!D106</f>
        <v>7465.0999999999985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D103-Январь!D107</f>
        <v>7268.699999999999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D104-Январь!D108</f>
        <v>196.4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D105-Январь!D109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D106-Январь!D110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D107-Январь!D111</f>
        <v>8756.2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D108-Январь!D112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D109-Январь!D113</f>
        <v>4842.8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D110-Январь!D114</f>
        <v>1752.8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D111-Январь!D115</f>
        <v>154.10000000000002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D112-Январь!D116</f>
        <v>1916.1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D113-Январь!D117</f>
        <v>4355.5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D114-Январь!D118</f>
        <v>4312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D115-Январь!D119</f>
        <v>-61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D116-Январь!D120</f>
        <v>104.5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D117-Январь!D121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D118-Январь!D122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D119-Январь!D123</f>
        <v>127078.70000000004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D120-Январь!D124</f>
        <v>25208.399999999972</v>
      </c>
    </row>
    <row r="121" spans="1:9" ht="24" customHeight="1">
      <c r="A121" s="3" t="s">
        <v>63</v>
      </c>
      <c r="B121" s="35" t="s">
        <v>125</v>
      </c>
      <c r="C121" s="35"/>
      <c r="D121" s="35" t="s">
        <v>136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8973.900000000001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D123-Январь!D127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D124-Январь!D128</f>
        <v>257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D125-Январь!D129</f>
        <v>8716.900000000001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D126-Январь!D130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A73:I7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139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145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99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100"/>
      <c r="B11" s="59"/>
      <c r="C11" s="59"/>
      <c r="D11" s="59"/>
      <c r="E11" s="61"/>
      <c r="F11" s="65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130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131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140</v>
      </c>
      <c r="F32" s="33" t="s">
        <v>140</v>
      </c>
      <c r="G32" s="42">
        <f>G33+G34</f>
        <v>0</v>
      </c>
      <c r="H32" s="33" t="s">
        <v>140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141</v>
      </c>
      <c r="F33" s="33" t="s">
        <v>141</v>
      </c>
      <c r="G33" s="35">
        <v>0</v>
      </c>
      <c r="H33" s="33" t="s">
        <v>141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141</v>
      </c>
      <c r="F34" s="33" t="s">
        <v>141</v>
      </c>
      <c r="G34" s="35">
        <v>0</v>
      </c>
      <c r="H34" s="33" t="s">
        <v>141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141</v>
      </c>
      <c r="G37" s="35">
        <v>0</v>
      </c>
      <c r="H37" s="33" t="s">
        <v>141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141</v>
      </c>
      <c r="F38" s="33" t="s">
        <v>141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127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141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141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141</v>
      </c>
      <c r="F46" s="33" t="s">
        <v>141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142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141</v>
      </c>
      <c r="G52" s="35">
        <v>0</v>
      </c>
      <c r="H52" s="33" t="s">
        <v>141</v>
      </c>
      <c r="I52" s="35">
        <v>0</v>
      </c>
    </row>
    <row r="53" spans="1:9" ht="51">
      <c r="A53" s="5" t="s">
        <v>143</v>
      </c>
      <c r="B53" s="35">
        <v>0</v>
      </c>
      <c r="C53" s="35">
        <v>0</v>
      </c>
      <c r="D53" s="35">
        <v>0</v>
      </c>
      <c r="E53" s="33" t="s">
        <v>141</v>
      </c>
      <c r="F53" s="33" t="s">
        <v>141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141</v>
      </c>
      <c r="G57" s="35">
        <v>0</v>
      </c>
      <c r="H57" s="33" t="s">
        <v>141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141</v>
      </c>
      <c r="F58" s="33" t="s">
        <v>141</v>
      </c>
      <c r="G58" s="35">
        <v>0</v>
      </c>
      <c r="H58" s="33" t="s">
        <v>141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141</v>
      </c>
      <c r="F61" s="33" t="s">
        <v>141</v>
      </c>
      <c r="G61" s="35">
        <v>0</v>
      </c>
      <c r="H61" s="33" t="s">
        <v>141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141</v>
      </c>
      <c r="F64" s="33" t="s">
        <v>141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132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133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134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135</v>
      </c>
      <c r="B71" s="35">
        <v>0</v>
      </c>
      <c r="C71" s="35">
        <v>0</v>
      </c>
      <c r="D71" s="35">
        <v>0</v>
      </c>
      <c r="E71" s="33" t="s">
        <v>141</v>
      </c>
      <c r="F71" s="33" t="s">
        <v>141</v>
      </c>
      <c r="G71" s="35">
        <v>0</v>
      </c>
      <c r="H71" s="33" t="s">
        <v>141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141</v>
      </c>
      <c r="F72" s="33" t="s">
        <v>141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85" t="s">
        <v>28</v>
      </c>
      <c r="B74" s="86"/>
      <c r="C74" s="86"/>
      <c r="D74" s="86"/>
      <c r="E74" s="86"/>
      <c r="F74" s="86"/>
      <c r="G74" s="86"/>
      <c r="H74" s="86"/>
      <c r="I74" s="87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6518.4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D76-февраль!D75</f>
        <v>107.79999999999998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D77-февраль!D76</f>
        <v>313.9000000000001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D78-февраль!D77</f>
        <v>2833.8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D79-февраль!D78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D80-февраль!D79</f>
        <v>873.3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D81-февраль!D80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D82-февраль!D81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D83-февраль!D82</f>
        <v>2389.5999999999995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D84-февраль!D83</f>
        <v>18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D85-февраль!D84</f>
        <v>206.7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D86-февраль!D85</f>
        <v>5291.7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D87-февраль!D86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D88-февраль!D87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D89-февраль!D88</f>
        <v>1231.0000000000002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D90-февраль!D89</f>
        <v>3289.1000000000004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D91-февраль!D90</f>
        <v>771.5999999999999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D92-февраль!D91</f>
        <v>3335.5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D93-февраль!D92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D94-февраль!D93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D95-февраль!D94</f>
        <v>1895.6000000000004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D96-февраль!D95</f>
        <v>1094.3000000000002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D97-февраль!D96</f>
        <v>101694.70000000001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D98-февраль!D97</f>
        <v>40267.7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D99-февраль!D98</f>
        <v>44964.00000000001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D100-февраль!D99</f>
        <v>8173.799999999999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D101-февраль!D100</f>
        <v>1012.5000000000002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D102-февраль!D101</f>
        <v>7276.700000000001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D103-февраль!D102</f>
        <v>8982.200000000003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D104-февраль!D103</f>
        <v>8786.400000000001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D105-февраль!D104</f>
        <v>195.79999999999998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D106-февраль!D105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D107-февраль!D106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D108-февраль!D107</f>
        <v>10398.100000000006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D109-февраль!D108</f>
        <v>93.69999999999999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D110-февраль!D109</f>
        <v>4916.1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D111-февраль!D110</f>
        <v>3052.0000000000005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D112-февраль!D111</f>
        <v>363.09999999999997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D113-февраль!D112</f>
        <v>1973.1999999999998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D114-февраль!D113</f>
        <v>4507.100000000001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D115-февраль!D114</f>
        <v>4329.300000000001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D116-февраль!D115</f>
        <v>0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D117-февраль!D116</f>
        <v>177.8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D118-февраль!D117</f>
        <v>0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D119-февраль!D118</f>
        <v>0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D120-февраль!D119</f>
        <v>140952.40000000005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D121-февраль!D120</f>
        <v>350.55999999991036</v>
      </c>
    </row>
    <row r="122" spans="1:9" ht="24" customHeight="1">
      <c r="A122" s="3" t="s">
        <v>63</v>
      </c>
      <c r="B122" s="35" t="s">
        <v>125</v>
      </c>
      <c r="C122" s="35"/>
      <c r="D122" s="35" t="s">
        <v>144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D123-февраль!D122</f>
        <v>350.5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D124-февраль!D123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D125-февраль!D124</f>
        <v>2556.4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D126-февраль!D125</f>
        <v>-2205.9000000000015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D127-февраль!D126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D128-февраль!D127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D129-февраль!D128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146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99" t="s">
        <v>76</v>
      </c>
      <c r="B10" s="94">
        <f>B12+B13+B14+B15</f>
        <v>220349.9</v>
      </c>
      <c r="C10" s="94">
        <f>C12+C13+C14+C15</f>
        <v>59160</v>
      </c>
      <c r="D10" s="94">
        <f>D12+D13+D14+D15</f>
        <v>68070.95000000001</v>
      </c>
      <c r="E10" s="97">
        <f>$D:$D/$B:$B*100</f>
        <v>30.892208256050953</v>
      </c>
      <c r="F10" s="94">
        <f>$D:$D/$C:$C*100</f>
        <v>115.0624577417174</v>
      </c>
      <c r="G10" s="94">
        <f>G12+G13+G14+G15</f>
        <v>58243.439999999995</v>
      </c>
      <c r="H10" s="97">
        <f>$D:$D/$G:$G*100</f>
        <v>116.87316202477054</v>
      </c>
      <c r="I10" s="94">
        <f>I12+I13+I14+I15</f>
        <v>20400.47</v>
      </c>
    </row>
    <row r="11" spans="1:9" ht="12.75">
      <c r="A11" s="100"/>
      <c r="B11" s="96"/>
      <c r="C11" s="96"/>
      <c r="D11" s="96"/>
      <c r="E11" s="98"/>
      <c r="F11" s="95"/>
      <c r="G11" s="96"/>
      <c r="H11" s="98"/>
      <c r="I11" s="96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130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131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140</v>
      </c>
      <c r="F32" s="33" t="s">
        <v>140</v>
      </c>
      <c r="G32" s="42">
        <f>G33+G34</f>
        <v>0.09</v>
      </c>
      <c r="H32" s="33" t="s">
        <v>140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141</v>
      </c>
      <c r="F33" s="33" t="s">
        <v>141</v>
      </c>
      <c r="G33" s="35">
        <v>0</v>
      </c>
      <c r="H33" s="33" t="s">
        <v>141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141</v>
      </c>
      <c r="F34" s="33" t="s">
        <v>141</v>
      </c>
      <c r="G34" s="35">
        <v>0.09</v>
      </c>
      <c r="H34" s="33" t="s">
        <v>141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141</v>
      </c>
      <c r="G37" s="35">
        <v>0</v>
      </c>
      <c r="H37" s="33" t="s">
        <v>141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141</v>
      </c>
      <c r="F38" s="33" t="s">
        <v>141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127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141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141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141</v>
      </c>
      <c r="F46" s="33" t="s">
        <v>141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142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141</v>
      </c>
      <c r="G52" s="35">
        <v>14.18</v>
      </c>
      <c r="H52" s="33" t="s">
        <v>141</v>
      </c>
      <c r="I52" s="35">
        <v>0</v>
      </c>
    </row>
    <row r="53" spans="1:9" ht="51">
      <c r="A53" s="5" t="s">
        <v>143</v>
      </c>
      <c r="B53" s="35">
        <v>0</v>
      </c>
      <c r="C53" s="35">
        <v>0</v>
      </c>
      <c r="D53" s="35">
        <v>0</v>
      </c>
      <c r="E53" s="33" t="s">
        <v>141</v>
      </c>
      <c r="F53" s="33" t="s">
        <v>141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141</v>
      </c>
      <c r="G57" s="35">
        <v>0</v>
      </c>
      <c r="H57" s="33" t="s">
        <v>141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141</v>
      </c>
      <c r="F58" s="33" t="s">
        <v>141</v>
      </c>
      <c r="G58" s="35">
        <v>0</v>
      </c>
      <c r="H58" s="33" t="s">
        <v>141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141</v>
      </c>
      <c r="F61" s="33" t="s">
        <v>141</v>
      </c>
      <c r="G61" s="35">
        <v>0</v>
      </c>
      <c r="H61" s="33" t="s">
        <v>141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141</v>
      </c>
      <c r="F64" s="33" t="s">
        <v>141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132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133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134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135</v>
      </c>
      <c r="B71" s="35">
        <v>0</v>
      </c>
      <c r="C71" s="35">
        <v>0</v>
      </c>
      <c r="D71" s="35">
        <v>0</v>
      </c>
      <c r="E71" s="33" t="s">
        <v>141</v>
      </c>
      <c r="F71" s="33" t="s">
        <v>141</v>
      </c>
      <c r="G71" s="35">
        <v>0</v>
      </c>
      <c r="H71" s="33" t="s">
        <v>141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141</v>
      </c>
      <c r="F72" s="33" t="s">
        <v>141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85" t="s">
        <v>28</v>
      </c>
      <c r="B74" s="86"/>
      <c r="C74" s="86"/>
      <c r="D74" s="86"/>
      <c r="E74" s="86"/>
      <c r="F74" s="86"/>
      <c r="G74" s="86"/>
      <c r="H74" s="86"/>
      <c r="I74" s="87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F10:F11"/>
    <mergeCell ref="G10:G11"/>
    <mergeCell ref="H10:H11"/>
    <mergeCell ref="I10:I11"/>
    <mergeCell ref="A1:H1"/>
    <mergeCell ref="A2:H2"/>
    <mergeCell ref="A3:H3"/>
    <mergeCell ref="A6:I6"/>
    <mergeCell ref="A10:A11"/>
    <mergeCell ref="A74:I74"/>
    <mergeCell ref="B10:B11"/>
    <mergeCell ref="C10:C11"/>
    <mergeCell ref="D10:D11"/>
    <mergeCell ref="E10:E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149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152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99" t="s">
        <v>76</v>
      </c>
      <c r="B10" s="94">
        <f>B12+B13+B14+B15</f>
        <v>222695.13999999998</v>
      </c>
      <c r="C10" s="94">
        <f>C12+C13+C14+C15</f>
        <v>75340</v>
      </c>
      <c r="D10" s="94">
        <f>D12+D13+D14+D15</f>
        <v>87774.43000000001</v>
      </c>
      <c r="E10" s="97">
        <f>$D:$D/$B:$B*100</f>
        <v>39.41461407734359</v>
      </c>
      <c r="F10" s="94">
        <f>$D:$D/$C:$C*100</f>
        <v>116.50441996283516</v>
      </c>
      <c r="G10" s="94">
        <f>G12+G13+G14+G15</f>
        <v>74141.96</v>
      </c>
      <c r="H10" s="97">
        <f>$D:$D/$G:$G*100</f>
        <v>118.38698356504199</v>
      </c>
      <c r="I10" s="94">
        <f>I12+I13+I14+I15</f>
        <v>19703.490000000005</v>
      </c>
    </row>
    <row r="11" spans="1:9" ht="12.75">
      <c r="A11" s="100"/>
      <c r="B11" s="96"/>
      <c r="C11" s="96"/>
      <c r="D11" s="96"/>
      <c r="E11" s="98"/>
      <c r="F11" s="95"/>
      <c r="G11" s="96"/>
      <c r="H11" s="98"/>
      <c r="I11" s="96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130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131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140</v>
      </c>
      <c r="F32" s="33" t="s">
        <v>140</v>
      </c>
      <c r="G32" s="42">
        <f>G33+G34</f>
        <v>0.36</v>
      </c>
      <c r="H32" s="33" t="s">
        <v>140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141</v>
      </c>
      <c r="F33" s="33" t="s">
        <v>141</v>
      </c>
      <c r="G33" s="35">
        <v>0</v>
      </c>
      <c r="H33" s="33" t="s">
        <v>141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141</v>
      </c>
      <c r="F34" s="33" t="s">
        <v>141</v>
      </c>
      <c r="G34" s="35">
        <v>0.36</v>
      </c>
      <c r="H34" s="33" t="s">
        <v>141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141</v>
      </c>
      <c r="G37" s="35">
        <v>0</v>
      </c>
      <c r="H37" s="33" t="s">
        <v>141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141</v>
      </c>
      <c r="F38" s="33" t="s">
        <v>141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127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141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141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141</v>
      </c>
      <c r="F46" s="33" t="s">
        <v>141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142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141</v>
      </c>
      <c r="G52" s="35">
        <v>20</v>
      </c>
      <c r="H52" s="33" t="s">
        <v>141</v>
      </c>
      <c r="I52" s="35">
        <v>0</v>
      </c>
    </row>
    <row r="53" spans="1:9" ht="51">
      <c r="A53" s="5" t="s">
        <v>143</v>
      </c>
      <c r="B53" s="35">
        <v>0</v>
      </c>
      <c r="C53" s="35">
        <v>0</v>
      </c>
      <c r="D53" s="35">
        <v>0</v>
      </c>
      <c r="E53" s="33" t="s">
        <v>141</v>
      </c>
      <c r="F53" s="33" t="s">
        <v>141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141</v>
      </c>
      <c r="G57" s="35">
        <v>0.7</v>
      </c>
      <c r="H57" s="33" t="s">
        <v>141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141</v>
      </c>
      <c r="F58" s="33" t="s">
        <v>141</v>
      </c>
      <c r="G58" s="35">
        <v>0</v>
      </c>
      <c r="H58" s="33" t="s">
        <v>141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150</v>
      </c>
      <c r="B61" s="35">
        <v>0</v>
      </c>
      <c r="C61" s="35">
        <v>0</v>
      </c>
      <c r="D61" s="35">
        <v>40.49</v>
      </c>
      <c r="E61" s="33" t="s">
        <v>141</v>
      </c>
      <c r="F61" s="33" t="s">
        <v>141</v>
      </c>
      <c r="G61" s="35">
        <v>0</v>
      </c>
      <c r="H61" s="33" t="s">
        <v>141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141</v>
      </c>
      <c r="F64" s="33" t="s">
        <v>141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132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133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134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135</v>
      </c>
      <c r="B71" s="35">
        <v>0</v>
      </c>
      <c r="C71" s="35">
        <v>0</v>
      </c>
      <c r="D71" s="35">
        <v>0</v>
      </c>
      <c r="E71" s="33" t="s">
        <v>141</v>
      </c>
      <c r="F71" s="33" t="s">
        <v>141</v>
      </c>
      <c r="G71" s="35">
        <v>0</v>
      </c>
      <c r="H71" s="33" t="s">
        <v>141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141</v>
      </c>
      <c r="F72" s="33" t="s">
        <v>141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85" t="s">
        <v>28</v>
      </c>
      <c r="B74" s="86"/>
      <c r="C74" s="86"/>
      <c r="D74" s="86"/>
      <c r="E74" s="86"/>
      <c r="F74" s="86"/>
      <c r="G74" s="86"/>
      <c r="H74" s="86"/>
      <c r="I74" s="87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4">
        <v>691</v>
      </c>
      <c r="C93" s="64">
        <v>573</v>
      </c>
      <c r="D93" s="64">
        <v>0</v>
      </c>
      <c r="E93" s="63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151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C10:C11"/>
    <mergeCell ref="D10:D11"/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0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153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154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167874.20999999996</v>
      </c>
      <c r="D7" s="42">
        <f>D8+D16+D21+D25+D28+D32+D35+D42+D43+D44+D48+D64</f>
        <v>183085.91000000003</v>
      </c>
      <c r="E7" s="33">
        <f>$D:$D/$B:$B*100</f>
        <v>45.75688562917287</v>
      </c>
      <c r="F7" s="33">
        <f>$D:$D/$C:$C*100</f>
        <v>109.06136803264783</v>
      </c>
      <c r="G7" s="42">
        <f>G8+G16+G21+G25+G28+G32+G35+G42+G43+G44+G48+G64</f>
        <v>166809.34</v>
      </c>
      <c r="H7" s="33">
        <f>$D:$D/$G:$G*100</f>
        <v>109.75758911341538</v>
      </c>
      <c r="I7" s="42">
        <f>I8+I16+I21+I25+I28+I32+I35+I42+I43+I44+I48+I64</f>
        <v>29044.37</v>
      </c>
    </row>
    <row r="8" spans="1:9" ht="12.75">
      <c r="A8" s="6" t="s">
        <v>4</v>
      </c>
      <c r="B8" s="33">
        <f>B9+B10</f>
        <v>228192.03999999998</v>
      </c>
      <c r="C8" s="33">
        <f>C9+C10</f>
        <v>98355</v>
      </c>
      <c r="D8" s="33">
        <f>D9+D10</f>
        <v>107432.1</v>
      </c>
      <c r="E8" s="33">
        <f>$D:$D/$B:$B*100</f>
        <v>47.07968779279067</v>
      </c>
      <c r="F8" s="33">
        <f>$D:$D/$C:$C*100</f>
        <v>109.2289156626506</v>
      </c>
      <c r="G8" s="33">
        <f>G9+G10</f>
        <v>95830.39000000001</v>
      </c>
      <c r="H8" s="33">
        <f>$D:$D/$G:$G*100</f>
        <v>112.1065040014968</v>
      </c>
      <c r="I8" s="33">
        <f>I9+I10</f>
        <v>18205.260000000002</v>
      </c>
    </row>
    <row r="9" spans="1:9" ht="25.5">
      <c r="A9" s="4" t="s">
        <v>5</v>
      </c>
      <c r="B9" s="34">
        <v>5496.9</v>
      </c>
      <c r="C9" s="34">
        <v>3200</v>
      </c>
      <c r="D9" s="34">
        <v>1506.97</v>
      </c>
      <c r="E9" s="33">
        <f>$D:$D/$B:$B*100</f>
        <v>27.414906583710817</v>
      </c>
      <c r="F9" s="33">
        <f>$D:$D/$C:$C*100</f>
        <v>47.0928125</v>
      </c>
      <c r="G9" s="53">
        <v>2127.67</v>
      </c>
      <c r="H9" s="33">
        <f>$D:$D/$G:$G*100</f>
        <v>70.82724294650956</v>
      </c>
      <c r="I9" s="53">
        <v>54.57</v>
      </c>
    </row>
    <row r="10" spans="1:9" ht="12.75" customHeight="1">
      <c r="A10" s="99" t="s">
        <v>76</v>
      </c>
      <c r="B10" s="94">
        <f>B12+B13+B14+B15</f>
        <v>222695.13999999998</v>
      </c>
      <c r="C10" s="94">
        <f>C12+C13+C14+C15</f>
        <v>95155</v>
      </c>
      <c r="D10" s="94">
        <f>D12+D13+D14+D15</f>
        <v>105925.13</v>
      </c>
      <c r="E10" s="97">
        <f>$D:$D/$B:$B*100</f>
        <v>47.56508381817404</v>
      </c>
      <c r="F10" s="94">
        <f>$D:$D/$C:$C*100</f>
        <v>111.31851190163418</v>
      </c>
      <c r="G10" s="94">
        <f>G12+G13+G14+G15</f>
        <v>93702.72000000002</v>
      </c>
      <c r="H10" s="97">
        <f>$D:$D/$G:$G*100</f>
        <v>113.04381559041188</v>
      </c>
      <c r="I10" s="94">
        <f>I12+I13+I14+I15</f>
        <v>18150.690000000002</v>
      </c>
    </row>
    <row r="11" spans="1:9" ht="12.75">
      <c r="A11" s="100"/>
      <c r="B11" s="96"/>
      <c r="C11" s="96"/>
      <c r="D11" s="96"/>
      <c r="E11" s="98"/>
      <c r="F11" s="95"/>
      <c r="G11" s="96"/>
      <c r="H11" s="98"/>
      <c r="I11" s="96"/>
    </row>
    <row r="12" spans="1:9" ht="51" customHeight="1">
      <c r="A12" s="1" t="s">
        <v>80</v>
      </c>
      <c r="B12" s="35">
        <v>210891.74</v>
      </c>
      <c r="C12" s="35">
        <v>92000</v>
      </c>
      <c r="D12" s="35">
        <v>103091.73</v>
      </c>
      <c r="E12" s="33">
        <f aca="true" t="shared" si="0" ref="E12:E31">$D:$D/$B:$B*100</f>
        <v>48.88372109784859</v>
      </c>
      <c r="F12" s="33">
        <f aca="true" t="shared" si="1" ref="F12:F31">$D:$D/$C:$C*100</f>
        <v>112.05622826086956</v>
      </c>
      <c r="G12" s="54">
        <v>91464.74</v>
      </c>
      <c r="H12" s="33">
        <f aca="true" t="shared" si="2" ref="H12:H31">$D:$D/$G:$G*100</f>
        <v>112.71199152810144</v>
      </c>
      <c r="I12" s="54">
        <v>17328.04</v>
      </c>
    </row>
    <row r="13" spans="1:9" ht="89.25">
      <c r="A13" s="2" t="s">
        <v>81</v>
      </c>
      <c r="B13" s="35">
        <v>5487.6</v>
      </c>
      <c r="C13" s="35">
        <v>1400</v>
      </c>
      <c r="D13" s="35">
        <v>534.77</v>
      </c>
      <c r="E13" s="33">
        <f t="shared" si="0"/>
        <v>9.745061593410597</v>
      </c>
      <c r="F13" s="33">
        <f t="shared" si="1"/>
        <v>38.19785714285714</v>
      </c>
      <c r="G13" s="35">
        <v>660.88</v>
      </c>
      <c r="H13" s="33">
        <f t="shared" si="2"/>
        <v>80.91786708630916</v>
      </c>
      <c r="I13" s="35">
        <v>188.3</v>
      </c>
    </row>
    <row r="14" spans="1:9" ht="25.5">
      <c r="A14" s="3" t="s">
        <v>82</v>
      </c>
      <c r="B14" s="35">
        <v>4447.8</v>
      </c>
      <c r="C14" s="35">
        <v>940</v>
      </c>
      <c r="D14" s="35">
        <v>873.99</v>
      </c>
      <c r="E14" s="33">
        <f t="shared" si="0"/>
        <v>19.649939295831647</v>
      </c>
      <c r="F14" s="33">
        <f t="shared" si="1"/>
        <v>92.97765957446809</v>
      </c>
      <c r="G14" s="35">
        <v>755.32</v>
      </c>
      <c r="H14" s="33">
        <f t="shared" si="2"/>
        <v>115.71122173383466</v>
      </c>
      <c r="I14" s="35">
        <v>330.52</v>
      </c>
    </row>
    <row r="15" spans="1:9" ht="65.25" customHeight="1">
      <c r="A15" s="7" t="s">
        <v>84</v>
      </c>
      <c r="B15" s="35">
        <v>1868</v>
      </c>
      <c r="C15" s="49">
        <v>815</v>
      </c>
      <c r="D15" s="35">
        <v>1424.64</v>
      </c>
      <c r="E15" s="33">
        <f t="shared" si="0"/>
        <v>76.26552462526767</v>
      </c>
      <c r="F15" s="33">
        <f t="shared" si="1"/>
        <v>174.80245398773008</v>
      </c>
      <c r="G15" s="35">
        <v>821.78</v>
      </c>
      <c r="H15" s="33">
        <f t="shared" si="2"/>
        <v>173.36026673805642</v>
      </c>
      <c r="I15" s="35">
        <v>303.83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8774</v>
      </c>
      <c r="D16" s="42">
        <f>D17+D18+D19+D20</f>
        <v>9116.14</v>
      </c>
      <c r="E16" s="33">
        <f t="shared" si="0"/>
        <v>49.10205378736057</v>
      </c>
      <c r="F16" s="33">
        <f t="shared" si="1"/>
        <v>103.8994757237292</v>
      </c>
      <c r="G16" s="42">
        <f>G17+G18+G19+G20</f>
        <v>8667.83</v>
      </c>
      <c r="H16" s="33">
        <f t="shared" si="2"/>
        <v>105.17211343554268</v>
      </c>
      <c r="I16" s="42">
        <f>I17+I18+I19+I20</f>
        <v>1555.06</v>
      </c>
    </row>
    <row r="17" spans="1:9" ht="37.5" customHeight="1">
      <c r="A17" s="10" t="s">
        <v>90</v>
      </c>
      <c r="B17" s="35">
        <v>6897.9</v>
      </c>
      <c r="C17" s="49">
        <v>3040</v>
      </c>
      <c r="D17" s="35">
        <v>3950.74</v>
      </c>
      <c r="E17" s="33">
        <f t="shared" si="0"/>
        <v>57.27453282883196</v>
      </c>
      <c r="F17" s="33">
        <f t="shared" si="1"/>
        <v>129.95855263157893</v>
      </c>
      <c r="G17" s="35">
        <v>3423.06</v>
      </c>
      <c r="H17" s="33">
        <f t="shared" si="2"/>
        <v>115.41544699771549</v>
      </c>
      <c r="I17" s="35">
        <v>686.27</v>
      </c>
    </row>
    <row r="18" spans="1:9" ht="56.25" customHeight="1">
      <c r="A18" s="10" t="s">
        <v>91</v>
      </c>
      <c r="B18" s="35">
        <v>54</v>
      </c>
      <c r="C18" s="49">
        <v>24</v>
      </c>
      <c r="D18" s="35">
        <v>29.95</v>
      </c>
      <c r="E18" s="33">
        <f t="shared" si="0"/>
        <v>55.46296296296296</v>
      </c>
      <c r="F18" s="33">
        <f t="shared" si="1"/>
        <v>124.79166666666666</v>
      </c>
      <c r="G18" s="35">
        <v>37.2</v>
      </c>
      <c r="H18" s="33">
        <f t="shared" si="2"/>
        <v>80.51075268817203</v>
      </c>
      <c r="I18" s="35">
        <v>5.63</v>
      </c>
    </row>
    <row r="19" spans="1:9" ht="55.5" customHeight="1">
      <c r="A19" s="10" t="s">
        <v>92</v>
      </c>
      <c r="B19" s="35">
        <v>12685.2</v>
      </c>
      <c r="C19" s="49">
        <v>6200</v>
      </c>
      <c r="D19" s="35">
        <v>5956.3</v>
      </c>
      <c r="E19" s="33">
        <f t="shared" si="0"/>
        <v>46.95471888499984</v>
      </c>
      <c r="F19" s="33">
        <f t="shared" si="1"/>
        <v>96.06935483870967</v>
      </c>
      <c r="G19" s="35">
        <v>5901.88</v>
      </c>
      <c r="H19" s="33">
        <f t="shared" si="2"/>
        <v>100.92207906633142</v>
      </c>
      <c r="I19" s="35">
        <v>1008.09</v>
      </c>
    </row>
    <row r="20" spans="1:9" ht="54" customHeight="1">
      <c r="A20" s="10" t="s">
        <v>93</v>
      </c>
      <c r="B20" s="35">
        <v>-1071.4</v>
      </c>
      <c r="C20" s="49">
        <v>-490</v>
      </c>
      <c r="D20" s="35">
        <v>-820.85</v>
      </c>
      <c r="E20" s="33">
        <f t="shared" si="0"/>
        <v>76.61470972559268</v>
      </c>
      <c r="F20" s="33">
        <f t="shared" si="1"/>
        <v>167.5204081632653</v>
      </c>
      <c r="G20" s="35">
        <v>-694.31</v>
      </c>
      <c r="H20" s="33">
        <f t="shared" si="2"/>
        <v>118.22528841583733</v>
      </c>
      <c r="I20" s="35">
        <v>-144.93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19033</v>
      </c>
      <c r="D21" s="42">
        <f>D22+D23+D24</f>
        <v>16928.55</v>
      </c>
      <c r="E21" s="33">
        <f t="shared" si="0"/>
        <v>45.170384047858555</v>
      </c>
      <c r="F21" s="33">
        <f t="shared" si="1"/>
        <v>88.94315136867546</v>
      </c>
      <c r="G21" s="42">
        <f>G22+G23+G24</f>
        <v>18554.3</v>
      </c>
      <c r="H21" s="33">
        <f t="shared" si="2"/>
        <v>91.23788016793951</v>
      </c>
      <c r="I21" s="42">
        <f>I22+I23+I24</f>
        <v>682.6300000000001</v>
      </c>
    </row>
    <row r="22" spans="1:9" ht="18.75" customHeight="1">
      <c r="A22" s="5" t="s">
        <v>96</v>
      </c>
      <c r="B22" s="35">
        <v>35076.5</v>
      </c>
      <c r="C22" s="35">
        <v>17520</v>
      </c>
      <c r="D22" s="35">
        <v>16224.08</v>
      </c>
      <c r="E22" s="33">
        <f t="shared" si="0"/>
        <v>46.2534175302553</v>
      </c>
      <c r="F22" s="33">
        <f t="shared" si="1"/>
        <v>92.60319634703197</v>
      </c>
      <c r="G22" s="35">
        <v>17278.34</v>
      </c>
      <c r="H22" s="33">
        <f t="shared" si="2"/>
        <v>93.8983721815869</v>
      </c>
      <c r="I22" s="35">
        <v>636.61</v>
      </c>
    </row>
    <row r="23" spans="1:9" ht="12.75">
      <c r="A23" s="3" t="s">
        <v>94</v>
      </c>
      <c r="B23" s="35">
        <v>1080.3</v>
      </c>
      <c r="C23" s="35">
        <v>1012</v>
      </c>
      <c r="D23" s="35">
        <v>178.76</v>
      </c>
      <c r="E23" s="33">
        <f t="shared" si="0"/>
        <v>16.547255392020734</v>
      </c>
      <c r="F23" s="33">
        <f t="shared" si="1"/>
        <v>17.66403162055336</v>
      </c>
      <c r="G23" s="35">
        <v>784.71</v>
      </c>
      <c r="H23" s="33">
        <f t="shared" si="2"/>
        <v>22.780390207847486</v>
      </c>
      <c r="I23" s="35">
        <v>26.32</v>
      </c>
    </row>
    <row r="24" spans="1:9" ht="27" customHeight="1">
      <c r="A24" s="3" t="s">
        <v>95</v>
      </c>
      <c r="B24" s="35">
        <v>1320.3</v>
      </c>
      <c r="C24" s="35">
        <v>501</v>
      </c>
      <c r="D24" s="35">
        <v>525.71</v>
      </c>
      <c r="E24" s="33">
        <f t="shared" si="0"/>
        <v>39.81746572748618</v>
      </c>
      <c r="F24" s="33">
        <f t="shared" si="1"/>
        <v>104.93213572854292</v>
      </c>
      <c r="G24" s="35">
        <v>491.25</v>
      </c>
      <c r="H24" s="33">
        <f t="shared" si="2"/>
        <v>107.01475826972012</v>
      </c>
      <c r="I24" s="35">
        <v>19.7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5803.8</v>
      </c>
      <c r="D25" s="42">
        <f>$26:$26+$27:$27</f>
        <v>7029.61</v>
      </c>
      <c r="E25" s="33">
        <f t="shared" si="0"/>
        <v>25.169482725902377</v>
      </c>
      <c r="F25" s="33">
        <f t="shared" si="1"/>
        <v>121.12081739549949</v>
      </c>
      <c r="G25" s="42">
        <f>$26:$26+$27:$27</f>
        <v>6200.3</v>
      </c>
      <c r="H25" s="33">
        <f t="shared" si="2"/>
        <v>113.37532054900568</v>
      </c>
      <c r="I25" s="42">
        <f>$26:$26+$27:$27</f>
        <v>188.23000000000002</v>
      </c>
    </row>
    <row r="26" spans="1:9" ht="12.75">
      <c r="A26" s="3" t="s">
        <v>130</v>
      </c>
      <c r="B26" s="35">
        <v>11865.3</v>
      </c>
      <c r="C26" s="35">
        <v>1090</v>
      </c>
      <c r="D26" s="35">
        <v>1215.5</v>
      </c>
      <c r="E26" s="33">
        <f t="shared" si="0"/>
        <v>10.244157332726523</v>
      </c>
      <c r="F26" s="33">
        <f t="shared" si="1"/>
        <v>111.51376146788992</v>
      </c>
      <c r="G26" s="35">
        <v>1281.12</v>
      </c>
      <c r="H26" s="33">
        <f t="shared" si="2"/>
        <v>94.87791932059449</v>
      </c>
      <c r="I26" s="35">
        <v>45.67</v>
      </c>
    </row>
    <row r="27" spans="1:9" ht="12.75">
      <c r="A27" s="3" t="s">
        <v>131</v>
      </c>
      <c r="B27" s="35">
        <v>16063.8</v>
      </c>
      <c r="C27" s="35">
        <v>4713.8</v>
      </c>
      <c r="D27" s="35">
        <v>5814.11</v>
      </c>
      <c r="E27" s="33">
        <f t="shared" si="0"/>
        <v>36.193864465444044</v>
      </c>
      <c r="F27" s="33">
        <f t="shared" si="1"/>
        <v>123.34231405659976</v>
      </c>
      <c r="G27" s="35">
        <v>4919.18</v>
      </c>
      <c r="H27" s="33">
        <f t="shared" si="2"/>
        <v>118.19266625738433</v>
      </c>
      <c r="I27" s="35">
        <v>142.56</v>
      </c>
    </row>
    <row r="28" spans="1:9" ht="12.75">
      <c r="A28" s="6" t="s">
        <v>9</v>
      </c>
      <c r="B28" s="42">
        <f>B29+B30+B31</f>
        <v>14105.4</v>
      </c>
      <c r="C28" s="42">
        <f>C29+C30+C31</f>
        <v>6743.8</v>
      </c>
      <c r="D28" s="42">
        <f>D29+D30+D31</f>
        <v>8652.79</v>
      </c>
      <c r="E28" s="33">
        <f t="shared" si="0"/>
        <v>61.343811589887565</v>
      </c>
      <c r="F28" s="33">
        <f t="shared" si="1"/>
        <v>128.30733414395445</v>
      </c>
      <c r="G28" s="42">
        <f>G29+G30+G31</f>
        <v>6777.04</v>
      </c>
      <c r="H28" s="33">
        <f t="shared" si="2"/>
        <v>127.67801281975612</v>
      </c>
      <c r="I28" s="42">
        <f>I29+I30+I31</f>
        <v>1566.8500000000001</v>
      </c>
    </row>
    <row r="29" spans="1:9" ht="25.5">
      <c r="A29" s="3" t="s">
        <v>10</v>
      </c>
      <c r="B29" s="35">
        <v>13985</v>
      </c>
      <c r="C29" s="35">
        <v>6700</v>
      </c>
      <c r="D29" s="35">
        <v>8537.19</v>
      </c>
      <c r="E29" s="33">
        <f t="shared" si="0"/>
        <v>61.045334286735795</v>
      </c>
      <c r="F29" s="33">
        <f t="shared" si="1"/>
        <v>127.42074626865671</v>
      </c>
      <c r="G29" s="35">
        <v>6587.44</v>
      </c>
      <c r="H29" s="33">
        <f t="shared" si="2"/>
        <v>129.59799254338563</v>
      </c>
      <c r="I29" s="35">
        <v>1560.45</v>
      </c>
    </row>
    <row r="30" spans="1:9" ht="25.5">
      <c r="A30" s="5" t="s">
        <v>98</v>
      </c>
      <c r="B30" s="35">
        <v>70.4</v>
      </c>
      <c r="C30" s="35">
        <v>28.8</v>
      </c>
      <c r="D30" s="35">
        <v>25.6</v>
      </c>
      <c r="E30" s="33">
        <f t="shared" si="0"/>
        <v>36.36363636363637</v>
      </c>
      <c r="F30" s="33">
        <f t="shared" si="1"/>
        <v>88.8888888888889</v>
      </c>
      <c r="G30" s="35">
        <v>49.6</v>
      </c>
      <c r="H30" s="33">
        <f t="shared" si="2"/>
        <v>51.61290322580645</v>
      </c>
      <c r="I30" s="35">
        <v>6.4</v>
      </c>
    </row>
    <row r="31" spans="1:9" ht="25.5">
      <c r="A31" s="3" t="s">
        <v>97</v>
      </c>
      <c r="B31" s="35">
        <v>50</v>
      </c>
      <c r="C31" s="35">
        <v>15</v>
      </c>
      <c r="D31" s="35">
        <v>90</v>
      </c>
      <c r="E31" s="33">
        <f t="shared" si="0"/>
        <v>180</v>
      </c>
      <c r="F31" s="33">
        <f t="shared" si="1"/>
        <v>600</v>
      </c>
      <c r="G31" s="35">
        <v>140</v>
      </c>
      <c r="H31" s="33">
        <f t="shared" si="2"/>
        <v>64.28571428571429</v>
      </c>
      <c r="I31" s="35">
        <v>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140</v>
      </c>
      <c r="F32" s="33" t="s">
        <v>140</v>
      </c>
      <c r="G32" s="42">
        <f>G33+G34</f>
        <v>0.36</v>
      </c>
      <c r="H32" s="33" t="s">
        <v>140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141</v>
      </c>
      <c r="F33" s="33" t="s">
        <v>141</v>
      </c>
      <c r="G33" s="35">
        <v>0</v>
      </c>
      <c r="H33" s="33" t="s">
        <v>141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141</v>
      </c>
      <c r="F34" s="33" t="s">
        <v>141</v>
      </c>
      <c r="G34" s="35">
        <v>0.36</v>
      </c>
      <c r="H34" s="33" t="s">
        <v>141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20480.899999999998</v>
      </c>
      <c r="D35" s="42">
        <f>D36+D37+D38+D39+D40+D41</f>
        <v>18980.739999999998</v>
      </c>
      <c r="E35" s="33">
        <f>$D:$D/$B:$B*100</f>
        <v>40.42489207315384</v>
      </c>
      <c r="F35" s="33">
        <f>$D:$D/$C:$C*100</f>
        <v>92.67532188526872</v>
      </c>
      <c r="G35" s="42">
        <f>G36+G37+G38+G39+G40+G41</f>
        <v>18842.32</v>
      </c>
      <c r="H35" s="33">
        <f>$D:$D/$G:$G*100</f>
        <v>100.73462291267741</v>
      </c>
      <c r="I35" s="42">
        <f>I36+I37+I38+I39+I40+I41</f>
        <v>2981.4100000000003</v>
      </c>
    </row>
    <row r="36" spans="1:9" ht="84" customHeight="1">
      <c r="A36" s="1" t="s">
        <v>101</v>
      </c>
      <c r="B36" s="35">
        <v>23058</v>
      </c>
      <c r="C36" s="35">
        <v>9500</v>
      </c>
      <c r="D36" s="35">
        <v>10478.89</v>
      </c>
      <c r="E36" s="33">
        <f>$D:$D/$B:$B*100</f>
        <v>45.445788880215105</v>
      </c>
      <c r="F36" s="33">
        <f>$D:$D/$C:$C*100</f>
        <v>110.30410526315788</v>
      </c>
      <c r="G36" s="35">
        <v>9084</v>
      </c>
      <c r="H36" s="33">
        <f>$D:$D/$G:$G*100</f>
        <v>115.35546014971378</v>
      </c>
      <c r="I36" s="35">
        <v>1480.73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141</v>
      </c>
      <c r="G37" s="35">
        <v>0</v>
      </c>
      <c r="H37" s="33" t="s">
        <v>141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15.91</v>
      </c>
      <c r="E38" s="33" t="s">
        <v>141</v>
      </c>
      <c r="F38" s="33" t="s">
        <v>141</v>
      </c>
      <c r="G38" s="35">
        <v>7956.53</v>
      </c>
      <c r="H38" s="33">
        <f>$D:$D/$G:$G*100</f>
        <v>0.19996154102353667</v>
      </c>
      <c r="I38" s="35">
        <v>2.89</v>
      </c>
    </row>
    <row r="39" spans="1:9" ht="38.25">
      <c r="A39" s="3" t="s">
        <v>127</v>
      </c>
      <c r="B39" s="35">
        <v>20870.6</v>
      </c>
      <c r="C39" s="35">
        <v>9046.8</v>
      </c>
      <c r="D39" s="35">
        <v>6370.37</v>
      </c>
      <c r="E39" s="33">
        <f aca="true" t="shared" si="3" ref="E39:E45">$D:$D/$B:$B*100</f>
        <v>30.523176142516267</v>
      </c>
      <c r="F39" s="33">
        <f>$D:$D/$C:$C*100</f>
        <v>70.41572710792767</v>
      </c>
      <c r="G39" s="35">
        <v>0</v>
      </c>
      <c r="H39" s="33" t="s">
        <v>141</v>
      </c>
      <c r="I39" s="35">
        <v>1356.31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141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1034.1</v>
      </c>
      <c r="D41" s="35">
        <v>1136.82</v>
      </c>
      <c r="E41" s="33">
        <f t="shared" si="3"/>
        <v>53.603357223689166</v>
      </c>
      <c r="F41" s="33">
        <f>$D:$D/$C:$C*100</f>
        <v>109.93327531186539</v>
      </c>
      <c r="G41" s="35">
        <v>935.84</v>
      </c>
      <c r="H41" s="33">
        <f t="shared" si="4"/>
        <v>121.47589331509658</v>
      </c>
      <c r="I41" s="35">
        <v>141.48</v>
      </c>
    </row>
    <row r="42" spans="1:9" ht="25.5">
      <c r="A42" s="4" t="s">
        <v>13</v>
      </c>
      <c r="B42" s="34">
        <v>967.1</v>
      </c>
      <c r="C42" s="34">
        <v>309.3</v>
      </c>
      <c r="D42" s="34">
        <v>262.79</v>
      </c>
      <c r="E42" s="33">
        <f t="shared" si="3"/>
        <v>27.172991417640368</v>
      </c>
      <c r="F42" s="33">
        <f>$D:$D/$C:$C*100</f>
        <v>84.96281926931782</v>
      </c>
      <c r="G42" s="34">
        <v>287.36</v>
      </c>
      <c r="H42" s="33">
        <f t="shared" si="4"/>
        <v>91.44974944320712</v>
      </c>
      <c r="I42" s="34">
        <v>0.28</v>
      </c>
    </row>
    <row r="43" spans="1:9" ht="25.5">
      <c r="A43" s="12" t="s">
        <v>108</v>
      </c>
      <c r="B43" s="34">
        <v>10541.46</v>
      </c>
      <c r="C43" s="34">
        <v>2618.31</v>
      </c>
      <c r="D43" s="34">
        <v>3606.79</v>
      </c>
      <c r="E43" s="33">
        <f t="shared" si="3"/>
        <v>34.21527947741584</v>
      </c>
      <c r="F43" s="33">
        <f>$D:$D/$C:$C*100</f>
        <v>137.75259614025842</v>
      </c>
      <c r="G43" s="34">
        <v>4653.19</v>
      </c>
      <c r="H43" s="33">
        <f t="shared" si="4"/>
        <v>77.51220130706032</v>
      </c>
      <c r="I43" s="34">
        <v>1321.11</v>
      </c>
    </row>
    <row r="44" spans="1:9" ht="25.5">
      <c r="A44" s="8" t="s">
        <v>14</v>
      </c>
      <c r="B44" s="42">
        <f>B45+B46+B47</f>
        <v>5255.08</v>
      </c>
      <c r="C44" s="42">
        <f>C45+C46+C47</f>
        <v>600</v>
      </c>
      <c r="D44" s="42">
        <f>D45+D46+D47</f>
        <v>4866.6</v>
      </c>
      <c r="E44" s="33">
        <f t="shared" si="3"/>
        <v>92.60753404324959</v>
      </c>
      <c r="F44" s="33">
        <f>$D:$D/$C:$C*100</f>
        <v>811.1</v>
      </c>
      <c r="G44" s="42">
        <f>G45+G46+G47</f>
        <v>1683.56</v>
      </c>
      <c r="H44" s="33">
        <f t="shared" si="4"/>
        <v>289.06602675283335</v>
      </c>
      <c r="I44" s="42">
        <f>I45+I46+I47</f>
        <v>1226.92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0</v>
      </c>
      <c r="D46" s="35">
        <v>1115</v>
      </c>
      <c r="E46" s="33" t="s">
        <v>141</v>
      </c>
      <c r="F46" s="33" t="s">
        <v>141</v>
      </c>
      <c r="G46" s="35">
        <v>241.58</v>
      </c>
      <c r="H46" s="33">
        <f t="shared" si="4"/>
        <v>461.54482987002234</v>
      </c>
      <c r="I46" s="35">
        <v>206.7</v>
      </c>
    </row>
    <row r="47" spans="1:9" ht="12.75">
      <c r="A47" s="48" t="s">
        <v>104</v>
      </c>
      <c r="B47" s="35">
        <v>2600</v>
      </c>
      <c r="C47" s="35">
        <v>590</v>
      </c>
      <c r="D47" s="35">
        <v>3732.08</v>
      </c>
      <c r="E47" s="33">
        <f aca="true" t="shared" si="5" ref="E47:E52">$D:$D/$B:$B*100</f>
        <v>143.54153846153847</v>
      </c>
      <c r="F47" s="33">
        <f>$D:$D/$C:$C*100</f>
        <v>632.5559322033898</v>
      </c>
      <c r="G47" s="35">
        <v>1372.56</v>
      </c>
      <c r="H47" s="33">
        <f t="shared" si="4"/>
        <v>271.906510462202</v>
      </c>
      <c r="I47" s="35">
        <v>1020.22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5156.1</v>
      </c>
      <c r="D48" s="42">
        <f>D49+D50+D51+D54+D55+D56+D57+D59+D60+D62+D63+D52+D53+D61</f>
        <v>6051.4400000000005</v>
      </c>
      <c r="E48" s="33">
        <f t="shared" si="5"/>
        <v>59.67018620556369</v>
      </c>
      <c r="F48" s="33">
        <f>$D:$D/$C:$C*100</f>
        <v>117.36467485114719</v>
      </c>
      <c r="G48" s="42">
        <f>G49+G50+G51+G54+G55+G56+G57+G59+G60+G62+G63+G52+G53+G61</f>
        <v>5161.4</v>
      </c>
      <c r="H48" s="33">
        <f t="shared" si="4"/>
        <v>117.24415856163057</v>
      </c>
      <c r="I48" s="42">
        <f>I49+I50+I51+I54+I55+I56+I57+I59+I60+I62+I63+I52+I53+I61</f>
        <v>1286</v>
      </c>
    </row>
    <row r="49" spans="1:9" ht="25.5">
      <c r="A49" s="3" t="s">
        <v>16</v>
      </c>
      <c r="B49" s="35">
        <v>228</v>
      </c>
      <c r="C49" s="35">
        <v>95.5</v>
      </c>
      <c r="D49" s="35">
        <v>64.46</v>
      </c>
      <c r="E49" s="33">
        <f t="shared" si="5"/>
        <v>28.271929824561397</v>
      </c>
      <c r="F49" s="33">
        <f>$D:$D/$C:$C*100</f>
        <v>67.49738219895288</v>
      </c>
      <c r="G49" s="35">
        <v>137.26</v>
      </c>
      <c r="H49" s="33">
        <f t="shared" si="4"/>
        <v>46.961969983972025</v>
      </c>
      <c r="I49" s="35">
        <v>11.93</v>
      </c>
    </row>
    <row r="50" spans="1:9" ht="52.5" customHeight="1">
      <c r="A50" s="3" t="s">
        <v>118</v>
      </c>
      <c r="B50" s="35">
        <v>400</v>
      </c>
      <c r="C50" s="35">
        <v>275</v>
      </c>
      <c r="D50" s="35">
        <v>34</v>
      </c>
      <c r="E50" s="33">
        <f t="shared" si="5"/>
        <v>8.5</v>
      </c>
      <c r="F50" s="33">
        <f>$D:$D/$C:$C*100</f>
        <v>12.363636363636363</v>
      </c>
      <c r="G50" s="35">
        <v>275.1</v>
      </c>
      <c r="H50" s="33">
        <f t="shared" si="4"/>
        <v>12.359142130134495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422.89</v>
      </c>
      <c r="E51" s="33">
        <f t="shared" si="5"/>
        <v>563.8533333333334</v>
      </c>
      <c r="F51" s="33">
        <f>$D:$D/$C:$C*100</f>
        <v>2114.4500000000003</v>
      </c>
      <c r="G51" s="35">
        <v>35.6</v>
      </c>
      <c r="H51" s="33">
        <f t="shared" si="4"/>
        <v>1187.8932584269662</v>
      </c>
      <c r="I51" s="35">
        <v>110.5</v>
      </c>
    </row>
    <row r="52" spans="1:9" ht="38.25">
      <c r="A52" s="5" t="s">
        <v>142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141</v>
      </c>
      <c r="G52" s="35">
        <v>20</v>
      </c>
      <c r="H52" s="33" t="s">
        <v>141</v>
      </c>
      <c r="I52" s="35">
        <v>0</v>
      </c>
    </row>
    <row r="53" spans="1:9" ht="51">
      <c r="A53" s="5" t="s">
        <v>143</v>
      </c>
      <c r="B53" s="35">
        <v>0</v>
      </c>
      <c r="C53" s="35">
        <v>0</v>
      </c>
      <c r="D53" s="35">
        <v>0</v>
      </c>
      <c r="E53" s="33" t="s">
        <v>141</v>
      </c>
      <c r="F53" s="33" t="s">
        <v>141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651</v>
      </c>
      <c r="D54" s="35">
        <v>1300.98</v>
      </c>
      <c r="E54" s="33">
        <f>$D:$D/$B:$B*100</f>
        <v>95.24011713030747</v>
      </c>
      <c r="F54" s="33">
        <f>$D:$D/$C:$C*100</f>
        <v>199.84331797235023</v>
      </c>
      <c r="G54" s="35">
        <v>585.57</v>
      </c>
      <c r="H54" s="33">
        <f>$D:$D/$G:$G*100</f>
        <v>222.17326707310826</v>
      </c>
      <c r="I54" s="35">
        <v>77.5</v>
      </c>
    </row>
    <row r="55" spans="1:9" ht="29.25" customHeight="1">
      <c r="A55" s="3" t="s">
        <v>18</v>
      </c>
      <c r="B55" s="35">
        <v>2387</v>
      </c>
      <c r="C55" s="35">
        <v>1315</v>
      </c>
      <c r="D55" s="35">
        <v>2041.55</v>
      </c>
      <c r="E55" s="33">
        <f>$D:$D/$B:$B*100</f>
        <v>85.52785923753665</v>
      </c>
      <c r="F55" s="33">
        <f>$D:$D/$C:$C*100</f>
        <v>155.25095057034218</v>
      </c>
      <c r="G55" s="35">
        <v>1279.81</v>
      </c>
      <c r="H55" s="33">
        <f>$D:$D/$G:$G*100</f>
        <v>159.51977246622548</v>
      </c>
      <c r="I55" s="35">
        <v>866.9</v>
      </c>
    </row>
    <row r="56" spans="1:9" ht="38.25" customHeight="1">
      <c r="A56" s="3" t="s">
        <v>19</v>
      </c>
      <c r="B56" s="35">
        <v>530</v>
      </c>
      <c r="C56" s="35">
        <v>430</v>
      </c>
      <c r="D56" s="35">
        <v>5</v>
      </c>
      <c r="E56" s="33">
        <f>$D:$D/$B:$B*100</f>
        <v>0.9433962264150944</v>
      </c>
      <c r="F56" s="33">
        <f>$D:$D/$C:$C*100</f>
        <v>1.1627906976744187</v>
      </c>
      <c r="G56" s="35">
        <v>394.95</v>
      </c>
      <c r="H56" s="33">
        <f>$D:$D/$G:$G*100</f>
        <v>1.26598303582732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141</v>
      </c>
      <c r="G57" s="35">
        <v>0.7</v>
      </c>
      <c r="H57" s="33" t="s">
        <v>141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141</v>
      </c>
      <c r="F58" s="33" t="s">
        <v>141</v>
      </c>
      <c r="G58" s="35">
        <v>0</v>
      </c>
      <c r="H58" s="33" t="s">
        <v>141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0.51</v>
      </c>
      <c r="E59" s="33">
        <f>$D:$D/$B:$B*100</f>
        <v>7.566765578635016</v>
      </c>
      <c r="F59" s="33">
        <f>$D:$D/$C:$C*100</f>
        <v>20.400000000000002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710.1</v>
      </c>
      <c r="D60" s="35">
        <v>919.83</v>
      </c>
      <c r="E60" s="33">
        <f>$D:$D/$B:$B*100</f>
        <v>48.15611748076017</v>
      </c>
      <c r="F60" s="33">
        <f>$D:$D/$C:$C*100</f>
        <v>129.5352767215885</v>
      </c>
      <c r="G60" s="35">
        <v>796.33</v>
      </c>
      <c r="H60" s="33">
        <f>$D:$D/$G:$G*100</f>
        <v>115.50864591312646</v>
      </c>
      <c r="I60" s="35">
        <v>74.19</v>
      </c>
    </row>
    <row r="61" spans="1:9" ht="76.5">
      <c r="A61" s="3" t="s">
        <v>150</v>
      </c>
      <c r="B61" s="35">
        <v>0</v>
      </c>
      <c r="C61" s="35">
        <v>0</v>
      </c>
      <c r="D61" s="35">
        <v>40.49</v>
      </c>
      <c r="E61" s="33" t="s">
        <v>141</v>
      </c>
      <c r="F61" s="33" t="s">
        <v>141</v>
      </c>
      <c r="G61" s="35">
        <v>0</v>
      </c>
      <c r="H61" s="33" t="s">
        <v>141</v>
      </c>
      <c r="I61" s="35">
        <v>0</v>
      </c>
    </row>
    <row r="62" spans="1:9" ht="63.75">
      <c r="A62" s="3" t="s">
        <v>86</v>
      </c>
      <c r="B62" s="35">
        <v>100</v>
      </c>
      <c r="C62" s="35">
        <v>20</v>
      </c>
      <c r="D62" s="35">
        <v>25.84</v>
      </c>
      <c r="E62" s="33">
        <f>$D:$D/$B:$B*100</f>
        <v>25.840000000000003</v>
      </c>
      <c r="F62" s="33">
        <f>$D:$D/$C:$C*100</f>
        <v>129.20000000000002</v>
      </c>
      <c r="G62" s="35">
        <v>40.57</v>
      </c>
      <c r="H62" s="33">
        <f aca="true" t="shared" si="6" ref="H62:H70">$D:$D/$G:$G*100</f>
        <v>63.6923835346315</v>
      </c>
      <c r="I62" s="35">
        <v>3.98</v>
      </c>
    </row>
    <row r="63" spans="1:9" ht="38.25">
      <c r="A63" s="3" t="s">
        <v>21</v>
      </c>
      <c r="B63" s="35">
        <v>3084.94</v>
      </c>
      <c r="C63" s="35">
        <v>1617</v>
      </c>
      <c r="D63" s="35">
        <v>1125.89</v>
      </c>
      <c r="E63" s="33">
        <f>$D:$D/$B:$B*100</f>
        <v>36.49633380227817</v>
      </c>
      <c r="F63" s="33">
        <f>$D:$D/$C:$C*100</f>
        <v>69.6283240568955</v>
      </c>
      <c r="G63" s="35">
        <v>1577.52</v>
      </c>
      <c r="H63" s="33">
        <f t="shared" si="6"/>
        <v>71.37088594756327</v>
      </c>
      <c r="I63" s="35">
        <v>141</v>
      </c>
    </row>
    <row r="64" spans="1:9" ht="12.75">
      <c r="A64" s="6" t="s">
        <v>22</v>
      </c>
      <c r="B64" s="34">
        <v>0</v>
      </c>
      <c r="C64" s="34">
        <v>0</v>
      </c>
      <c r="D64" s="34">
        <v>158.26</v>
      </c>
      <c r="E64" s="33" t="s">
        <v>141</v>
      </c>
      <c r="F64" s="33" t="s">
        <v>141</v>
      </c>
      <c r="G64" s="34">
        <v>151.29</v>
      </c>
      <c r="H64" s="33">
        <f t="shared" si="6"/>
        <v>104.6070460704607</v>
      </c>
      <c r="I64" s="34">
        <v>30.62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167874.20999999996</v>
      </c>
      <c r="D65" s="42">
        <f>D8+D16+D21+D25+D28+D32+D35+D42+D43+D44+D64+D48</f>
        <v>183085.91000000003</v>
      </c>
      <c r="E65" s="33">
        <f aca="true" t="shared" si="7" ref="E65:E70">$D:$D/$B:$B*100</f>
        <v>45.75688562917287</v>
      </c>
      <c r="F65" s="33">
        <f aca="true" t="shared" si="8" ref="F65:F70">$D:$D/$C:$C*100</f>
        <v>109.06136803264783</v>
      </c>
      <c r="G65" s="42">
        <f>G8+G16+G21+G25+G28+G32+G35+G42+G43+G44+G64+G48</f>
        <v>166809.34</v>
      </c>
      <c r="H65" s="33">
        <f t="shared" si="6"/>
        <v>109.75758911341538</v>
      </c>
      <c r="I65" s="42">
        <f>I8+I16+I21+I25+I28+I32+I35+I42+I43+I44+I64+I48</f>
        <v>29044.37</v>
      </c>
    </row>
    <row r="66" spans="1:9" ht="12.75">
      <c r="A66" s="8" t="s">
        <v>24</v>
      </c>
      <c r="B66" s="42">
        <f>B67+B72</f>
        <v>1602639.3900000001</v>
      </c>
      <c r="C66" s="42">
        <f>C67+C72</f>
        <v>747504.65</v>
      </c>
      <c r="D66" s="42">
        <f>D67+D72</f>
        <v>747404.44</v>
      </c>
      <c r="E66" s="33">
        <f t="shared" si="7"/>
        <v>46.63584613379557</v>
      </c>
      <c r="F66" s="33">
        <f t="shared" si="8"/>
        <v>99.9865940633279</v>
      </c>
      <c r="G66" s="42">
        <f>G67+G72</f>
        <v>688262.49</v>
      </c>
      <c r="H66" s="33">
        <f t="shared" si="6"/>
        <v>108.59293523318408</v>
      </c>
      <c r="I66" s="42">
        <f>I67+I72</f>
        <v>204911.75</v>
      </c>
    </row>
    <row r="67" spans="1:9" ht="12.75" customHeight="1" hidden="1">
      <c r="A67" s="8" t="s">
        <v>25</v>
      </c>
      <c r="B67" s="42">
        <f>B68+B69+B70+B71</f>
        <v>1605617.36</v>
      </c>
      <c r="C67" s="42">
        <f>C68+C69+C70+C71</f>
        <v>750482.62</v>
      </c>
      <c r="D67" s="42">
        <f>D68+D69+D70</f>
        <v>750482.62</v>
      </c>
      <c r="E67" s="33">
        <f t="shared" si="7"/>
        <v>46.74106288935491</v>
      </c>
      <c r="F67" s="33">
        <f t="shared" si="8"/>
        <v>100</v>
      </c>
      <c r="G67" s="42">
        <f>G68+G69+G70+G71</f>
        <v>688377.76</v>
      </c>
      <c r="H67" s="33">
        <f t="shared" si="6"/>
        <v>109.02191552498732</v>
      </c>
      <c r="I67" s="42">
        <f>I68+I69+I70+I71</f>
        <v>204922.15</v>
      </c>
    </row>
    <row r="68" spans="1:9" ht="24.75" customHeight="1" hidden="1">
      <c r="A68" s="3" t="s">
        <v>132</v>
      </c>
      <c r="B68" s="35">
        <v>308128.3</v>
      </c>
      <c r="C68" s="35">
        <v>203901</v>
      </c>
      <c r="D68" s="35">
        <v>203901</v>
      </c>
      <c r="E68" s="33">
        <f t="shared" si="7"/>
        <v>66.17405801414542</v>
      </c>
      <c r="F68" s="33">
        <f t="shared" si="8"/>
        <v>100</v>
      </c>
      <c r="G68" s="35">
        <v>217139.5</v>
      </c>
      <c r="H68" s="33">
        <f t="shared" si="6"/>
        <v>93.9032281091188</v>
      </c>
      <c r="I68" s="35">
        <v>33235.6</v>
      </c>
    </row>
    <row r="69" spans="1:9" ht="12.75" customHeight="1" hidden="1">
      <c r="A69" s="3" t="s">
        <v>133</v>
      </c>
      <c r="B69" s="35">
        <v>358033</v>
      </c>
      <c r="C69" s="35">
        <v>40912.02</v>
      </c>
      <c r="D69" s="35">
        <v>40912.02</v>
      </c>
      <c r="E69" s="33">
        <f t="shared" si="7"/>
        <v>11.426885231249633</v>
      </c>
      <c r="F69" s="33">
        <f t="shared" si="8"/>
        <v>100</v>
      </c>
      <c r="G69" s="35">
        <v>31641.65</v>
      </c>
      <c r="H69" s="33">
        <f t="shared" si="6"/>
        <v>129.29799805003844</v>
      </c>
      <c r="I69" s="35">
        <v>13711.92</v>
      </c>
    </row>
    <row r="70" spans="1:9" ht="12.75" customHeight="1" hidden="1">
      <c r="A70" s="3" t="s">
        <v>134</v>
      </c>
      <c r="B70" s="35">
        <v>939456.06</v>
      </c>
      <c r="C70" s="35">
        <v>505669.6</v>
      </c>
      <c r="D70" s="35">
        <v>505669.6</v>
      </c>
      <c r="E70" s="33">
        <f t="shared" si="7"/>
        <v>53.82578510377589</v>
      </c>
      <c r="F70" s="33">
        <f t="shared" si="8"/>
        <v>100</v>
      </c>
      <c r="G70" s="35">
        <v>439596.61</v>
      </c>
      <c r="H70" s="33">
        <f t="shared" si="6"/>
        <v>115.03036840980188</v>
      </c>
      <c r="I70" s="35">
        <v>157974.63</v>
      </c>
    </row>
    <row r="71" spans="1:9" ht="12.75">
      <c r="A71" s="3" t="s">
        <v>135</v>
      </c>
      <c r="B71" s="35">
        <v>0</v>
      </c>
      <c r="C71" s="35">
        <v>0</v>
      </c>
      <c r="D71" s="35">
        <v>0</v>
      </c>
      <c r="E71" s="33" t="s">
        <v>141</v>
      </c>
      <c r="F71" s="33" t="s">
        <v>141</v>
      </c>
      <c r="G71" s="35">
        <v>0</v>
      </c>
      <c r="H71" s="33" t="s">
        <v>141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-3078.18</v>
      </c>
      <c r="E72" s="33" t="s">
        <v>141</v>
      </c>
      <c r="F72" s="33" t="s">
        <v>141</v>
      </c>
      <c r="G72" s="34">
        <v>-115.27</v>
      </c>
      <c r="H72" s="33">
        <f>$D:$D/$G:$G*100</f>
        <v>2670.4086058818425</v>
      </c>
      <c r="I72" s="34">
        <v>-10.4</v>
      </c>
    </row>
    <row r="73" spans="1:9" ht="12.75">
      <c r="A73" s="6" t="s">
        <v>26</v>
      </c>
      <c r="B73" s="42">
        <f>B66+B65</f>
        <v>2002766.9500000002</v>
      </c>
      <c r="C73" s="42">
        <f>C66+C65</f>
        <v>915378.86</v>
      </c>
      <c r="D73" s="42">
        <f>D66+D65</f>
        <v>930490.35</v>
      </c>
      <c r="E73" s="33">
        <f>$D:$D/$B:$B*100</f>
        <v>46.460240918195694</v>
      </c>
      <c r="F73" s="33">
        <f>$D:$D/$C:$C*100</f>
        <v>101.65084542153397</v>
      </c>
      <c r="G73" s="42">
        <f>G66+G65</f>
        <v>855071.83</v>
      </c>
      <c r="H73" s="33">
        <f>$D:$D/$G:$G*100</f>
        <v>108.8201385373671</v>
      </c>
      <c r="I73" s="42">
        <f>I66+I65</f>
        <v>233956.12</v>
      </c>
    </row>
    <row r="74" spans="1:9" ht="12.75">
      <c r="A74" s="85" t="s">
        <v>28</v>
      </c>
      <c r="B74" s="86"/>
      <c r="C74" s="86"/>
      <c r="D74" s="86"/>
      <c r="E74" s="86"/>
      <c r="F74" s="86"/>
      <c r="G74" s="86"/>
      <c r="H74" s="86"/>
      <c r="I74" s="87"/>
    </row>
    <row r="75" spans="1:9" ht="12.75">
      <c r="A75" s="13" t="s">
        <v>29</v>
      </c>
      <c r="B75" s="42">
        <f>B76+B77+B78+B79+B80+B81+B82+B83</f>
        <v>88135</v>
      </c>
      <c r="C75" s="42">
        <f>C76+C77+C78+C79+C80+C81+C82+C83</f>
        <v>40423.2</v>
      </c>
      <c r="D75" s="42">
        <f>D76+D77+D78+D79+D80+D81+D82+D83</f>
        <v>36588</v>
      </c>
      <c r="E75" s="33">
        <f>$D:$D/$B:$B*100</f>
        <v>41.51358711068248</v>
      </c>
      <c r="F75" s="33">
        <f>$D:$D/$C:$C*100</f>
        <v>90.51237902986404</v>
      </c>
      <c r="G75" s="42">
        <v>39124.8</v>
      </c>
      <c r="H75" s="33">
        <f>$D:$D/$G:$G*100</f>
        <v>93.5161329898172</v>
      </c>
      <c r="I75" s="42">
        <f>I76+I77+I78+I79+I80+I81+I82+I83</f>
        <v>7257.419999999999</v>
      </c>
    </row>
    <row r="76" spans="1:9" ht="14.25" customHeight="1">
      <c r="A76" s="14" t="s">
        <v>30</v>
      </c>
      <c r="B76" s="43">
        <v>1296.5</v>
      </c>
      <c r="C76" s="43">
        <v>678.9</v>
      </c>
      <c r="D76" s="43">
        <v>678.9</v>
      </c>
      <c r="E76" s="36">
        <f>$D:$D/$B:$B*100</f>
        <v>52.364057076745084</v>
      </c>
      <c r="F76" s="36">
        <f>$D:$D/$C:$C*100</f>
        <v>100</v>
      </c>
      <c r="G76" s="43">
        <v>704.1</v>
      </c>
      <c r="H76" s="36">
        <f>$D:$D/$G:$G*100</f>
        <v>96.42096293140179</v>
      </c>
      <c r="I76" s="43">
        <f>D76-май!D76</f>
        <v>185.39999999999998</v>
      </c>
    </row>
    <row r="77" spans="1:9" ht="12.75">
      <c r="A77" s="14" t="s">
        <v>31</v>
      </c>
      <c r="B77" s="43">
        <v>6302.7</v>
      </c>
      <c r="C77" s="43">
        <v>3846.7</v>
      </c>
      <c r="D77" s="43">
        <v>2046.2</v>
      </c>
      <c r="E77" s="36">
        <f>$D:$D/$B:$B*100</f>
        <v>32.465451314516</v>
      </c>
      <c r="F77" s="36">
        <f>$D:$D/$C:$C*100</f>
        <v>53.19364650219669</v>
      </c>
      <c r="G77" s="43">
        <v>1456.3</v>
      </c>
      <c r="H77" s="36">
        <f>$D:$D/$G:$G*100</f>
        <v>140.50676371626727</v>
      </c>
      <c r="I77" s="43">
        <f>D77-май!D77</f>
        <v>364</v>
      </c>
    </row>
    <row r="78" spans="1:9" ht="25.5">
      <c r="A78" s="14" t="s">
        <v>32</v>
      </c>
      <c r="B78" s="43">
        <v>30196</v>
      </c>
      <c r="C78" s="43">
        <v>14645.4</v>
      </c>
      <c r="D78" s="43">
        <v>14093.6</v>
      </c>
      <c r="E78" s="36">
        <f>$D:$D/$B:$B*100</f>
        <v>46.67373162008213</v>
      </c>
      <c r="F78" s="36">
        <f>$D:$D/$C:$C*100</f>
        <v>96.23226405560791</v>
      </c>
      <c r="G78" s="43">
        <v>16546.9</v>
      </c>
      <c r="H78" s="36">
        <f>$D:$D/$G:$G*100</f>
        <v>85.17365790571043</v>
      </c>
      <c r="I78" s="43">
        <f>D78-май!D78</f>
        <v>2615.5</v>
      </c>
    </row>
    <row r="79" spans="1:9" ht="12.75">
      <c r="A79" s="14" t="s">
        <v>78</v>
      </c>
      <c r="B79" s="57">
        <v>144</v>
      </c>
      <c r="C79" s="57">
        <v>144</v>
      </c>
      <c r="D79" s="57">
        <v>4</v>
      </c>
      <c r="E79" s="36">
        <v>0</v>
      </c>
      <c r="F79" s="36">
        <v>0</v>
      </c>
      <c r="G79" s="35">
        <v>0</v>
      </c>
      <c r="H79" s="36">
        <v>0</v>
      </c>
      <c r="I79" s="43">
        <f>D79-май!D79</f>
        <v>4</v>
      </c>
    </row>
    <row r="80" spans="1:9" ht="25.5">
      <c r="A80" s="3" t="s">
        <v>33</v>
      </c>
      <c r="B80" s="35">
        <v>10096.5</v>
      </c>
      <c r="C80" s="35">
        <v>5498</v>
      </c>
      <c r="D80" s="35">
        <v>5045.9</v>
      </c>
      <c r="E80" s="36">
        <f>$D:$D/$B:$B*100</f>
        <v>49.97672460753726</v>
      </c>
      <c r="F80" s="36">
        <v>0</v>
      </c>
      <c r="G80" s="43">
        <v>4884.2</v>
      </c>
      <c r="H80" s="36">
        <f>$D:$D/$G:$G*100</f>
        <v>103.31067523852423</v>
      </c>
      <c r="I80" s="43">
        <f>D80-май!D80</f>
        <v>1141.7999999999997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D81-май!D81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D82-май!D82</f>
        <v>0</v>
      </c>
    </row>
    <row r="83" spans="1:9" ht="12.75">
      <c r="A83" s="3" t="s">
        <v>36</v>
      </c>
      <c r="B83" s="43">
        <v>39799.3</v>
      </c>
      <c r="C83" s="43">
        <v>15610.2</v>
      </c>
      <c r="D83" s="43">
        <v>14719.4</v>
      </c>
      <c r="E83" s="36">
        <f>$D:$D/$B:$B*100</f>
        <v>36.98406755897716</v>
      </c>
      <c r="F83" s="36">
        <f>$D:$D/$C:$C*100</f>
        <v>94.29347477931096</v>
      </c>
      <c r="G83" s="43">
        <v>12858.5</v>
      </c>
      <c r="H83" s="36">
        <f>$D:$D/$G:$G*100</f>
        <v>114.47213905198896</v>
      </c>
      <c r="I83" s="43">
        <f>D83-май!D83</f>
        <v>2946.7199999999993</v>
      </c>
    </row>
    <row r="84" spans="1:9" ht="12.75">
      <c r="A84" s="13" t="s">
        <v>37</v>
      </c>
      <c r="B84" s="34">
        <v>295.2</v>
      </c>
      <c r="C84" s="34">
        <v>196.5</v>
      </c>
      <c r="D84" s="42">
        <v>126.4</v>
      </c>
      <c r="E84" s="33">
        <f>$D:$D/$B:$B*100</f>
        <v>42.81842818428185</v>
      </c>
      <c r="F84" s="33">
        <f>$D:$D/$C:$C*100</f>
        <v>64.32569974554707</v>
      </c>
      <c r="G84" s="34">
        <v>171.2</v>
      </c>
      <c r="H84" s="33">
        <v>0</v>
      </c>
      <c r="I84" s="42">
        <f>D84-май!D84</f>
        <v>61.5</v>
      </c>
    </row>
    <row r="85" spans="1:9" ht="25.5">
      <c r="A85" s="15" t="s">
        <v>38</v>
      </c>
      <c r="B85" s="34">
        <v>3425.8</v>
      </c>
      <c r="C85" s="34">
        <v>1808.4</v>
      </c>
      <c r="D85" s="34">
        <v>1385.8</v>
      </c>
      <c r="E85" s="33">
        <f>$D:$D/$B:$B*100</f>
        <v>40.451865257750015</v>
      </c>
      <c r="F85" s="33">
        <f>$D:$D/$C:$C*100</f>
        <v>76.63127626631275</v>
      </c>
      <c r="G85" s="34">
        <v>1267.3</v>
      </c>
      <c r="H85" s="33">
        <f>$D:$D/$G:$G*100</f>
        <v>109.35058786396274</v>
      </c>
      <c r="I85" s="42">
        <f>D85-май!D85</f>
        <v>302.5999999999999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103092.59999999999</v>
      </c>
      <c r="D86" s="42">
        <f>D87+D88+D89+D90+D91</f>
        <v>32863</v>
      </c>
      <c r="E86" s="33">
        <f>$D:$D/$B:$B*100</f>
        <v>12.22043109715397</v>
      </c>
      <c r="F86" s="33">
        <f>$D:$D/$C:$C*100</f>
        <v>31.877166741356806</v>
      </c>
      <c r="G86" s="42">
        <v>60007.1</v>
      </c>
      <c r="H86" s="33">
        <f>$D:$D/$G:$G*100</f>
        <v>54.76518611964251</v>
      </c>
      <c r="I86" s="42">
        <f>D86-май!D86</f>
        <v>14323.5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D87-май!D87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D88-май!D88</f>
        <v>0</v>
      </c>
    </row>
    <row r="89" spans="1:9" ht="12.75">
      <c r="A89" s="14" t="s">
        <v>40</v>
      </c>
      <c r="B89" s="43">
        <v>16048.9</v>
      </c>
      <c r="C89" s="43">
        <v>6639</v>
      </c>
      <c r="D89" s="43">
        <v>6638</v>
      </c>
      <c r="E89" s="36">
        <f>$D:$D/$B:$B*100</f>
        <v>41.36109016817352</v>
      </c>
      <c r="F89" s="36">
        <v>0</v>
      </c>
      <c r="G89" s="43">
        <v>6345</v>
      </c>
      <c r="H89" s="36">
        <v>0</v>
      </c>
      <c r="I89" s="43">
        <f>D89-май!D89</f>
        <v>1362.6999999999998</v>
      </c>
    </row>
    <row r="90" spans="1:9" ht="12.75">
      <c r="A90" s="16" t="s">
        <v>83</v>
      </c>
      <c r="B90" s="35">
        <v>237111.6</v>
      </c>
      <c r="C90" s="35">
        <v>91510.7</v>
      </c>
      <c r="D90" s="35">
        <v>21528.8</v>
      </c>
      <c r="E90" s="36">
        <f>$D:$D/$B:$B*100</f>
        <v>9.07960639631296</v>
      </c>
      <c r="F90" s="36">
        <f>$D:$D/$C:$C*100</f>
        <v>23.525992042460608</v>
      </c>
      <c r="G90" s="35">
        <v>19753.1</v>
      </c>
      <c r="H90" s="36">
        <v>0</v>
      </c>
      <c r="I90" s="43">
        <f>D90-май!D90</f>
        <v>12032.9</v>
      </c>
    </row>
    <row r="91" spans="1:9" ht="12.75">
      <c r="A91" s="14" t="s">
        <v>41</v>
      </c>
      <c r="B91" s="43">
        <v>15758</v>
      </c>
      <c r="C91" s="43">
        <v>4942.9</v>
      </c>
      <c r="D91" s="43">
        <v>4696.2</v>
      </c>
      <c r="E91" s="36">
        <f>$D:$D/$B:$B*100</f>
        <v>29.802005330625715</v>
      </c>
      <c r="F91" s="36">
        <f>$D:$D/$C:$C*100</f>
        <v>95.00900281211435</v>
      </c>
      <c r="G91" s="43">
        <v>33909</v>
      </c>
      <c r="H91" s="36">
        <f>$D:$D/$G:$G*100</f>
        <v>13.84942050782978</v>
      </c>
      <c r="I91" s="43">
        <f>D91-май!D91</f>
        <v>927.8999999999996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45755.6</v>
      </c>
      <c r="D92" s="42">
        <f>D94+D95+D96+D93</f>
        <v>24835.899999999998</v>
      </c>
      <c r="E92" s="42">
        <f>E94+E95+E96+E93</f>
        <v>80.85287344394402</v>
      </c>
      <c r="F92" s="33">
        <f>$D:$D/$C:$C*100</f>
        <v>54.279476173408284</v>
      </c>
      <c r="G92" s="42">
        <v>20818.2</v>
      </c>
      <c r="H92" s="42">
        <f>H94+H95+H96</f>
        <v>233.083813128997</v>
      </c>
      <c r="I92" s="42">
        <f>D92-май!D92</f>
        <v>5472.499999999996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D93-май!D93</f>
        <v>123</v>
      </c>
    </row>
    <row r="94" spans="1:9" ht="12.75">
      <c r="A94" s="14" t="s">
        <v>44</v>
      </c>
      <c r="B94" s="43">
        <v>17182.9</v>
      </c>
      <c r="C94" s="43">
        <v>4009.7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D94-май!D94</f>
        <v>865.8999999999999</v>
      </c>
    </row>
    <row r="95" spans="1:9" ht="12.75">
      <c r="A95" s="14" t="s">
        <v>45</v>
      </c>
      <c r="B95" s="43">
        <v>58997.4</v>
      </c>
      <c r="C95" s="43">
        <v>33205.3</v>
      </c>
      <c r="D95" s="43">
        <v>15743.8</v>
      </c>
      <c r="E95" s="36">
        <f>$D:$D/$B:$B*100</f>
        <v>26.685582754494263</v>
      </c>
      <c r="F95" s="36">
        <f>$D:$D/$C:$C*100</f>
        <v>47.413515312314594</v>
      </c>
      <c r="G95" s="43">
        <v>11332.7</v>
      </c>
      <c r="H95" s="36">
        <f>$D:$D/$G:$G*100</f>
        <v>138.92364573314387</v>
      </c>
      <c r="I95" s="43">
        <f>D95-май!D95</f>
        <v>3213.8999999999996</v>
      </c>
    </row>
    <row r="96" spans="1:9" ht="12.75">
      <c r="A96" s="14" t="s">
        <v>46</v>
      </c>
      <c r="B96" s="43">
        <v>27117.6</v>
      </c>
      <c r="C96" s="43">
        <v>7967.6</v>
      </c>
      <c r="D96" s="43">
        <v>7425</v>
      </c>
      <c r="E96" s="36">
        <f>$D:$D/$B:$B*100</f>
        <v>27.380741658553852</v>
      </c>
      <c r="F96" s="36">
        <f>$D:$D/$C:$C*100</f>
        <v>93.18991917264923</v>
      </c>
      <c r="G96" s="43">
        <v>7885.5</v>
      </c>
      <c r="H96" s="36">
        <f>$D:$D/$G:$G*100</f>
        <v>94.16016739585315</v>
      </c>
      <c r="I96" s="43">
        <f>D96-май!D96</f>
        <v>1269.6999999999998</v>
      </c>
    </row>
    <row r="97" spans="1:9" ht="12.75">
      <c r="A97" s="17" t="s">
        <v>47</v>
      </c>
      <c r="B97" s="42">
        <f>B98+B99+B100+B101+B102</f>
        <v>1219846.5</v>
      </c>
      <c r="C97" s="42">
        <f>C98+C99+C100+C101+C102</f>
        <v>622253.5000000001</v>
      </c>
      <c r="D97" s="42">
        <f>D98+D99+D100+D101+D102</f>
        <v>601139.2</v>
      </c>
      <c r="E97" s="42">
        <f>E98+E99+E101+E102+E100</f>
        <v>244.02387514331957</v>
      </c>
      <c r="F97" s="42">
        <f>F98+F99+F101+F102+F100</f>
        <v>469.13647203048896</v>
      </c>
      <c r="G97" s="42">
        <v>556845.2000000001</v>
      </c>
      <c r="H97" s="42">
        <f>H98+H99+H101+H102+H100</f>
        <v>496.6856108656739</v>
      </c>
      <c r="I97" s="42">
        <f>D97-май!D97</f>
        <v>158387.3</v>
      </c>
    </row>
    <row r="98" spans="1:9" ht="12.75">
      <c r="A98" s="14" t="s">
        <v>48</v>
      </c>
      <c r="B98" s="43">
        <v>466868.1</v>
      </c>
      <c r="C98" s="43">
        <v>228531.7</v>
      </c>
      <c r="D98" s="43">
        <v>224316.1</v>
      </c>
      <c r="E98" s="36">
        <f aca="true" t="shared" si="9" ref="E98:E115">$D:$D/$B:$B*100</f>
        <v>48.0469965714085</v>
      </c>
      <c r="F98" s="36">
        <f aca="true" t="shared" si="10" ref="F98:F105">$D:$D/$C:$C*100</f>
        <v>98.15535437753275</v>
      </c>
      <c r="G98" s="43">
        <v>207406.1</v>
      </c>
      <c r="H98" s="36">
        <f>$D:$D/$G:$G*100</f>
        <v>108.15308710785266</v>
      </c>
      <c r="I98" s="43">
        <f>D98-май!D98</f>
        <v>47068.30000000002</v>
      </c>
    </row>
    <row r="99" spans="1:9" ht="12.75">
      <c r="A99" s="14" t="s">
        <v>49</v>
      </c>
      <c r="B99" s="43">
        <v>544849</v>
      </c>
      <c r="C99" s="43">
        <v>285401.5</v>
      </c>
      <c r="D99" s="43">
        <v>275033.4</v>
      </c>
      <c r="E99" s="36">
        <f t="shared" si="9"/>
        <v>50.47882991434325</v>
      </c>
      <c r="F99" s="36">
        <f t="shared" si="10"/>
        <v>96.36718797904005</v>
      </c>
      <c r="G99" s="43">
        <v>258746.3</v>
      </c>
      <c r="H99" s="36">
        <f>$D:$D/$G:$G*100</f>
        <v>106.29462141101149</v>
      </c>
      <c r="I99" s="43">
        <f>D99-май!D99</f>
        <v>80190.50000000003</v>
      </c>
    </row>
    <row r="100" spans="1:9" ht="12.75">
      <c r="A100" s="14" t="s">
        <v>124</v>
      </c>
      <c r="B100" s="43">
        <v>85843.2</v>
      </c>
      <c r="C100" s="43">
        <v>47603.7</v>
      </c>
      <c r="D100" s="43">
        <v>47309.5</v>
      </c>
      <c r="E100" s="36">
        <f t="shared" si="9"/>
        <v>55.11152892716022</v>
      </c>
      <c r="F100" s="36">
        <f t="shared" si="10"/>
        <v>99.38198081241585</v>
      </c>
      <c r="G100" s="43">
        <v>52903.3</v>
      </c>
      <c r="H100" s="36">
        <v>0</v>
      </c>
      <c r="I100" s="43">
        <f>D100-май!D100</f>
        <v>13791.599999999999</v>
      </c>
    </row>
    <row r="101" spans="1:9" ht="12.75">
      <c r="A101" s="14" t="s">
        <v>50</v>
      </c>
      <c r="B101" s="43">
        <v>37168.3</v>
      </c>
      <c r="C101" s="43">
        <v>21701.3</v>
      </c>
      <c r="D101" s="43">
        <v>17406</v>
      </c>
      <c r="E101" s="36">
        <f t="shared" si="9"/>
        <v>46.830228985452656</v>
      </c>
      <c r="F101" s="36">
        <f t="shared" si="10"/>
        <v>80.20717652859506</v>
      </c>
      <c r="G101" s="43">
        <v>17514.7</v>
      </c>
      <c r="H101" s="36">
        <f>$D:$D/$G:$G*100</f>
        <v>99.37937846494658</v>
      </c>
      <c r="I101" s="43">
        <f>D101-май!D101</f>
        <v>10336.5</v>
      </c>
    </row>
    <row r="102" spans="1:9" ht="12.75">
      <c r="A102" s="14" t="s">
        <v>51</v>
      </c>
      <c r="B102" s="43">
        <v>85117.9</v>
      </c>
      <c r="C102" s="43">
        <v>39015.3</v>
      </c>
      <c r="D102" s="35">
        <v>37074.2</v>
      </c>
      <c r="E102" s="36">
        <f t="shared" si="9"/>
        <v>43.55629074495494</v>
      </c>
      <c r="F102" s="36">
        <f t="shared" si="10"/>
        <v>95.02477233290529</v>
      </c>
      <c r="G102" s="35">
        <v>20274.8</v>
      </c>
      <c r="H102" s="36">
        <f>$D:$D/$G:$G*100</f>
        <v>182.8585238818632</v>
      </c>
      <c r="I102" s="43">
        <f>D102-май!D102</f>
        <v>7000.399999999998</v>
      </c>
    </row>
    <row r="103" spans="1:9" ht="25.5">
      <c r="A103" s="17" t="s">
        <v>52</v>
      </c>
      <c r="B103" s="42">
        <f>B104+B105</f>
        <v>96839.2</v>
      </c>
      <c r="C103" s="42">
        <f>C104+C105</f>
        <v>53164.1</v>
      </c>
      <c r="D103" s="42">
        <f>D104+D105</f>
        <v>47745.9</v>
      </c>
      <c r="E103" s="33">
        <f t="shared" si="9"/>
        <v>49.304310651058664</v>
      </c>
      <c r="F103" s="33">
        <f t="shared" si="10"/>
        <v>89.80853621146602</v>
      </c>
      <c r="G103" s="42">
        <v>44104.4</v>
      </c>
      <c r="H103" s="33">
        <f>$D:$D/$G:$G*100</f>
        <v>108.25654583216186</v>
      </c>
      <c r="I103" s="42">
        <f>D103-май!D103</f>
        <v>11065.099999999999</v>
      </c>
    </row>
    <row r="104" spans="1:9" ht="12.75">
      <c r="A104" s="14" t="s">
        <v>53</v>
      </c>
      <c r="B104" s="43">
        <v>94524</v>
      </c>
      <c r="C104" s="43">
        <v>51918.7</v>
      </c>
      <c r="D104" s="43">
        <v>46534.8</v>
      </c>
      <c r="E104" s="36">
        <f t="shared" si="9"/>
        <v>49.230671575472904</v>
      </c>
      <c r="F104" s="36">
        <f t="shared" si="10"/>
        <v>89.63013326604866</v>
      </c>
      <c r="G104" s="43">
        <v>42715.4</v>
      </c>
      <c r="H104" s="36">
        <f>$D:$D/$G:$G*100</f>
        <v>108.94150587375981</v>
      </c>
      <c r="I104" s="43">
        <f>D104-май!D104</f>
        <v>10745.5</v>
      </c>
    </row>
    <row r="105" spans="1:9" ht="25.5">
      <c r="A105" s="14" t="s">
        <v>54</v>
      </c>
      <c r="B105" s="43">
        <v>2315.2</v>
      </c>
      <c r="C105" s="43">
        <v>1245.4</v>
      </c>
      <c r="D105" s="43">
        <v>1211.1</v>
      </c>
      <c r="E105" s="36">
        <f t="shared" si="9"/>
        <v>52.31081548030407</v>
      </c>
      <c r="F105" s="36">
        <f t="shared" si="10"/>
        <v>97.24586478239921</v>
      </c>
      <c r="G105" s="43">
        <v>1389</v>
      </c>
      <c r="H105" s="36">
        <v>0</v>
      </c>
      <c r="I105" s="43">
        <f>D105-май!D105</f>
        <v>319.5999999999999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v>4.8</v>
      </c>
      <c r="H106" s="33">
        <v>0</v>
      </c>
      <c r="I106" s="42">
        <f>D106-май!D106</f>
        <v>0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D107-май!D107</f>
        <v>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111058.40000000001</v>
      </c>
      <c r="D108" s="42">
        <f>D109+D110+D111+D112+D113</f>
        <v>93487.4</v>
      </c>
      <c r="E108" s="33">
        <f t="shared" si="9"/>
        <v>53.204812639752596</v>
      </c>
      <c r="F108" s="33">
        <f>$D:$D/$C:$C*100</f>
        <v>84.17859432514784</v>
      </c>
      <c r="G108" s="42">
        <v>50128.5</v>
      </c>
      <c r="H108" s="33">
        <v>0</v>
      </c>
      <c r="I108" s="42">
        <f>D108-май!D108</f>
        <v>34357.4</v>
      </c>
    </row>
    <row r="109" spans="1:9" ht="12.75">
      <c r="A109" s="14" t="s">
        <v>56</v>
      </c>
      <c r="B109" s="43">
        <v>1200</v>
      </c>
      <c r="C109" s="43">
        <v>462</v>
      </c>
      <c r="D109" s="43">
        <v>460.3</v>
      </c>
      <c r="E109" s="36">
        <f t="shared" si="9"/>
        <v>38.358333333333334</v>
      </c>
      <c r="F109" s="36">
        <v>0</v>
      </c>
      <c r="G109" s="43">
        <v>254.3</v>
      </c>
      <c r="H109" s="36">
        <v>0</v>
      </c>
      <c r="I109" s="43">
        <f>D109-май!D109</f>
        <v>91.30000000000001</v>
      </c>
    </row>
    <row r="110" spans="1:9" ht="12.75">
      <c r="A110" s="14" t="s">
        <v>57</v>
      </c>
      <c r="B110" s="43">
        <v>58487.7</v>
      </c>
      <c r="C110" s="43">
        <v>27524.4</v>
      </c>
      <c r="D110" s="43">
        <v>27524.4</v>
      </c>
      <c r="E110" s="36">
        <f t="shared" si="9"/>
        <v>47.060151108694654</v>
      </c>
      <c r="F110" s="36">
        <f>$D:$D/$C:$C*100</f>
        <v>100</v>
      </c>
      <c r="G110" s="43">
        <v>20338.7</v>
      </c>
      <c r="H110" s="36">
        <f>$D:$D/$G:$G*100</f>
        <v>135.33018334505155</v>
      </c>
      <c r="I110" s="43">
        <f>D110-май!D110</f>
        <v>4821.4000000000015</v>
      </c>
    </row>
    <row r="111" spans="1:9" ht="12.75">
      <c r="A111" s="14" t="s">
        <v>58</v>
      </c>
      <c r="B111" s="43">
        <v>31639.6</v>
      </c>
      <c r="C111" s="43">
        <v>17923.4</v>
      </c>
      <c r="D111" s="43">
        <v>16183.3</v>
      </c>
      <c r="E111" s="36">
        <f t="shared" si="9"/>
        <v>51.14887672410523</v>
      </c>
      <c r="F111" s="36">
        <f>$D:$D/$C:$C*100</f>
        <v>90.29146255732728</v>
      </c>
      <c r="G111" s="43">
        <v>13141.1</v>
      </c>
      <c r="H111" s="36">
        <v>0</v>
      </c>
      <c r="I111" s="43">
        <f>D111-май!D111</f>
        <v>4148.0999999999985</v>
      </c>
    </row>
    <row r="112" spans="1:9" ht="12.75">
      <c r="A112" s="14" t="s">
        <v>59</v>
      </c>
      <c r="B112" s="35">
        <v>57737.2</v>
      </c>
      <c r="C112" s="35">
        <v>50810.4</v>
      </c>
      <c r="D112" s="35">
        <v>35674.4</v>
      </c>
      <c r="E112" s="36">
        <f t="shared" si="9"/>
        <v>61.787547716203775</v>
      </c>
      <c r="F112" s="36">
        <v>0</v>
      </c>
      <c r="G112" s="35">
        <v>3313.7</v>
      </c>
      <c r="H112" s="36">
        <v>0</v>
      </c>
      <c r="I112" s="43">
        <f>D112-май!D112</f>
        <v>22869.2</v>
      </c>
    </row>
    <row r="113" spans="1:9" ht="12.75">
      <c r="A113" s="14" t="s">
        <v>60</v>
      </c>
      <c r="B113" s="43">
        <v>26647.8</v>
      </c>
      <c r="C113" s="43">
        <v>14338.2</v>
      </c>
      <c r="D113" s="43">
        <v>13645</v>
      </c>
      <c r="E113" s="36">
        <f t="shared" si="9"/>
        <v>51.204977521596525</v>
      </c>
      <c r="F113" s="36">
        <f>$D:$D/$C:$C*100</f>
        <v>95.16536245832809</v>
      </c>
      <c r="G113" s="43">
        <v>13080.7</v>
      </c>
      <c r="H113" s="36">
        <f>$D:$D/$G:$G*100</f>
        <v>104.31398931249856</v>
      </c>
      <c r="I113" s="43">
        <f>D113-май!D113</f>
        <v>2427.3999999999996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32046.899999999998</v>
      </c>
      <c r="D114" s="34">
        <f>D115+D116+D117</f>
        <v>26299.4</v>
      </c>
      <c r="E114" s="33">
        <f t="shared" si="9"/>
        <v>44.57351662562307</v>
      </c>
      <c r="F114" s="33">
        <f>$D:$D/$C:$C*100</f>
        <v>82.06534797437507</v>
      </c>
      <c r="G114" s="34">
        <v>14778.2</v>
      </c>
      <c r="H114" s="33">
        <f>$D:$D/$G:$G*100</f>
        <v>177.96078006793792</v>
      </c>
      <c r="I114" s="42">
        <f>D114-май!D114</f>
        <v>6043.200000000001</v>
      </c>
    </row>
    <row r="115" spans="1:9" ht="12.75">
      <c r="A115" s="51" t="s">
        <v>68</v>
      </c>
      <c r="B115" s="35">
        <v>52168.7</v>
      </c>
      <c r="C115" s="35">
        <v>28591.1</v>
      </c>
      <c r="D115" s="35">
        <v>25080.9</v>
      </c>
      <c r="E115" s="36">
        <f t="shared" si="9"/>
        <v>48.07652864648727</v>
      </c>
      <c r="F115" s="36">
        <f>$D:$D/$C:$C*100</f>
        <v>87.72275288463894</v>
      </c>
      <c r="G115" s="35">
        <v>13265.2</v>
      </c>
      <c r="H115" s="36">
        <v>0</v>
      </c>
      <c r="I115" s="43">
        <f>D115-май!D115</f>
        <v>5768</v>
      </c>
    </row>
    <row r="116" spans="1:9" ht="24.75" customHeight="1">
      <c r="A116" s="18" t="s">
        <v>69</v>
      </c>
      <c r="B116" s="35">
        <v>4191</v>
      </c>
      <c r="C116" s="35">
        <v>2011.3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D116-май!D116</f>
        <v>0</v>
      </c>
    </row>
    <row r="117" spans="1:9" ht="25.5">
      <c r="A117" s="18" t="s">
        <v>79</v>
      </c>
      <c r="B117" s="35">
        <v>2642.6</v>
      </c>
      <c r="C117" s="35">
        <v>1444.5</v>
      </c>
      <c r="D117" s="35">
        <v>1218.5</v>
      </c>
      <c r="E117" s="36">
        <f>$D:$D/$B:$B*100</f>
        <v>46.109891773253615</v>
      </c>
      <c r="F117" s="36">
        <f>$D:$D/$C:$C*100</f>
        <v>84.35444790584977</v>
      </c>
      <c r="G117" s="35">
        <v>1513</v>
      </c>
      <c r="H117" s="36">
        <v>0</v>
      </c>
      <c r="I117" s="43">
        <f>D117-май!D117</f>
        <v>275.20000000000005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v>4.7</v>
      </c>
      <c r="H118" s="36">
        <v>0</v>
      </c>
      <c r="I118" s="43">
        <f>D118-май!D118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D119-май!D119</f>
        <v>0</v>
      </c>
    </row>
    <row r="120" spans="1:9" ht="15.75" customHeight="1">
      <c r="A120" s="20" t="s">
        <v>61</v>
      </c>
      <c r="B120" s="42">
        <f>B75+B84+B85+B86+B92+B97+B103+B106+B108+B114+B118</f>
        <v>2016296.2</v>
      </c>
      <c r="C120" s="42">
        <f>C75+C84+C85+C86+C92+C97+C103+C106+C108+C114+C118</f>
        <v>1009841.7000000001</v>
      </c>
      <c r="D120" s="42">
        <f>D75+D84+D85+D86+D92+D97+D103+D106+D108+D114+D118</f>
        <v>864480</v>
      </c>
      <c r="E120" s="33">
        <f>$D:$D/$B:$B*100</f>
        <v>42.874653039568294</v>
      </c>
      <c r="F120" s="33">
        <f>$D:$D/$C:$C*100</f>
        <v>85.60549638621578</v>
      </c>
      <c r="G120" s="42">
        <v>787254.4</v>
      </c>
      <c r="H120" s="33">
        <f>$D:$D/$G:$G*100</f>
        <v>109.8094847104062</v>
      </c>
      <c r="I120" s="42">
        <f>D120-май!D120</f>
        <v>237270.52000000002</v>
      </c>
    </row>
    <row r="121" spans="1:9" ht="26.25" customHeight="1">
      <c r="A121" s="21" t="s">
        <v>62</v>
      </c>
      <c r="B121" s="37">
        <f>B73-B120</f>
        <v>-13529.249999999767</v>
      </c>
      <c r="C121" s="37">
        <f>C73-C120</f>
        <v>-94462.84000000008</v>
      </c>
      <c r="D121" s="37">
        <f>D73-D120</f>
        <v>66010.34999999998</v>
      </c>
      <c r="E121" s="37"/>
      <c r="F121" s="37"/>
      <c r="G121" s="37">
        <v>67817.42999999993</v>
      </c>
      <c r="H121" s="37"/>
      <c r="I121" s="42">
        <f>D121-май!D121</f>
        <v>-3314.45000000007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155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54539.7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-3314.2999999999993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24056</v>
      </c>
      <c r="E125" s="35"/>
      <c r="F125" s="35"/>
      <c r="G125" s="35"/>
      <c r="H125" s="44"/>
      <c r="I125" s="43">
        <f>D125-май!D125</f>
        <v>11046.5</v>
      </c>
    </row>
    <row r="126" spans="1:9" ht="12.75">
      <c r="A126" s="3" t="s">
        <v>66</v>
      </c>
      <c r="B126" s="35">
        <v>10551.1</v>
      </c>
      <c r="C126" s="35"/>
      <c r="D126" s="35">
        <v>30483.7</v>
      </c>
      <c r="E126" s="35"/>
      <c r="F126" s="35"/>
      <c r="G126" s="35"/>
      <c r="H126" s="44"/>
      <c r="I126" s="43">
        <f>D126-май!D126</f>
        <v>-14360.8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156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157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99" t="s">
        <v>76</v>
      </c>
      <c r="B10" s="94">
        <f>B12+B13+B14+B15</f>
        <v>222695.13999999998</v>
      </c>
      <c r="C10" s="94">
        <f>C12+C13+C14+C15</f>
        <v>114579.47</v>
      </c>
      <c r="D10" s="94">
        <f>D12+D13+D14+D15</f>
        <v>128715.42</v>
      </c>
      <c r="E10" s="97">
        <f>$D:$D/$B:$B*100</f>
        <v>57.79893535170997</v>
      </c>
      <c r="F10" s="94">
        <f>$D:$D/$C:$C*100</f>
        <v>112.33724505794973</v>
      </c>
      <c r="G10" s="94">
        <f>G12+G13+G14+G15</f>
        <v>111700.3</v>
      </c>
      <c r="H10" s="97">
        <f>$D:$D/$G:$G*100</f>
        <v>115.23283285720807</v>
      </c>
      <c r="I10" s="94">
        <f>I12+I13+I14+I15</f>
        <v>22790.29</v>
      </c>
    </row>
    <row r="11" spans="1:9" ht="12.75">
      <c r="A11" s="101"/>
      <c r="B11" s="96"/>
      <c r="C11" s="96"/>
      <c r="D11" s="96"/>
      <c r="E11" s="98"/>
      <c r="F11" s="96"/>
      <c r="G11" s="96"/>
      <c r="H11" s="98"/>
      <c r="I11" s="96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130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131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140</v>
      </c>
      <c r="F32" s="33" t="s">
        <v>140</v>
      </c>
      <c r="G32" s="42">
        <f>G33+G34</f>
        <v>0.36</v>
      </c>
      <c r="H32" s="33" t="s">
        <v>140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141</v>
      </c>
      <c r="F33" s="33" t="s">
        <v>141</v>
      </c>
      <c r="G33" s="35">
        <v>0</v>
      </c>
      <c r="H33" s="33" t="s">
        <v>141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141</v>
      </c>
      <c r="F34" s="33" t="s">
        <v>141</v>
      </c>
      <c r="G34" s="35">
        <v>0.36</v>
      </c>
      <c r="H34" s="33" t="s">
        <v>141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141</v>
      </c>
      <c r="G37" s="35">
        <v>0</v>
      </c>
      <c r="H37" s="33" t="s">
        <v>141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141</v>
      </c>
      <c r="F38" s="33" t="s">
        <v>141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127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141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141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141</v>
      </c>
      <c r="F46" s="33" t="s">
        <v>141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142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141</v>
      </c>
      <c r="G52" s="35">
        <v>20</v>
      </c>
      <c r="H52" s="33" t="s">
        <v>141</v>
      </c>
      <c r="I52" s="35">
        <v>0</v>
      </c>
    </row>
    <row r="53" spans="1:9" ht="51">
      <c r="A53" s="5" t="s">
        <v>143</v>
      </c>
      <c r="B53" s="35">
        <v>0</v>
      </c>
      <c r="C53" s="35">
        <v>0</v>
      </c>
      <c r="D53" s="35">
        <v>10.6</v>
      </c>
      <c r="E53" s="33" t="s">
        <v>141</v>
      </c>
      <c r="F53" s="33" t="s">
        <v>141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141</v>
      </c>
      <c r="G57" s="35">
        <v>3.7</v>
      </c>
      <c r="H57" s="33" t="s">
        <v>141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141</v>
      </c>
      <c r="F58" s="33" t="s">
        <v>141</v>
      </c>
      <c r="G58" s="35">
        <v>0</v>
      </c>
      <c r="H58" s="33" t="s">
        <v>141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150</v>
      </c>
      <c r="B61" s="35">
        <v>0</v>
      </c>
      <c r="C61" s="35">
        <v>0</v>
      </c>
      <c r="D61" s="35">
        <v>40.49</v>
      </c>
      <c r="E61" s="33" t="s">
        <v>141</v>
      </c>
      <c r="F61" s="33" t="s">
        <v>141</v>
      </c>
      <c r="G61" s="35">
        <v>0</v>
      </c>
      <c r="H61" s="33" t="s">
        <v>141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141</v>
      </c>
      <c r="F64" s="33" t="s">
        <v>141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132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133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134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158</v>
      </c>
      <c r="B71" s="35">
        <v>0</v>
      </c>
      <c r="C71" s="35">
        <v>0</v>
      </c>
      <c r="D71" s="35">
        <v>23.6</v>
      </c>
      <c r="E71" s="33" t="s">
        <v>141</v>
      </c>
      <c r="F71" s="33" t="s">
        <v>141</v>
      </c>
      <c r="G71" s="35">
        <v>0</v>
      </c>
      <c r="H71" s="33" t="s">
        <v>141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141</v>
      </c>
      <c r="F72" s="33" t="s">
        <v>141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85" t="s">
        <v>28</v>
      </c>
      <c r="B74" s="86"/>
      <c r="C74" s="86"/>
      <c r="D74" s="86"/>
      <c r="E74" s="86"/>
      <c r="F74" s="86"/>
      <c r="G74" s="86"/>
      <c r="H74" s="86"/>
      <c r="I74" s="87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5003.299999999998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D76-июнь!D76</f>
        <v>25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D77-июнь!D77</f>
        <v>281.70000000000005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D78-июнь!D78</f>
        <v>1514.7999999999993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D79-июнь!D79</f>
        <v>129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D80-июнь!D80</f>
        <v>694.1000000000004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D82-июнь!D82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D83-июнь!D83</f>
        <v>2358.699999999999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D84-июнь!D84</f>
        <v>12.599999999999994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D85-июнь!D85</f>
        <v>256.10000000000014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D86-июнь!D86</f>
        <v>8985.300000000003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D88-июнь!D88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D89-июнь!D89</f>
        <v>1319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D90-июнь!D90</f>
        <v>7109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D91-июнь!D91</f>
        <v>557.3000000000002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D92-июнь!D92</f>
        <v>2611.9000000000015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D93-июнь!D93</f>
        <v>0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D94-июнь!D94</f>
        <v>0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D95-июнь!D95</f>
        <v>1625.4000000000015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D96-июнь!D96</f>
        <v>986.5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D97-июнь!D97</f>
        <v>91300.40000000014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D98-июнь!D98</f>
        <v>33518.600000000006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D99-июнь!D99</f>
        <v>39319.69999999995</v>
      </c>
    </row>
    <row r="100" spans="1:9" ht="12.75">
      <c r="A100" s="14" t="s">
        <v>124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D100-июнь!D100</f>
        <v>4490.800000000003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D101-июнь!D101</f>
        <v>6033.299999999999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D102-июнь!D102</f>
        <v>7938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D103-июнь!D103</f>
        <v>7707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D104-июнь!D104</f>
        <v>7576.699999999997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D105-июнь!D105</f>
        <v>130.30000000000018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D106-июнь!D106</f>
        <v>40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D107-июнь!D107</f>
        <v>40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D108-июнь!D108</f>
        <v>22379.600000000006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D109-июнь!D109</f>
        <v>91.40000000000003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D110-июнь!D110</f>
        <v>4717.699999999997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D111-июнь!D111</f>
        <v>2169.2000000000007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D112-июнь!D112</f>
        <v>12848.299999999996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D113-июнь!D113</f>
        <v>2553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D114-июнь!D114</f>
        <v>4513.5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D115-июнь!D115</f>
        <v>4346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D116-июнь!D116</f>
        <v>0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D117-июнь!D117</f>
        <v>167.5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D119-июнь!D119</f>
        <v>0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D120-июнь!D120</f>
        <v>142809.7000000002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D121-июнь!D121</f>
        <v>2603.949999999837</v>
      </c>
    </row>
    <row r="122" spans="1:9" ht="24" customHeight="1">
      <c r="A122" s="3" t="s">
        <v>63</v>
      </c>
      <c r="B122" s="35" t="s">
        <v>125</v>
      </c>
      <c r="C122" s="35"/>
      <c r="D122" s="35" t="s">
        <v>159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2603.2999999999993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D124-июнь!D124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D125-июнь!D125</f>
        <v>1980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D126-июнь!D126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160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162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163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6" t="s">
        <v>123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66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67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2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60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60">
        <f t="shared" si="2"/>
        <v>114.07540594471392</v>
      </c>
      <c r="I10" s="68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66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66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66">
        <f>$25:$25+$26:$26</f>
        <v>593.8900000000006</v>
      </c>
    </row>
    <row r="25" spans="1:9" ht="12.75">
      <c r="A25" s="3" t="s">
        <v>130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131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66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140</v>
      </c>
      <c r="F31" s="33" t="s">
        <v>140</v>
      </c>
      <c r="G31" s="42">
        <f>G32+G33</f>
        <v>0.4</v>
      </c>
      <c r="H31" s="33" t="s">
        <v>140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141</v>
      </c>
      <c r="F32" s="33" t="s">
        <v>141</v>
      </c>
      <c r="G32" s="35">
        <v>0</v>
      </c>
      <c r="H32" s="33" t="s">
        <v>141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141</v>
      </c>
      <c r="F33" s="33" t="s">
        <v>141</v>
      </c>
      <c r="G33" s="35">
        <v>0.4</v>
      </c>
      <c r="H33" s="33" t="s">
        <v>141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66">
        <f>I35+I37+I38+I39+I40+I41+I36</f>
        <v>3260.45</v>
      </c>
    </row>
    <row r="35" spans="1:9" ht="76.5">
      <c r="A35" s="3" t="s">
        <v>161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141</v>
      </c>
      <c r="G37" s="35"/>
      <c r="H37" s="33" t="s">
        <v>141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141</v>
      </c>
      <c r="F38" s="33" t="s">
        <v>141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127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141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141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66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141</v>
      </c>
      <c r="F46" s="33" t="s">
        <v>141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66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142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141</v>
      </c>
      <c r="G52" s="35">
        <v>20</v>
      </c>
      <c r="H52" s="33" t="s">
        <v>141</v>
      </c>
      <c r="I52" s="45">
        <v>0</v>
      </c>
    </row>
    <row r="53" spans="1:9" ht="51">
      <c r="A53" s="5" t="s">
        <v>143</v>
      </c>
      <c r="B53" s="35">
        <v>0</v>
      </c>
      <c r="C53" s="35"/>
      <c r="D53" s="35">
        <v>10.6</v>
      </c>
      <c r="E53" s="33" t="s">
        <v>141</v>
      </c>
      <c r="F53" s="33" t="s">
        <v>141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141</v>
      </c>
      <c r="G57" s="35">
        <v>33.7</v>
      </c>
      <c r="H57" s="33" t="s">
        <v>141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141</v>
      </c>
      <c r="F58" s="33" t="s">
        <v>141</v>
      </c>
      <c r="G58" s="35">
        <v>0</v>
      </c>
      <c r="H58" s="33" t="s">
        <v>141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150</v>
      </c>
      <c r="B61" s="35">
        <v>0</v>
      </c>
      <c r="C61" s="35"/>
      <c r="D61" s="35">
        <v>40.49</v>
      </c>
      <c r="E61" s="33" t="s">
        <v>141</v>
      </c>
      <c r="F61" s="33" t="s">
        <v>141</v>
      </c>
      <c r="G61" s="35"/>
      <c r="H61" s="33" t="s">
        <v>141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141</v>
      </c>
      <c r="F64" s="33" t="s">
        <v>141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66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66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66">
        <f>I68+I69+I70</f>
        <v>91171.5799999999</v>
      </c>
    </row>
    <row r="68" spans="1:9" ht="24.75" customHeight="1" hidden="1">
      <c r="A68" s="3" t="s">
        <v>132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133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134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158</v>
      </c>
      <c r="B71" s="35"/>
      <c r="C71" s="35"/>
      <c r="D71" s="35"/>
      <c r="E71" s="33" t="s">
        <v>141</v>
      </c>
      <c r="F71" s="33" t="s">
        <v>141</v>
      </c>
      <c r="G71" s="35"/>
      <c r="H71" s="33" t="s">
        <v>141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141</v>
      </c>
      <c r="F72" s="33" t="s">
        <v>141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66">
        <f>I66+I65</f>
        <v>117151.29</v>
      </c>
    </row>
    <row r="74" spans="1:9" ht="12.75">
      <c r="A74" s="85" t="s">
        <v>28</v>
      </c>
      <c r="B74" s="86"/>
      <c r="C74" s="86"/>
      <c r="D74" s="86"/>
      <c r="E74" s="86"/>
      <c r="F74" s="86"/>
      <c r="G74" s="86"/>
      <c r="H74" s="86"/>
      <c r="I74" s="87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5280.700000000003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D76-июль!D76</f>
        <v>111.39999999999998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D77-июль!D77</f>
        <v>349.1999999999998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D78-июль!D78</f>
        <v>2008.800000000001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D79-июль!D79</f>
        <v>0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D80-июль!D80</f>
        <v>848.1000000000004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D82-июль!D82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D83-июль!D83</f>
        <v>1963.2000000000007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D84-июль!D84</f>
        <v>3.5999999999999943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D85-июль!D85</f>
        <v>425.4000000000001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D86-июль!D86</f>
        <v>15830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D88-июль!D88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D89-июль!D89</f>
        <v>1362.7999999999993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D90-июль!D90</f>
        <v>13555.2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D91-июль!D91</f>
        <v>912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D92-июль!D92</f>
        <v>11868.2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D93-июль!D93</f>
        <v>0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D94-июль!D94</f>
        <v>121.40000000000009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D95-июль!D95</f>
        <v>10447.8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D96-июль!D96</f>
        <v>1299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D97-июль!D97</f>
        <v>60086.89999999991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D98-июль!D98</f>
        <v>33528.20000000001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D99-июль!D99</f>
        <v>12392.900000000023</v>
      </c>
    </row>
    <row r="100" spans="1:9" ht="12.75">
      <c r="A100" s="14" t="s">
        <v>124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D100-июль!D100</f>
        <v>3694.699999999997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D101-июль!D101</f>
        <v>3461.2000000000007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D102-июль!D102</f>
        <v>7009.9000000000015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D103-июль!D103</f>
        <v>7811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D104-июль!D104</f>
        <v>7679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D105-июль!D105</f>
        <v>132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D107-июль!D107</f>
        <v>0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D108-июль!D108</f>
        <v>7555.099999999991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D109-июль!D109</f>
        <v>91.5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D110-июль!D110</f>
        <v>4995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D111-июль!D111</f>
        <v>402.7000000000007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D112-июль!D112</f>
        <v>266.70000000000437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D113-июль!D113</f>
        <v>1799.2000000000007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D114-июль!D114</f>
        <v>2853.399999999994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D115-июль!D115</f>
        <v>2664.199999999997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D116-июль!D116</f>
        <v>0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D117-июль!D117</f>
        <v>189.20000000000005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D119-июль!D119</f>
        <v>0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D120-июль!D120</f>
        <v>111714.29999999981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D121-июль!D121</f>
        <v>5437.180000000168</v>
      </c>
    </row>
    <row r="122" spans="1:9" ht="24" customHeight="1">
      <c r="A122" s="3" t="s">
        <v>63</v>
      </c>
      <c r="B122" s="35" t="s">
        <v>125</v>
      </c>
      <c r="C122" s="35"/>
      <c r="D122" s="35" t="s">
        <v>164</v>
      </c>
      <c r="E122" s="35"/>
      <c r="F122" s="35"/>
      <c r="G122" s="35" t="s">
        <v>165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D123-июль!D123</f>
        <v>5437.699999999997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D125-июль!D125</f>
        <v>7768.5999999999985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D126-июль!D126</f>
        <v>-2330.9000000000015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160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8"/>
    </row>
    <row r="2" spans="1:9" ht="15">
      <c r="A2" s="89" t="s">
        <v>166</v>
      </c>
      <c r="B2" s="89"/>
      <c r="C2" s="89"/>
      <c r="D2" s="89"/>
      <c r="E2" s="89"/>
      <c r="F2" s="89"/>
      <c r="G2" s="89"/>
      <c r="H2" s="89"/>
      <c r="I2" s="39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40"/>
    </row>
    <row r="4" spans="1:9" ht="45" customHeight="1">
      <c r="A4" s="9" t="s">
        <v>1</v>
      </c>
      <c r="B4" s="24" t="s">
        <v>2</v>
      </c>
      <c r="C4" s="24" t="s">
        <v>169</v>
      </c>
      <c r="D4" s="24" t="s">
        <v>74</v>
      </c>
      <c r="E4" s="24" t="s">
        <v>72</v>
      </c>
      <c r="F4" s="24" t="s">
        <v>75</v>
      </c>
      <c r="G4" s="24" t="s">
        <v>129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6" t="s">
        <v>123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2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60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60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130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131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140</v>
      </c>
      <c r="F31" s="33" t="s">
        <v>140</v>
      </c>
      <c r="G31" s="42">
        <f>G32+G33</f>
        <v>0.36</v>
      </c>
      <c r="H31" s="33" t="s">
        <v>140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141</v>
      </c>
      <c r="F32" s="33" t="s">
        <v>141</v>
      </c>
      <c r="G32" s="35">
        <v>0</v>
      </c>
      <c r="H32" s="33" t="s">
        <v>141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141</v>
      </c>
      <c r="F33" s="33" t="s">
        <v>141</v>
      </c>
      <c r="G33" s="35">
        <v>0.36</v>
      </c>
      <c r="H33" s="33" t="s">
        <v>141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161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126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141</v>
      </c>
      <c r="G37" s="35"/>
      <c r="H37" s="33" t="s">
        <v>141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141</v>
      </c>
      <c r="F38" s="33" t="s">
        <v>141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127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141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141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141</v>
      </c>
      <c r="F46" s="33" t="s">
        <v>141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142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141</v>
      </c>
      <c r="G52" s="35">
        <v>20</v>
      </c>
      <c r="H52" s="33" t="s">
        <v>141</v>
      </c>
      <c r="I52" s="35"/>
    </row>
    <row r="53" spans="1:9" ht="51">
      <c r="A53" s="5" t="s">
        <v>143</v>
      </c>
      <c r="B53" s="35">
        <v>46.85</v>
      </c>
      <c r="C53" s="35">
        <v>46.85</v>
      </c>
      <c r="D53" s="35">
        <v>46.5</v>
      </c>
      <c r="E53" s="33" t="s">
        <v>141</v>
      </c>
      <c r="F53" s="33" t="s">
        <v>141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141</v>
      </c>
      <c r="G57" s="35">
        <v>33.7</v>
      </c>
      <c r="H57" s="33" t="s">
        <v>141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141</v>
      </c>
      <c r="F58" s="33" t="s">
        <v>141</v>
      </c>
      <c r="G58" s="35">
        <v>0</v>
      </c>
      <c r="H58" s="33" t="s">
        <v>141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150</v>
      </c>
      <c r="B61" s="35">
        <v>40.49</v>
      </c>
      <c r="C61" s="35">
        <v>40.49</v>
      </c>
      <c r="D61" s="35">
        <v>276.17</v>
      </c>
      <c r="E61" s="33" t="s">
        <v>141</v>
      </c>
      <c r="F61" s="33" t="s">
        <v>141</v>
      </c>
      <c r="G61" s="35">
        <v>0</v>
      </c>
      <c r="H61" s="33" t="s">
        <v>141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141</v>
      </c>
      <c r="F64" s="33" t="s">
        <v>141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132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133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134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158</v>
      </c>
      <c r="B71" s="35"/>
      <c r="C71" s="35"/>
      <c r="D71" s="35"/>
      <c r="E71" s="33" t="s">
        <v>141</v>
      </c>
      <c r="F71" s="33" t="s">
        <v>141</v>
      </c>
      <c r="G71" s="35">
        <v>0</v>
      </c>
      <c r="H71" s="33" t="s">
        <v>141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141</v>
      </c>
      <c r="F72" s="33" t="s">
        <v>141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85" t="s">
        <v>28</v>
      </c>
      <c r="B74" s="86"/>
      <c r="C74" s="86"/>
      <c r="D74" s="86"/>
      <c r="E74" s="86"/>
      <c r="F74" s="86"/>
      <c r="G74" s="86"/>
      <c r="H74" s="86"/>
      <c r="I74" s="87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15823.7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D76-август!D76</f>
        <v>109.20000000000005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D77-август!D77</f>
        <v>648.4000000000001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D78-август!D78</f>
        <v>2232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D80-август!D80</f>
        <v>978.1999999999998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D83-август!D83</f>
        <v>11855.900000000001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D84-август!D84</f>
        <v>3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D85-август!D85</f>
        <v>214.79999999999973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D86-август!D86</f>
        <v>39894.7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D89-август!D89</f>
        <v>1362.9000000000015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D90-август!D90</f>
        <v>37761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D91-август!D91</f>
        <v>770.8000000000002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D92-август!D92</f>
        <v>17256.800000000003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D93-август!D93</f>
        <v>0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D94-август!D94</f>
        <v>0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D95-август!D95</f>
        <v>15839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D96-август!D96</f>
        <v>1417.7999999999993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D97-август!D97</f>
        <v>74643.69999999995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D98-август!D98</f>
        <v>34333.899999999965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D99-август!D99</f>
        <v>27462.29999999999</v>
      </c>
    </row>
    <row r="100" spans="1:9" ht="12.75">
      <c r="A100" s="14" t="s">
        <v>124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D100-август!D100</f>
        <v>4825.300000000003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D101-август!D101</f>
        <v>1743.0999999999985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D102-август!D102</f>
        <v>6279.0999999999985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D103-август!D103</f>
        <v>7390.5999999999985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D104-август!D104</f>
        <v>7181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D105-август!D105</f>
        <v>209.5999999999999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D107-август!D107</f>
        <v>0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D108-август!D108</f>
        <v>9914.10000000002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D109-август!D109</f>
        <v>143.69999999999993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D110-август!D110</f>
        <v>4475.4000000000015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D111-август!D111</f>
        <v>3051.5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D112-август!D112</f>
        <v>224.59999999999854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D113-август!D113</f>
        <v>2018.8999999999978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D114-август!D114</f>
        <v>4831.500000000007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D115-август!D115</f>
        <v>4204.300000000003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D116-август!D116</f>
        <v>393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D117-август!D117</f>
        <v>234.20000000000005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D119-август!D119</f>
        <v>0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D120-август!D120</f>
        <v>169972.8999999999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D121-август!D121</f>
        <v>6552.7599999997765</v>
      </c>
    </row>
    <row r="122" spans="1:9" ht="24" customHeight="1">
      <c r="A122" s="3" t="s">
        <v>63</v>
      </c>
      <c r="B122" s="35" t="s">
        <v>125</v>
      </c>
      <c r="C122" s="35"/>
      <c r="D122" s="35" t="s">
        <v>167</v>
      </c>
      <c r="E122" s="35"/>
      <c r="F122" s="35"/>
      <c r="G122" s="35" t="s">
        <v>168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D123-август!D123</f>
        <v>6552.800000000003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D125-август!D125</f>
        <v>5856.800000000003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D126-август!D126</f>
        <v>696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160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2019-01-21T10:40:25Z</cp:lastPrinted>
  <dcterms:created xsi:type="dcterms:W3CDTF">2010-09-10T01:16:58Z</dcterms:created>
  <dcterms:modified xsi:type="dcterms:W3CDTF">2019-02-13T15:05:10Z</dcterms:modified>
  <cp:category/>
  <cp:version/>
  <cp:contentType/>
  <cp:contentStatus/>
</cp:coreProperties>
</file>