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60" windowHeight="5835" activeTab="0"/>
  </bookViews>
  <sheets>
    <sheet name="Июнь" sheetId="1" r:id="rId1"/>
    <sheet name="май1" sheetId="2" state="hidden" r:id="rId2"/>
  </sheets>
  <definedNames>
    <definedName name="_xlnm.Print_Titles" localSheetId="0">'Июнь'!$4:$5</definedName>
    <definedName name="_xlnm.Print_Titles" localSheetId="1">'май1'!$4:$5</definedName>
  </definedNames>
  <calcPr fullCalcOnLoad="1"/>
</workbook>
</file>

<file path=xl/sharedStrings.xml><?xml version="1.0" encoding="utf-8"?>
<sst xmlns="http://schemas.openxmlformats.org/spreadsheetml/2006/main" count="234" uniqueCount="147">
  <si>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</si>
  <si>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</si>
  <si>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</si>
  <si>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</si>
  <si>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</si>
  <si>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</si>
  <si>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</si>
  <si>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</si>
  <si>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</si>
  <si>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</si>
  <si>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</si>
  <si>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</si>
  <si>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</si>
  <si>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</si>
  <si>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</si>
  <si>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</si>
  <si>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</si>
  <si>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</si>
  <si>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</si>
  <si>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</si>
  <si>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</si>
  <si>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</si>
  <si>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</si>
  <si>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</si>
  <si>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</si>
  <si>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</si>
  <si>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</si>
  <si>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</si>
  <si>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</si>
  <si>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</si>
  <si>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</si>
  <si>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</si>
  <si>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</si>
  <si>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</si>
  <si>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</si>
  <si>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</si>
  <si>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</si>
  <si>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</si>
  <si>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</si>
  <si>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</si>
  <si>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</si>
  <si>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</si>
  <si>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</si>
  <si>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</si>
  <si>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</si>
  <si>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</si>
  <si>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</si>
  <si>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</si>
  <si>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</si>
  <si>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</si>
  <si>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</si>
  <si>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</si>
  <si>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</si>
  <si>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</si>
  <si>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</si>
  <si>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</si>
  <si>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</si>
  <si>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</si>
  <si>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</si>
  <si>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</si>
  <si>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</si>
  <si>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</si>
  <si>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</si>
  <si>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</si>
  <si>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</si>
  <si>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</si>
  <si>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</si>
  <si>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</si>
  <si>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</si>
  <si>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</si>
  <si>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</si>
  <si>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</si>
  <si>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</si>
  <si>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</si>
  <si>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</si>
  <si>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</si>
  <si>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</si>
  <si>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</si>
  <si>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</si>
  <si>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</si>
  <si>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</si>
  <si>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</si>
  <si>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</si>
  <si>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</si>
  <si>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</si>
  <si>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</si>
  <si>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</si>
  <si>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</si>
  <si>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</si>
  <si>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</si>
  <si>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</si>
  <si>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</si>
  <si>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</si>
  <si>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</si>
  <si>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</si>
  <si>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</si>
  <si>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</si>
  <si>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</si>
  <si>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</si>
  <si>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</si>
  <si>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</si>
  <si>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</si>
  <si>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</si>
  <si>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</si>
  <si>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</si>
  <si>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</si>
  <si>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</si>
  <si>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</si>
  <si>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</si>
  <si>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</si>
  <si>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</si>
  <si>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</si>
  <si>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</si>
  <si>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</si>
  <si>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</si>
  <si>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</si>
  <si>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</si>
  <si>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</si>
  <si>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</si>
  <si>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</si>
  <si>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</si>
  <si>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</si>
  <si>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</si>
  <si>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</si>
  <si>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</si>
  <si>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</si>
  <si>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</si>
  <si>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</si>
  <si>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</si>
  <si>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</si>
  <si>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</si>
  <si>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</si>
  <si>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</si>
  <si>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</si>
  <si>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</si>
  <si>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</si>
  <si>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</si>
  <si>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</si>
  <si>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</si>
  <si>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</si>
  <si>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</si>
  <si>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</si>
  <si>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</si>
  <si>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Факт за аналогичный период 2021 г.</t>
  </si>
  <si>
    <t>Другие вопросы в области охраны окружающей среды</t>
  </si>
  <si>
    <t>на 01 июля 2022 года</t>
  </si>
  <si>
    <t>План за 6 мес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</si>
</sst>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Исполнение расходов города Минусинска</a:t>
            </a:r>
          </a:p>
        </c:rich>
      </c:tx>
      <c:layout>
        <c:manualLayout>
          <c:xMode val="factor"/>
          <c:yMode val="factor"/>
          <c:x val="-0.00125"/>
          <c:y val="-0.016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695"/>
          <c:w val="0.974"/>
          <c:h val="0.51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Июнь!$A$11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Июнь!$B$11:$F$11</c:f>
              <c:numCache/>
            </c:numRef>
          </c:val>
          <c:shape val="box"/>
        </c:ser>
        <c:ser>
          <c:idx val="1"/>
          <c:order val="1"/>
          <c:tx>
            <c:strRef>
              <c:f>Июнь!$A$20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Июнь!$B$20:$F$20</c:f>
              <c:numCache/>
            </c:numRef>
          </c:val>
          <c:shape val="box"/>
        </c:ser>
        <c:ser>
          <c:idx val="2"/>
          <c:order val="2"/>
          <c:tx>
            <c:strRef>
              <c:f>Июнь!$A$21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Июнь!$B$21:$F$21</c:f>
              <c:numCache/>
            </c:numRef>
          </c:val>
          <c:shape val="box"/>
        </c:ser>
        <c:ser>
          <c:idx val="3"/>
          <c:order val="3"/>
          <c:tx>
            <c:strRef>
              <c:f>Июнь!$A$22</c:f>
              <c:strCache>
                <c:ptCount val="1"/>
                <c:pt idx="0">
                  <c:v>        Национальная экономика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Июнь!$B$22:$F$22</c:f>
              <c:numCache/>
            </c:numRef>
          </c:val>
          <c:shape val="box"/>
        </c:ser>
        <c:ser>
          <c:idx val="4"/>
          <c:order val="4"/>
          <c:tx>
            <c:strRef>
              <c:f>Июнь!$A$28</c:f>
              <c:strCache>
                <c:ptCount val="1"/>
                <c:pt idx="0">
                  <c:v>ЖКХ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Июнь!$B$28:$F$28</c:f>
              <c:numCache/>
            </c:numRef>
          </c:val>
          <c:shape val="box"/>
        </c:ser>
        <c:ser>
          <c:idx val="5"/>
          <c:order val="5"/>
          <c:tx>
            <c:strRef>
              <c:f>Июнь!$A$33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Июнь!$B$33:$F$33</c:f>
              <c:numCache/>
            </c:numRef>
          </c:val>
          <c:shape val="box"/>
        </c:ser>
        <c:ser>
          <c:idx val="6"/>
          <c:order val="6"/>
          <c:tx>
            <c:strRef>
              <c:f>Июнь!$A$36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Июнь!$B$36:$F$36</c:f>
              <c:numCache/>
            </c:numRef>
          </c:val>
          <c:shape val="box"/>
        </c:ser>
        <c:ser>
          <c:idx val="7"/>
          <c:order val="7"/>
          <c:tx>
            <c:strRef>
              <c:f>Июнь!$A$43</c:f>
              <c:strCache>
                <c:ptCount val="1"/>
                <c:pt idx="0">
                  <c:v>Культура, кинематография и средства массовой информации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Июнь!$B$43:$F$43</c:f>
              <c:numCache/>
            </c:numRef>
          </c:val>
          <c:shape val="box"/>
        </c:ser>
        <c:ser>
          <c:idx val="8"/>
          <c:order val="8"/>
          <c:tx>
            <c:strRef>
              <c:f>Июнь!$A$46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Июнь!$B$46:$F$46</c:f>
              <c:numCache/>
            </c:numRef>
          </c:val>
          <c:shape val="box"/>
        </c:ser>
        <c:ser>
          <c:idx val="9"/>
          <c:order val="9"/>
          <c:tx>
            <c:strRef>
              <c:f>Июнь!$A$48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Июнь!$B$48:$F$48</c:f>
              <c:numCache/>
            </c:numRef>
          </c:val>
          <c:shape val="box"/>
        </c:ser>
        <c:ser>
          <c:idx val="10"/>
          <c:order val="10"/>
          <c:tx>
            <c:strRef>
              <c:f>Июнь!$A$54</c:f>
              <c:strCache>
                <c:ptCount val="1"/>
                <c:pt idx="0">
                  <c:v>Физическая культура спорт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Июнь!$B$54:$F$54</c:f>
              <c:numCache/>
            </c:numRef>
          </c:val>
          <c:shape val="box"/>
        </c:ser>
        <c:ser>
          <c:idx val="11"/>
          <c:order val="11"/>
          <c:tx>
            <c:strRef>
              <c:f>Июнь!$A$58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Июнь!$B$58:$F$58</c:f>
              <c:numCache/>
            </c:numRef>
          </c:val>
          <c:shape val="box"/>
        </c:ser>
        <c:overlap val="100"/>
        <c:gapWidth val="75"/>
        <c:shape val="box"/>
        <c:axId val="25599801"/>
        <c:axId val="42958882"/>
      </c:bar3DChart>
      <c:catAx>
        <c:axId val="25599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58882"/>
        <c:crosses val="autoZero"/>
        <c:auto val="1"/>
        <c:lblOffset val="100"/>
        <c:tickLblSkip val="1"/>
        <c:noMultiLvlLbl val="0"/>
      </c:catAx>
      <c:valAx>
        <c:axId val="42958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599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75"/>
          <c:y val="0.6005"/>
          <c:w val="0.50075"/>
          <c:h val="0.3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32</xdr:row>
      <xdr:rowOff>123825</xdr:rowOff>
    </xdr:from>
    <xdr:to>
      <xdr:col>19</xdr:col>
      <xdr:colOff>28575</xdr:colOff>
      <xdr:row>69</xdr:row>
      <xdr:rowOff>0</xdr:rowOff>
    </xdr:to>
    <xdr:graphicFrame>
      <xdr:nvGraphicFramePr>
        <xdr:cNvPr id="1" name="Диаграмма 1"/>
        <xdr:cNvGraphicFramePr/>
      </xdr:nvGraphicFramePr>
      <xdr:xfrm>
        <a:off x="8124825" y="5305425"/>
        <a:ext cx="85153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F60"/>
    </sheetView>
  </sheetViews>
  <sheetFormatPr defaultColWidth="9.00390625" defaultRowHeight="12.75"/>
  <cols>
    <col min="1" max="1" width="44.875" style="20" customWidth="1"/>
    <col min="2" max="2" width="14.875" style="21" customWidth="1"/>
    <col min="3" max="3" width="13.125" style="21" customWidth="1"/>
    <col min="4" max="4" width="13.375" style="21" customWidth="1"/>
    <col min="5" max="5" width="14.125" style="21" hidden="1" customWidth="1"/>
    <col min="6" max="6" width="13.125" style="21" customWidth="1"/>
    <col min="7" max="16384" width="9.125" style="20" customWidth="1"/>
  </cols>
  <sheetData>
    <row r="1" spans="1:6" ht="15">
      <c r="A1" s="75" t="s">
        <v>102</v>
      </c>
      <c r="B1" s="75"/>
      <c r="C1" s="75"/>
      <c r="D1" s="75"/>
      <c r="E1" s="75"/>
      <c r="F1" s="75"/>
    </row>
    <row r="2" spans="1:6" ht="15">
      <c r="A2" s="76" t="s">
        <v>145</v>
      </c>
      <c r="B2" s="76"/>
      <c r="C2" s="76"/>
      <c r="D2" s="76"/>
      <c r="E2" s="76"/>
      <c r="F2" s="76"/>
    </row>
    <row r="3" spans="1:6" ht="5.25" customHeight="1" hidden="1">
      <c r="A3" s="77" t="s">
        <v>0</v>
      </c>
      <c r="B3" s="77"/>
      <c r="C3" s="77"/>
      <c r="D3" s="77"/>
      <c r="E3" s="77"/>
      <c r="F3" s="77"/>
    </row>
    <row r="4" spans="1:6" ht="45" customHeight="1">
      <c r="A4" s="4" t="s">
        <v>1</v>
      </c>
      <c r="B4" s="16" t="s">
        <v>2</v>
      </c>
      <c r="C4" s="16" t="s">
        <v>146</v>
      </c>
      <c r="D4" s="16" t="s">
        <v>68</v>
      </c>
      <c r="E4" s="16" t="s">
        <v>69</v>
      </c>
      <c r="F4" s="16" t="s">
        <v>143</v>
      </c>
    </row>
    <row r="5" spans="1:6" ht="12.75">
      <c r="A5" s="84">
        <v>1</v>
      </c>
      <c r="B5" s="32">
        <v>2</v>
      </c>
      <c r="C5" s="32">
        <v>3</v>
      </c>
      <c r="D5" s="32">
        <v>4</v>
      </c>
      <c r="E5" s="32">
        <v>6</v>
      </c>
      <c r="F5" s="32">
        <v>5</v>
      </c>
    </row>
    <row r="6" spans="1:6" ht="12.75" hidden="1">
      <c r="A6" s="53"/>
      <c r="B6" s="60"/>
      <c r="C6" s="60"/>
      <c r="D6" s="60"/>
      <c r="E6" s="44"/>
      <c r="F6" s="60"/>
    </row>
    <row r="7" spans="1:6" ht="12.75" hidden="1">
      <c r="A7" s="53"/>
      <c r="B7" s="55"/>
      <c r="C7" s="55"/>
      <c r="D7" s="55"/>
      <c r="E7" s="44"/>
      <c r="F7" s="55"/>
    </row>
    <row r="8" spans="1:6" ht="12.75" hidden="1">
      <c r="A8" s="46"/>
      <c r="B8" s="56"/>
      <c r="C8" s="56"/>
      <c r="D8" s="56"/>
      <c r="E8" s="44"/>
      <c r="F8" s="56"/>
    </row>
    <row r="9" spans="1:6" ht="12.75" hidden="1">
      <c r="A9" s="85"/>
      <c r="B9" s="33"/>
      <c r="C9" s="33"/>
      <c r="D9" s="33"/>
      <c r="E9" s="24"/>
      <c r="F9" s="33"/>
    </row>
    <row r="10" spans="1:6" ht="12.75">
      <c r="A10" s="86" t="s">
        <v>22</v>
      </c>
      <c r="B10" s="86"/>
      <c r="C10" s="86"/>
      <c r="D10" s="86"/>
      <c r="E10" s="86"/>
      <c r="F10" s="86"/>
    </row>
    <row r="11" spans="1:6" ht="12.75">
      <c r="A11" s="7" t="s">
        <v>23</v>
      </c>
      <c r="B11" s="28">
        <f>B12+B13+B14+B15+B16+B17+B18+B19</f>
        <v>402104.39999999997</v>
      </c>
      <c r="C11" s="28">
        <f>C12+C13+C14+C15+C16+C17+C18+C19</f>
        <v>82655.20000000001</v>
      </c>
      <c r="D11" s="28">
        <f>D12+D13+D14+D15+D16+D17+D18+D19</f>
        <v>80199.3</v>
      </c>
      <c r="E11" s="72">
        <f>$D:$D/$C:$C*100</f>
        <v>97.0287410834406</v>
      </c>
      <c r="F11" s="33">
        <f>F12+F13+F14+F15+F16+F17+F18+F19</f>
        <v>61308.8</v>
      </c>
    </row>
    <row r="12" spans="1:6" ht="14.25" customHeight="1">
      <c r="A12" s="8" t="s">
        <v>24</v>
      </c>
      <c r="B12" s="70">
        <v>2984.6</v>
      </c>
      <c r="C12" s="61">
        <v>1251.1</v>
      </c>
      <c r="D12" s="61">
        <v>1062.9</v>
      </c>
      <c r="E12" s="42">
        <v>0</v>
      </c>
      <c r="F12" s="34">
        <v>1230.8</v>
      </c>
    </row>
    <row r="13" spans="1:6" ht="12.75">
      <c r="A13" s="8" t="s">
        <v>25</v>
      </c>
      <c r="B13" s="70">
        <v>6999</v>
      </c>
      <c r="C13" s="61">
        <v>3204.2</v>
      </c>
      <c r="D13" s="61">
        <v>2860.6</v>
      </c>
      <c r="E13" s="42">
        <f>$D:$D/$C:$C*100</f>
        <v>89.27657449597403</v>
      </c>
      <c r="F13" s="34">
        <v>3126.2</v>
      </c>
    </row>
    <row r="14" spans="1:6" ht="25.5">
      <c r="A14" s="8" t="s">
        <v>26</v>
      </c>
      <c r="B14" s="70">
        <v>68688.2</v>
      </c>
      <c r="C14" s="61">
        <v>28529.2</v>
      </c>
      <c r="D14" s="61">
        <v>27713.6</v>
      </c>
      <c r="E14" s="42">
        <f>$D:$D/$C:$C*100</f>
        <v>97.14117465614177</v>
      </c>
      <c r="F14" s="34">
        <v>29899.5</v>
      </c>
    </row>
    <row r="15" spans="1:6" ht="12.75">
      <c r="A15" s="8" t="s">
        <v>72</v>
      </c>
      <c r="B15" s="43">
        <f>327700/1000</f>
        <v>327.7</v>
      </c>
      <c r="C15" s="61">
        <v>170</v>
      </c>
      <c r="D15" s="61">
        <v>170</v>
      </c>
      <c r="E15" s="42">
        <v>0</v>
      </c>
      <c r="F15" s="41">
        <v>28.4</v>
      </c>
    </row>
    <row r="16" spans="1:6" ht="25.5">
      <c r="A16" s="1" t="s">
        <v>27</v>
      </c>
      <c r="B16" s="71">
        <v>16486.5</v>
      </c>
      <c r="C16" s="61">
        <v>7423.8</v>
      </c>
      <c r="D16" s="61">
        <v>6788.8</v>
      </c>
      <c r="E16" s="42">
        <v>0</v>
      </c>
      <c r="F16" s="26">
        <v>6817.3</v>
      </c>
    </row>
    <row r="17" spans="1:6" ht="12.75">
      <c r="A17" s="8" t="s">
        <v>28</v>
      </c>
      <c r="B17" s="70">
        <v>8500</v>
      </c>
      <c r="C17" s="61">
        <v>8500</v>
      </c>
      <c r="D17" s="61">
        <v>8500</v>
      </c>
      <c r="E17" s="42">
        <v>0</v>
      </c>
      <c r="F17" s="34">
        <v>0</v>
      </c>
    </row>
    <row r="18" spans="1:6" ht="12.75">
      <c r="A18" s="8" t="s">
        <v>29</v>
      </c>
      <c r="B18" s="70">
        <v>1679.8</v>
      </c>
      <c r="C18" s="61">
        <v>0</v>
      </c>
      <c r="D18" s="61">
        <v>0</v>
      </c>
      <c r="E18" s="42">
        <v>0</v>
      </c>
      <c r="F18" s="34">
        <v>0</v>
      </c>
    </row>
    <row r="19" spans="1:6" ht="12.75">
      <c r="A19" s="1" t="s">
        <v>30</v>
      </c>
      <c r="B19" s="70">
        <v>296438.6</v>
      </c>
      <c r="C19" s="61">
        <v>33576.9</v>
      </c>
      <c r="D19" s="61">
        <v>33103.4</v>
      </c>
      <c r="E19" s="42">
        <f>$D:$D/$C:$C*100</f>
        <v>98.58980429998005</v>
      </c>
      <c r="F19" s="34">
        <v>20206.6</v>
      </c>
    </row>
    <row r="20" spans="1:6" ht="12.75">
      <c r="A20" s="7" t="s">
        <v>31</v>
      </c>
      <c r="B20" s="73">
        <f>428600/1000</f>
        <v>428.6</v>
      </c>
      <c r="C20" s="74">
        <v>241.9</v>
      </c>
      <c r="D20" s="74">
        <v>241.9</v>
      </c>
      <c r="E20" s="72">
        <f>$D:$D/$C:$C*100</f>
        <v>100</v>
      </c>
      <c r="F20" s="33">
        <v>199.5</v>
      </c>
    </row>
    <row r="21" spans="1:6" ht="25.5">
      <c r="A21" s="9" t="s">
        <v>32</v>
      </c>
      <c r="B21" s="73">
        <v>13233.6</v>
      </c>
      <c r="C21" s="74">
        <v>2980.2</v>
      </c>
      <c r="D21" s="74">
        <v>2972.7</v>
      </c>
      <c r="E21" s="72">
        <f>$D:$D/$C:$C*100</f>
        <v>99.74833903764848</v>
      </c>
      <c r="F21" s="25">
        <v>2087.3</v>
      </c>
    </row>
    <row r="22" spans="1:6" ht="12.75">
      <c r="A22" s="7" t="s">
        <v>33</v>
      </c>
      <c r="B22" s="28">
        <f>B23+B24+B25+B26+B27</f>
        <v>610589</v>
      </c>
      <c r="C22" s="28">
        <f>C23+C24+C25+C26+C27</f>
        <v>43572.3</v>
      </c>
      <c r="D22" s="28">
        <f>D23+D24+D25+D26+D27</f>
        <v>43237.899999999994</v>
      </c>
      <c r="E22" s="72">
        <f>$D:$D/$C:$C*100</f>
        <v>99.23253993936513</v>
      </c>
      <c r="F22" s="33">
        <f>F23+F24+F25+F26+F27</f>
        <v>38307.7</v>
      </c>
    </row>
    <row r="23" spans="1:6" ht="12.75" customHeight="1" hidden="1">
      <c r="A23" s="10" t="s">
        <v>64</v>
      </c>
      <c r="B23" s="70"/>
      <c r="C23" s="70"/>
      <c r="D23" s="70"/>
      <c r="E23" s="42">
        <v>0</v>
      </c>
      <c r="F23" s="34"/>
    </row>
    <row r="24" spans="1:6" ht="12.75" customHeight="1">
      <c r="A24" s="10" t="s">
        <v>67</v>
      </c>
      <c r="B24" s="70">
        <v>69.7</v>
      </c>
      <c r="C24" s="61">
        <v>0</v>
      </c>
      <c r="D24" s="61">
        <v>0</v>
      </c>
      <c r="E24" s="42">
        <v>0</v>
      </c>
      <c r="F24" s="34">
        <v>0</v>
      </c>
    </row>
    <row r="25" spans="1:6" ht="12.75">
      <c r="A25" s="8" t="s">
        <v>34</v>
      </c>
      <c r="B25" s="70">
        <v>27875.6</v>
      </c>
      <c r="C25" s="61">
        <v>11530.5</v>
      </c>
      <c r="D25" s="61">
        <v>11530.5</v>
      </c>
      <c r="E25" s="42">
        <v>0</v>
      </c>
      <c r="F25" s="34">
        <v>10805.1</v>
      </c>
    </row>
    <row r="26" spans="1:6" ht="12.75">
      <c r="A26" s="10" t="s">
        <v>77</v>
      </c>
      <c r="B26" s="71">
        <v>541217.7</v>
      </c>
      <c r="C26" s="61">
        <v>22453.1</v>
      </c>
      <c r="D26" s="61">
        <v>22453.1</v>
      </c>
      <c r="E26" s="42">
        <f>$D:$D/$C:$C*100</f>
        <v>100</v>
      </c>
      <c r="F26" s="26">
        <v>22470.6</v>
      </c>
    </row>
    <row r="27" spans="1:6" ht="12.75">
      <c r="A27" s="8" t="s">
        <v>35</v>
      </c>
      <c r="B27" s="70">
        <v>41426</v>
      </c>
      <c r="C27" s="61">
        <v>9588.7</v>
      </c>
      <c r="D27" s="61">
        <v>9254.3</v>
      </c>
      <c r="E27" s="42">
        <f>$D:$D/$C:$C*100</f>
        <v>96.51256166112194</v>
      </c>
      <c r="F27" s="34">
        <v>5032</v>
      </c>
    </row>
    <row r="28" spans="1:6" ht="12.75">
      <c r="A28" s="7" t="s">
        <v>36</v>
      </c>
      <c r="B28" s="28">
        <f>B30+B31+B32+B29</f>
        <v>739510.1000000001</v>
      </c>
      <c r="C28" s="73">
        <f>C30+C31+C32+C29</f>
        <v>62939.700000000004</v>
      </c>
      <c r="D28" s="28">
        <f>D30+D31+D32+D29</f>
        <v>61556.50000000001</v>
      </c>
      <c r="E28" s="72">
        <f>$D:$D/$C:$C*100</f>
        <v>97.80234097080222</v>
      </c>
      <c r="F28" s="33">
        <f>F30+F31+F32+F29</f>
        <v>94202.80000000002</v>
      </c>
    </row>
    <row r="29" spans="1:6" ht="12.75">
      <c r="A29" s="8" t="s">
        <v>37</v>
      </c>
      <c r="B29" s="61">
        <v>39736.3</v>
      </c>
      <c r="C29" s="61">
        <v>2239.4</v>
      </c>
      <c r="D29" s="61">
        <v>2239.4</v>
      </c>
      <c r="E29" s="42">
        <v>0</v>
      </c>
      <c r="F29" s="43">
        <v>27460.6</v>
      </c>
    </row>
    <row r="30" spans="1:6" ht="12.75">
      <c r="A30" s="8" t="s">
        <v>38</v>
      </c>
      <c r="B30" s="70">
        <v>37341.2</v>
      </c>
      <c r="C30" s="61">
        <v>183.4</v>
      </c>
      <c r="D30" s="61">
        <v>183.4</v>
      </c>
      <c r="E30" s="42">
        <v>0</v>
      </c>
      <c r="F30" s="34">
        <v>2411.5</v>
      </c>
    </row>
    <row r="31" spans="1:6" ht="12.75">
      <c r="A31" s="8" t="s">
        <v>39</v>
      </c>
      <c r="B31" s="70">
        <v>472515</v>
      </c>
      <c r="C31" s="61">
        <v>18005.4</v>
      </c>
      <c r="D31" s="61">
        <v>18005.4</v>
      </c>
      <c r="E31" s="42">
        <f>$D:$D/$C:$C*100</f>
        <v>100</v>
      </c>
      <c r="F31" s="34">
        <v>28793.9</v>
      </c>
    </row>
    <row r="32" spans="1:6" ht="12.75">
      <c r="A32" s="87"/>
      <c r="B32" s="70">
        <v>189917.6</v>
      </c>
      <c r="C32" s="61">
        <v>42511.5</v>
      </c>
      <c r="D32" s="61">
        <v>41128.3</v>
      </c>
      <c r="E32" s="42">
        <f>$D:$D/$C:$C*100</f>
        <v>96.74629217976313</v>
      </c>
      <c r="F32" s="34">
        <v>35536.8</v>
      </c>
    </row>
    <row r="33" spans="1:6" ht="12.75">
      <c r="A33" s="11" t="s">
        <v>114</v>
      </c>
      <c r="B33" s="28">
        <f>B34+B35</f>
        <v>13936</v>
      </c>
      <c r="C33" s="28">
        <f>C34+C35</f>
        <v>409.8</v>
      </c>
      <c r="D33" s="28">
        <f>D34+D35</f>
        <v>409.8</v>
      </c>
      <c r="E33" s="72"/>
      <c r="F33" s="33">
        <f>F34</f>
        <v>136.6</v>
      </c>
    </row>
    <row r="34" spans="1:6" ht="25.5">
      <c r="A34" s="39" t="s">
        <v>141</v>
      </c>
      <c r="B34" s="70">
        <v>1950.6</v>
      </c>
      <c r="C34" s="61">
        <v>409.8</v>
      </c>
      <c r="D34" s="61">
        <v>409.8</v>
      </c>
      <c r="E34" s="42"/>
      <c r="F34" s="34">
        <v>136.6</v>
      </c>
    </row>
    <row r="35" spans="1:6" ht="25.5">
      <c r="A35" s="8" t="s">
        <v>144</v>
      </c>
      <c r="B35" s="70">
        <v>11985.4</v>
      </c>
      <c r="C35" s="61">
        <v>0</v>
      </c>
      <c r="D35" s="61">
        <v>0</v>
      </c>
      <c r="E35" s="42"/>
      <c r="F35" s="43">
        <v>0</v>
      </c>
    </row>
    <row r="36" spans="1:6" ht="12.75">
      <c r="A36" s="11" t="s">
        <v>41</v>
      </c>
      <c r="B36" s="28">
        <f>B37+B38+B40+B41+B42+B39</f>
        <v>1694116.0000000002</v>
      </c>
      <c r="C36" s="28">
        <f>C37+C38+C40+C41+C42+C39</f>
        <v>849616.3</v>
      </c>
      <c r="D36" s="28">
        <f>D37+D38+D40+D41+D42+D39</f>
        <v>849461.1000000001</v>
      </c>
      <c r="E36" s="28">
        <f>E37+E38+E41+E42+E40</f>
        <v>499.80782446647146</v>
      </c>
      <c r="F36" s="33">
        <f>F37+F38+F39+F41+F42+F40</f>
        <v>794780</v>
      </c>
    </row>
    <row r="37" spans="1:6" ht="12.75">
      <c r="A37" s="8" t="s">
        <v>42</v>
      </c>
      <c r="B37" s="70">
        <v>632037.7</v>
      </c>
      <c r="C37" s="61">
        <v>329346.5</v>
      </c>
      <c r="D37" s="61">
        <v>329346.5</v>
      </c>
      <c r="E37" s="42">
        <f>$D:$D/$C:$C*100</f>
        <v>100</v>
      </c>
      <c r="F37" s="34">
        <v>300976.6</v>
      </c>
    </row>
    <row r="38" spans="1:6" ht="12.75">
      <c r="A38" s="8" t="s">
        <v>43</v>
      </c>
      <c r="B38" s="70">
        <v>680610.9</v>
      </c>
      <c r="C38" s="61">
        <v>339308.1</v>
      </c>
      <c r="D38" s="61">
        <v>339308.1</v>
      </c>
      <c r="E38" s="42">
        <f>$D:$D/$C:$C*100</f>
        <v>100</v>
      </c>
      <c r="F38" s="34">
        <v>328440.2</v>
      </c>
    </row>
    <row r="39" spans="1:6" ht="12.75">
      <c r="A39" s="87" t="s">
        <v>104</v>
      </c>
      <c r="B39" s="70">
        <v>150708.8</v>
      </c>
      <c r="C39" s="61">
        <v>76175.9</v>
      </c>
      <c r="D39" s="61">
        <v>76175.9</v>
      </c>
      <c r="E39" s="42">
        <f>$D:$D/$C:$C*100</f>
        <v>100</v>
      </c>
      <c r="F39" s="34">
        <v>70669.2</v>
      </c>
    </row>
    <row r="40" spans="1:6" ht="25.5">
      <c r="A40" s="8" t="s">
        <v>122</v>
      </c>
      <c r="B40" s="70">
        <v>1680.5</v>
      </c>
      <c r="C40" s="61">
        <v>279</v>
      </c>
      <c r="D40" s="61">
        <v>279</v>
      </c>
      <c r="E40" s="42">
        <f>$D:$D/$C:$C*100</f>
        <v>100</v>
      </c>
      <c r="F40" s="34">
        <v>459</v>
      </c>
    </row>
    <row r="41" spans="1:6" ht="12.75">
      <c r="A41" s="8" t="s">
        <v>44</v>
      </c>
      <c r="B41" s="70">
        <v>52827.8</v>
      </c>
      <c r="C41" s="61">
        <v>23747.3</v>
      </c>
      <c r="D41" s="61">
        <v>23747.3</v>
      </c>
      <c r="E41" s="42">
        <f>$D:$D/$C:$C*100</f>
        <v>100</v>
      </c>
      <c r="F41" s="34">
        <v>20888.4</v>
      </c>
    </row>
    <row r="42" spans="1:6" ht="12.75">
      <c r="A42" s="8" t="s">
        <v>45</v>
      </c>
      <c r="B42" s="70">
        <v>176250.3</v>
      </c>
      <c r="C42" s="61">
        <v>80759.5</v>
      </c>
      <c r="D42" s="61">
        <v>80604.3</v>
      </c>
      <c r="E42" s="42">
        <f>$D:$D/$C:$C*100</f>
        <v>99.80782446647144</v>
      </c>
      <c r="F42" s="26">
        <v>73346.6</v>
      </c>
    </row>
    <row r="43" spans="1:6" ht="25.5">
      <c r="A43" s="11" t="s">
        <v>46</v>
      </c>
      <c r="B43" s="28">
        <f>B44+B45</f>
        <v>330795.5</v>
      </c>
      <c r="C43" s="28">
        <f>C44+C45</f>
        <v>73961.3</v>
      </c>
      <c r="D43" s="28">
        <f>D44+D45</f>
        <v>73960.7</v>
      </c>
      <c r="E43" s="72">
        <f>$D:$D/$C:$C*100</f>
        <v>99.99918876493517</v>
      </c>
      <c r="F43" s="33">
        <f>F44+F45</f>
        <v>69918.9</v>
      </c>
    </row>
    <row r="44" spans="1:6" ht="12.75">
      <c r="A44" s="8" t="s">
        <v>47</v>
      </c>
      <c r="B44" s="70">
        <v>245920.6</v>
      </c>
      <c r="C44" s="61">
        <v>72396.8</v>
      </c>
      <c r="D44" s="61">
        <v>72396.8</v>
      </c>
      <c r="E44" s="42">
        <f>$D:$D/$C:$C*100</f>
        <v>100</v>
      </c>
      <c r="F44" s="34">
        <v>68277.9</v>
      </c>
    </row>
    <row r="45" spans="1:6" ht="25.5">
      <c r="A45" s="8" t="s">
        <v>48</v>
      </c>
      <c r="B45" s="70">
        <v>84874.9</v>
      </c>
      <c r="C45" s="61">
        <v>1564.5</v>
      </c>
      <c r="D45" s="61">
        <v>1563.9</v>
      </c>
      <c r="E45" s="42">
        <f>$D:$D/$C:$C*100</f>
        <v>99.96164908916587</v>
      </c>
      <c r="F45" s="34">
        <v>1641</v>
      </c>
    </row>
    <row r="46" spans="1:6" ht="12.75">
      <c r="A46" s="11" t="s">
        <v>97</v>
      </c>
      <c r="B46" s="28">
        <f>B47</f>
        <v>195.8</v>
      </c>
      <c r="C46" s="28">
        <f>C47</f>
        <v>158.1</v>
      </c>
      <c r="D46" s="28">
        <f>D47</f>
        <v>158.1</v>
      </c>
      <c r="E46" s="72">
        <v>0</v>
      </c>
      <c r="F46" s="33">
        <f>F47</f>
        <v>42.5</v>
      </c>
    </row>
    <row r="47" spans="1:6" ht="12.75">
      <c r="A47" s="8" t="s">
        <v>98</v>
      </c>
      <c r="B47" s="70">
        <v>195.8</v>
      </c>
      <c r="C47" s="70">
        <v>158.1</v>
      </c>
      <c r="D47" s="70">
        <v>158.1</v>
      </c>
      <c r="E47" s="42">
        <v>0</v>
      </c>
      <c r="F47" s="34">
        <v>42.5</v>
      </c>
    </row>
    <row r="48" spans="1:6" ht="12.75">
      <c r="A48" s="11" t="s">
        <v>49</v>
      </c>
      <c r="B48" s="28">
        <f>B49+B50+B51+B52+B53</f>
        <v>179680.44999999998</v>
      </c>
      <c r="C48" s="28">
        <f>C49+C50+C51+C52+C53</f>
        <v>45417.3</v>
      </c>
      <c r="D48" s="28">
        <f>D49+D50+D51+D52+D53</f>
        <v>45318.3</v>
      </c>
      <c r="E48" s="72">
        <f>$D:$D/$C:$C*100</f>
        <v>99.78202138832559</v>
      </c>
      <c r="F48" s="33">
        <f>F49+F50+F51+F52+F53</f>
        <v>40109.4</v>
      </c>
    </row>
    <row r="49" spans="1:6" ht="12.75">
      <c r="A49" s="8" t="s">
        <v>50</v>
      </c>
      <c r="B49" s="70">
        <f>2909750/1000</f>
        <v>2909.75</v>
      </c>
      <c r="C49" s="61">
        <v>1079</v>
      </c>
      <c r="D49" s="61">
        <v>1079</v>
      </c>
      <c r="E49" s="42">
        <v>0</v>
      </c>
      <c r="F49" s="34">
        <v>1175.8</v>
      </c>
    </row>
    <row r="50" spans="1:6" ht="12.75" hidden="1">
      <c r="A50" s="8" t="s">
        <v>51</v>
      </c>
      <c r="B50" s="70">
        <v>0</v>
      </c>
      <c r="C50" s="61">
        <v>0</v>
      </c>
      <c r="D50" s="61">
        <v>0</v>
      </c>
      <c r="E50" s="42" t="e">
        <f>$D:$D/$C:$C*100</f>
        <v>#DIV/0!</v>
      </c>
      <c r="F50" s="34">
        <v>0</v>
      </c>
    </row>
    <row r="51" spans="1:6" ht="12.75">
      <c r="A51" s="8" t="s">
        <v>52</v>
      </c>
      <c r="B51" s="71">
        <v>90352</v>
      </c>
      <c r="C51" s="61">
        <v>37095.3</v>
      </c>
      <c r="D51" s="61">
        <v>37095.3</v>
      </c>
      <c r="E51" s="42">
        <v>0</v>
      </c>
      <c r="F51" s="34">
        <v>35944</v>
      </c>
    </row>
    <row r="52" spans="1:6" ht="12.75">
      <c r="A52" s="8" t="s">
        <v>53</v>
      </c>
      <c r="B52" s="70">
        <v>83991.4</v>
      </c>
      <c r="C52" s="61">
        <v>6270.2</v>
      </c>
      <c r="D52" s="61">
        <v>6219.6</v>
      </c>
      <c r="E52" s="42">
        <f>$D:$D/$C:$C*100</f>
        <v>99.19300819750568</v>
      </c>
      <c r="F52" s="26">
        <v>2139.1</v>
      </c>
    </row>
    <row r="53" spans="1:6" ht="12.75">
      <c r="A53" s="8" t="s">
        <v>54</v>
      </c>
      <c r="B53" s="70">
        <v>2427.3</v>
      </c>
      <c r="C53" s="61">
        <v>972.8</v>
      </c>
      <c r="D53" s="61">
        <v>924.4</v>
      </c>
      <c r="E53" s="42"/>
      <c r="F53" s="34">
        <v>850.5</v>
      </c>
    </row>
    <row r="54" spans="1:6" ht="12.75">
      <c r="A54" s="11" t="s">
        <v>61</v>
      </c>
      <c r="B54" s="73">
        <f>B55+B56+B57</f>
        <v>225753.4</v>
      </c>
      <c r="C54" s="73">
        <f>C55+C56+C57</f>
        <v>107478.5</v>
      </c>
      <c r="D54" s="73">
        <f>D55+D56+D57</f>
        <v>107244</v>
      </c>
      <c r="E54" s="72">
        <f>$D:$D/$C:$C*100</f>
        <v>99.78181682848198</v>
      </c>
      <c r="F54" s="25">
        <f>F55+F56+F57</f>
        <v>39324.8</v>
      </c>
    </row>
    <row r="55" spans="1:6" ht="12.75">
      <c r="A55" s="39" t="s">
        <v>62</v>
      </c>
      <c r="B55" s="71">
        <v>101162</v>
      </c>
      <c r="C55" s="61">
        <v>43741.7</v>
      </c>
      <c r="D55" s="61">
        <v>43741.7</v>
      </c>
      <c r="E55" s="42">
        <f>$D:$D/$C:$C*100</f>
        <v>100</v>
      </c>
      <c r="F55" s="26">
        <v>34878.2</v>
      </c>
    </row>
    <row r="56" spans="1:6" ht="24.75" customHeight="1">
      <c r="A56" s="12" t="s">
        <v>63</v>
      </c>
      <c r="B56" s="71">
        <v>120270.8</v>
      </c>
      <c r="C56" s="61">
        <v>61707.3</v>
      </c>
      <c r="D56" s="61">
        <v>61707.3</v>
      </c>
      <c r="E56" s="42">
        <v>0</v>
      </c>
      <c r="F56" s="26">
        <v>2521.8</v>
      </c>
    </row>
    <row r="57" spans="1:6" ht="25.5">
      <c r="A57" s="12" t="s">
        <v>73</v>
      </c>
      <c r="B57" s="71">
        <v>4320.6</v>
      </c>
      <c r="C57" s="61">
        <v>2029.5</v>
      </c>
      <c r="D57" s="61">
        <v>1795</v>
      </c>
      <c r="E57" s="42">
        <f>$D:$D/$C:$C*100</f>
        <v>88.44542990884455</v>
      </c>
      <c r="F57" s="26">
        <v>1924.8</v>
      </c>
    </row>
    <row r="58" spans="1:6" ht="26.25" customHeight="1">
      <c r="A58" s="13" t="s">
        <v>80</v>
      </c>
      <c r="B58" s="73">
        <f>B59</f>
        <v>100</v>
      </c>
      <c r="C58" s="61">
        <v>2.01384</v>
      </c>
      <c r="D58" s="61">
        <v>2.01384</v>
      </c>
      <c r="E58" s="42">
        <v>0</v>
      </c>
      <c r="F58" s="25">
        <f>F59</f>
        <v>0</v>
      </c>
    </row>
    <row r="59" spans="1:6" ht="13.5" customHeight="1">
      <c r="A59" s="12" t="s">
        <v>81</v>
      </c>
      <c r="B59" s="71">
        <v>100</v>
      </c>
      <c r="C59" s="70">
        <f>2013.84/1000</f>
        <v>2.01384</v>
      </c>
      <c r="D59" s="70">
        <f>2013.84/1000</f>
        <v>2.01384</v>
      </c>
      <c r="E59" s="42">
        <v>0</v>
      </c>
      <c r="F59" s="26">
        <v>0</v>
      </c>
    </row>
    <row r="60" spans="1:6" ht="15.75" customHeight="1">
      <c r="A60" s="14" t="s">
        <v>55</v>
      </c>
      <c r="B60" s="28">
        <f>B11+B20+B21+B22+B28+B36+B43+B46+B48+B54+B58+B33</f>
        <v>4210442.850000001</v>
      </c>
      <c r="C60" s="28">
        <f>C11+C20+C21+C22+C28+C36+C43+C46+C48+C54+C58+C33</f>
        <v>1269432.6138400002</v>
      </c>
      <c r="D60" s="28">
        <f>D11+D20+D21+D22+D28+D36+D43+D46+D48+D54+D58+D33</f>
        <v>1264762.3138400002</v>
      </c>
      <c r="E60" s="72">
        <f>$D:$D/$C:$C*100</f>
        <v>99.63209547721699</v>
      </c>
      <c r="F60" s="33">
        <f>F58+F54+F48+F46+F43+F36+F33+F28+F22+F21+F20+F11</f>
        <v>1140418.3</v>
      </c>
    </row>
  </sheetData>
  <sheetProtection/>
  <mergeCells count="4">
    <mergeCell ref="A1:F1"/>
    <mergeCell ref="A2:F2"/>
    <mergeCell ref="A3:F3"/>
    <mergeCell ref="A10:F10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0" customWidth="1"/>
    <col min="2" max="2" width="11.25390625" style="21" customWidth="1"/>
    <col min="3" max="3" width="13.125" style="21" customWidth="1"/>
    <col min="4" max="4" width="11.625" style="21" customWidth="1"/>
    <col min="5" max="5" width="12.75390625" style="21" customWidth="1"/>
    <col min="6" max="6" width="14.125" style="21" customWidth="1"/>
    <col min="7" max="7" width="12.00390625" style="21" customWidth="1"/>
    <col min="8" max="8" width="11.875" style="21" customWidth="1"/>
    <col min="9" max="9" width="10.00390625" style="21" customWidth="1"/>
    <col min="10" max="16384" width="9.125" style="20" customWidth="1"/>
  </cols>
  <sheetData>
    <row r="1" spans="1:9" ht="15">
      <c r="A1" s="75" t="s">
        <v>102</v>
      </c>
      <c r="B1" s="75"/>
      <c r="C1" s="75"/>
      <c r="D1" s="75"/>
      <c r="E1" s="75"/>
      <c r="F1" s="75"/>
      <c r="G1" s="75"/>
      <c r="H1" s="75"/>
      <c r="I1" s="29"/>
    </row>
    <row r="2" spans="1:9" ht="15">
      <c r="A2" s="76" t="s">
        <v>139</v>
      </c>
      <c r="B2" s="76"/>
      <c r="C2" s="76"/>
      <c r="D2" s="76"/>
      <c r="E2" s="76"/>
      <c r="F2" s="76"/>
      <c r="G2" s="76"/>
      <c r="H2" s="76"/>
      <c r="I2" s="30"/>
    </row>
    <row r="3" spans="1:9" ht="5.25" customHeight="1" hidden="1">
      <c r="A3" s="77" t="s">
        <v>0</v>
      </c>
      <c r="B3" s="77"/>
      <c r="C3" s="77"/>
      <c r="D3" s="77"/>
      <c r="E3" s="77"/>
      <c r="F3" s="77"/>
      <c r="G3" s="77"/>
      <c r="H3" s="77"/>
      <c r="I3" s="31"/>
    </row>
    <row r="4" spans="1:9" ht="45" customHeight="1">
      <c r="A4" s="4" t="s">
        <v>1</v>
      </c>
      <c r="B4" s="16" t="s">
        <v>2</v>
      </c>
      <c r="C4" s="16" t="s">
        <v>140</v>
      </c>
      <c r="D4" s="16" t="s">
        <v>68</v>
      </c>
      <c r="E4" s="16" t="s">
        <v>66</v>
      </c>
      <c r="F4" s="16" t="s">
        <v>69</v>
      </c>
      <c r="G4" s="16" t="s">
        <v>135</v>
      </c>
      <c r="H4" s="17" t="s">
        <v>65</v>
      </c>
      <c r="I4" s="16" t="s">
        <v>71</v>
      </c>
    </row>
    <row r="5" spans="1:9" ht="13.5" thickBot="1">
      <c r="A5" s="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  <c r="I5" s="32">
        <v>9</v>
      </c>
    </row>
    <row r="6" spans="1:9" ht="12.75">
      <c r="A6" s="80" t="s">
        <v>3</v>
      </c>
      <c r="B6" s="81"/>
      <c r="C6" s="81"/>
      <c r="D6" s="81"/>
      <c r="E6" s="81"/>
      <c r="F6" s="81"/>
      <c r="G6" s="81"/>
      <c r="H6" s="81"/>
      <c r="I6" s="82"/>
    </row>
    <row r="7" spans="1:9" ht="12.75">
      <c r="A7" s="45" t="s">
        <v>103</v>
      </c>
      <c r="B7" s="56">
        <f>B8+B15+B20+B24+B27+B31+B34+B43+B44+B45+B49</f>
        <v>442159.12999999995</v>
      </c>
      <c r="C7" s="56">
        <f>C8+C15+C20+C24+C27+C31+C34+C43+C44+C45+C49+C60</f>
        <v>155600.58000000002</v>
      </c>
      <c r="D7" s="56">
        <f>D8+D15+D20+D24+D27+D31+D34+D43+D44+D45+D49+D60</f>
        <v>154661.89</v>
      </c>
      <c r="E7" s="44">
        <f>$D:$D/$B:$B*100</f>
        <v>34.978784674196376</v>
      </c>
      <c r="F7" s="44">
        <f>$D:$D/$C:$C*100</f>
        <v>99.39673104046271</v>
      </c>
      <c r="G7" s="56">
        <f>G8+G15+G20+G24+G27+G31+G34+G43+G44+G45+G49+G60</f>
        <v>155699.99999999997</v>
      </c>
      <c r="H7" s="44">
        <f>$D:$D/$G:$G*100</f>
        <v>99.33326268465</v>
      </c>
      <c r="I7" s="56">
        <f>I8+I15+I20+I24+I27+I31+I34+I43+I44+I45+I49+I60</f>
        <v>24373.72</v>
      </c>
    </row>
    <row r="8" spans="1:9" ht="12.75">
      <c r="A8" s="46" t="s">
        <v>4</v>
      </c>
      <c r="B8" s="57">
        <f>B9+B10</f>
        <v>276033.23999999993</v>
      </c>
      <c r="C8" s="57">
        <f>C9+C10</f>
        <v>96839</v>
      </c>
      <c r="D8" s="57">
        <f>D9+D10</f>
        <v>99771.58</v>
      </c>
      <c r="E8" s="44">
        <f>$D:$D/$B:$B*100</f>
        <v>36.144770100876265</v>
      </c>
      <c r="F8" s="44">
        <f>$D:$D/$C:$C*100</f>
        <v>103.02830471194457</v>
      </c>
      <c r="G8" s="57">
        <f>G9+G10</f>
        <v>94000.92</v>
      </c>
      <c r="H8" s="44">
        <f>$D:$D/$G:$G*100</f>
        <v>106.13893991675826</v>
      </c>
      <c r="I8" s="57">
        <f>I9+I10</f>
        <v>17698.649999999998</v>
      </c>
    </row>
    <row r="9" spans="1:9" ht="25.5">
      <c r="A9" s="47" t="s">
        <v>5</v>
      </c>
      <c r="B9" s="55">
        <v>6017.6</v>
      </c>
      <c r="C9" s="55">
        <v>2599</v>
      </c>
      <c r="D9" s="55">
        <v>5598.77</v>
      </c>
      <c r="E9" s="44">
        <f>$D:$D/$B:$B*100</f>
        <v>93.03991624567935</v>
      </c>
      <c r="F9" s="44">
        <f>$D:$D/$C:$C*100</f>
        <v>215.42016160061564</v>
      </c>
      <c r="G9" s="55">
        <v>1085.12</v>
      </c>
      <c r="H9" s="44">
        <f>$D:$D/$G:$G*100</f>
        <v>515.9586036567385</v>
      </c>
      <c r="I9" s="55">
        <v>661.01</v>
      </c>
    </row>
    <row r="10" spans="1:9" ht="12.75" customHeight="1">
      <c r="A10" s="48" t="s">
        <v>70</v>
      </c>
      <c r="B10" s="59">
        <f>B11+B12+B13+B14</f>
        <v>270015.63999999996</v>
      </c>
      <c r="C10" s="59">
        <f>C11+C12+C13+C14</f>
        <v>94240</v>
      </c>
      <c r="D10" s="59">
        <f>D11+D12+D13+D14</f>
        <v>94172.81</v>
      </c>
      <c r="E10" s="49">
        <f>$D:$D/$B:$B*100</f>
        <v>34.87679824768669</v>
      </c>
      <c r="F10" s="44">
        <f>$D:$D/$C:$C*100</f>
        <v>99.9287033106961</v>
      </c>
      <c r="G10" s="59">
        <f>G11+G12+G13+G14</f>
        <v>92915.8</v>
      </c>
      <c r="H10" s="49">
        <f>$D:$D/$G:$G*100</f>
        <v>101.35284849293662</v>
      </c>
      <c r="I10" s="59">
        <f>I11+I12+I13+I14</f>
        <v>17037.64</v>
      </c>
    </row>
    <row r="11" spans="1:9" ht="12.75" customHeight="1">
      <c r="A11" s="50" t="s">
        <v>74</v>
      </c>
      <c r="B11" s="60">
        <v>258218.54</v>
      </c>
      <c r="C11" s="60">
        <v>92000</v>
      </c>
      <c r="D11" s="60">
        <v>91807.69</v>
      </c>
      <c r="E11" s="44">
        <f>$D:$D/$B:$B*100</f>
        <v>35.554259581825534</v>
      </c>
      <c r="F11" s="44">
        <f>$D:$D/$C:$C*100</f>
        <v>99.79096739130435</v>
      </c>
      <c r="G11" s="60">
        <v>90455.84999999999</v>
      </c>
      <c r="H11" s="44">
        <f>$D:$D/$G:$G*100</f>
        <v>101.49447492892942</v>
      </c>
      <c r="I11" s="60">
        <v>16542.63</v>
      </c>
    </row>
    <row r="12" spans="1:9" ht="12.75" customHeight="1">
      <c r="A12" s="50" t="s">
        <v>75</v>
      </c>
      <c r="B12" s="60">
        <v>4039.82</v>
      </c>
      <c r="C12" s="60">
        <v>210</v>
      </c>
      <c r="D12" s="60">
        <v>473.37</v>
      </c>
      <c r="E12" s="44">
        <f>$D:$D/$B:$B*100</f>
        <v>11.717601279264917</v>
      </c>
      <c r="F12" s="44">
        <f>$D:$D/$C:$C*100</f>
        <v>225.4142857142857</v>
      </c>
      <c r="G12" s="60">
        <v>257.14000000000004</v>
      </c>
      <c r="H12" s="44">
        <f>$D:$D/$G:$G*100</f>
        <v>184.09037878198643</v>
      </c>
      <c r="I12" s="60">
        <v>185.54</v>
      </c>
    </row>
    <row r="13" spans="1:9" ht="12.75" customHeight="1">
      <c r="A13" s="50" t="s">
        <v>76</v>
      </c>
      <c r="B13" s="60">
        <v>4853.42</v>
      </c>
      <c r="C13" s="60">
        <v>930</v>
      </c>
      <c r="D13" s="60">
        <v>345.40000000000003</v>
      </c>
      <c r="E13" s="44">
        <f>$D:$D/$B:$B*100</f>
        <v>7.116631159058974</v>
      </c>
      <c r="F13" s="44">
        <f>$D:$D/$C:$C*100</f>
        <v>37.13978494623657</v>
      </c>
      <c r="G13" s="60">
        <v>876.32</v>
      </c>
      <c r="H13" s="44">
        <f>$D:$D/$G:$G*100</f>
        <v>39.41482563447143</v>
      </c>
      <c r="I13" s="60">
        <v>-0.45</v>
      </c>
    </row>
    <row r="14" spans="1:9" ht="12.75" customHeight="1">
      <c r="A14" s="51" t="s">
        <v>78</v>
      </c>
      <c r="B14" s="60">
        <v>2903.86</v>
      </c>
      <c r="C14" s="60">
        <v>1100</v>
      </c>
      <c r="D14" s="60">
        <v>1546.35</v>
      </c>
      <c r="E14" s="44">
        <f>$D:$D/$B:$B*100</f>
        <v>53.25153416487021</v>
      </c>
      <c r="F14" s="44">
        <f>$D:$D/$C:$C*100</f>
        <v>140.5772727272727</v>
      </c>
      <c r="G14" s="60">
        <v>1326.49</v>
      </c>
      <c r="H14" s="44">
        <f>$D:$D/$G:$G*100</f>
        <v>116.57456897526555</v>
      </c>
      <c r="I14" s="60">
        <v>309.92</v>
      </c>
    </row>
    <row r="15" spans="1:9" ht="12.75" customHeight="1">
      <c r="A15" s="52" t="s">
        <v>82</v>
      </c>
      <c r="B15" s="56">
        <f>B16+B17+B18+B19</f>
        <v>23712</v>
      </c>
      <c r="C15" s="56">
        <f>C16+C17+C18+C19</f>
        <v>9276.46</v>
      </c>
      <c r="D15" s="56">
        <f>D16+D17+D18+D19</f>
        <v>8218.18</v>
      </c>
      <c r="E15" s="44">
        <f>$D:$D/$B:$B*100</f>
        <v>34.65831646423752</v>
      </c>
      <c r="F15" s="44">
        <f>$D:$D/$C:$C*100</f>
        <v>88.59176884285601</v>
      </c>
      <c r="G15" s="56">
        <f>G16+G17+G18+G19</f>
        <v>9224.9</v>
      </c>
      <c r="H15" s="44">
        <f>$D:$D/$G:$G*100</f>
        <v>89.08692777157476</v>
      </c>
      <c r="I15" s="56">
        <f>I16+I17+I18+I19</f>
        <v>1260.3600000000001</v>
      </c>
    </row>
    <row r="16" spans="1:9" ht="12.75" customHeight="1">
      <c r="A16" s="37" t="s">
        <v>83</v>
      </c>
      <c r="B16" s="60">
        <v>10865.8</v>
      </c>
      <c r="C16" s="63">
        <v>4167.41</v>
      </c>
      <c r="D16" s="63">
        <v>3865.11</v>
      </c>
      <c r="E16" s="44">
        <f>$D:$D/$B:$B*100</f>
        <v>35.57133391006645</v>
      </c>
      <c r="F16" s="44">
        <f>$D:$D/$C:$C*100</f>
        <v>92.74609409681314</v>
      </c>
      <c r="G16" s="60">
        <v>4167.41</v>
      </c>
      <c r="H16" s="44">
        <f>$D:$D/$G:$G*100</f>
        <v>92.74609409681314</v>
      </c>
      <c r="I16" s="64">
        <v>679.25</v>
      </c>
    </row>
    <row r="17" spans="1:9" ht="12.75" customHeight="1">
      <c r="A17" s="37" t="s">
        <v>84</v>
      </c>
      <c r="B17" s="60">
        <v>56</v>
      </c>
      <c r="C17" s="63">
        <v>25</v>
      </c>
      <c r="D17" s="63">
        <v>24.62</v>
      </c>
      <c r="E17" s="44">
        <f>$D:$D/$B:$B*100</f>
        <v>43.964285714285715</v>
      </c>
      <c r="F17" s="44">
        <f>$D:$D/$C:$C*100</f>
        <v>98.48</v>
      </c>
      <c r="G17" s="60">
        <v>31.309999999999995</v>
      </c>
      <c r="H17" s="44">
        <f>$D:$D/$G:$G*100</f>
        <v>78.63302459278188</v>
      </c>
      <c r="I17" s="64">
        <v>5.5</v>
      </c>
    </row>
    <row r="18" spans="1:9" ht="51">
      <c r="A18" s="37" t="s">
        <v>85</v>
      </c>
      <c r="B18" s="60">
        <v>14192.6</v>
      </c>
      <c r="C18" s="63">
        <v>5784.05</v>
      </c>
      <c r="D18" s="63">
        <v>5138.2699999999995</v>
      </c>
      <c r="E18" s="44">
        <f>$D:$D/$B:$B*100</f>
        <v>36.203866803827346</v>
      </c>
      <c r="F18" s="44">
        <f>$D:$D/$C:$C*100</f>
        <v>88.83515875554325</v>
      </c>
      <c r="G18" s="60">
        <v>5784.05</v>
      </c>
      <c r="H18" s="44">
        <f>$D:$D/$G:$G*100</f>
        <v>88.83515875554325</v>
      </c>
      <c r="I18" s="64">
        <v>757.7</v>
      </c>
    </row>
    <row r="19" spans="1:9" ht="51" customHeight="1">
      <c r="A19" s="37" t="s">
        <v>86</v>
      </c>
      <c r="B19" s="60">
        <v>-1402.4</v>
      </c>
      <c r="C19" s="63">
        <v>-700</v>
      </c>
      <c r="D19" s="63">
        <v>-809.82</v>
      </c>
      <c r="E19" s="44">
        <f>$D:$D/$B:$B*100</f>
        <v>57.74529378208785</v>
      </c>
      <c r="F19" s="44">
        <f>$D:$D/$C:$C*100</f>
        <v>115.68857142857144</v>
      </c>
      <c r="G19" s="60">
        <v>-757.87</v>
      </c>
      <c r="H19" s="44">
        <f>$D:$D/$G:$G*100</f>
        <v>106.85473761990842</v>
      </c>
      <c r="I19" s="64">
        <v>-182.09</v>
      </c>
    </row>
    <row r="20" spans="1:9" ht="12.75">
      <c r="A20" s="53" t="s">
        <v>7</v>
      </c>
      <c r="B20" s="56">
        <f>B21+B22+B23</f>
        <v>34616.2</v>
      </c>
      <c r="C20" s="56">
        <f>C21+C22+C23</f>
        <v>15612.05</v>
      </c>
      <c r="D20" s="56">
        <f>D21+D22+D23</f>
        <v>15310.310000000001</v>
      </c>
      <c r="E20" s="44">
        <f>$D:$D/$B:$B*100</f>
        <v>44.2287426118407</v>
      </c>
      <c r="F20" s="44">
        <f>$D:$D/$C:$C*100</f>
        <v>98.06726214686734</v>
      </c>
      <c r="G20" s="56">
        <f>G21+G22+G23</f>
        <v>15654.31</v>
      </c>
      <c r="H20" s="44">
        <f>$D:$D/$G:$G*100</f>
        <v>97.80252211691223</v>
      </c>
      <c r="I20" s="56">
        <f>I21+I22+I23</f>
        <v>1215.54</v>
      </c>
    </row>
    <row r="21" spans="1:9" ht="12.75">
      <c r="A21" s="50" t="s">
        <v>89</v>
      </c>
      <c r="B21" s="60">
        <v>32762</v>
      </c>
      <c r="C21" s="60">
        <v>14665.49</v>
      </c>
      <c r="D21" s="60">
        <v>14500.87</v>
      </c>
      <c r="E21" s="44">
        <f>$D:$D/$B:$B*100</f>
        <v>44.26124778707039</v>
      </c>
      <c r="F21" s="44">
        <f>$D:$D/$C:$C*100</f>
        <v>98.87750085404579</v>
      </c>
      <c r="G21" s="60">
        <v>14665.83</v>
      </c>
      <c r="H21" s="44">
        <f>$D:$D/$G:$G*100</f>
        <v>98.87520856303395</v>
      </c>
      <c r="I21" s="60">
        <v>776.63</v>
      </c>
    </row>
    <row r="22" spans="1:9" ht="15" customHeight="1">
      <c r="A22" s="50" t="s">
        <v>87</v>
      </c>
      <c r="B22" s="60">
        <v>895.2</v>
      </c>
      <c r="C22" s="60">
        <v>750</v>
      </c>
      <c r="D22" s="60">
        <v>552.66</v>
      </c>
      <c r="E22" s="44">
        <f>$D:$D/$B:$B*100</f>
        <v>61.73592493297586</v>
      </c>
      <c r="F22" s="44">
        <f>$D:$D/$C:$C*100</f>
        <v>73.688</v>
      </c>
      <c r="G22" s="60">
        <v>791.92</v>
      </c>
      <c r="H22" s="44">
        <f>$D:$D/$G:$G*100</f>
        <v>69.78735225780382</v>
      </c>
      <c r="I22" s="60">
        <v>427.49</v>
      </c>
    </row>
    <row r="23" spans="1:9" ht="28.5" customHeight="1">
      <c r="A23" s="50" t="s">
        <v>88</v>
      </c>
      <c r="B23" s="60">
        <v>959</v>
      </c>
      <c r="C23" s="60">
        <v>196.56</v>
      </c>
      <c r="D23" s="60">
        <v>256.78000000000003</v>
      </c>
      <c r="E23" s="44">
        <f>$D:$D/$B:$B*100</f>
        <v>26.775808133472367</v>
      </c>
      <c r="F23" s="44">
        <f>$D:$D/$C:$C*100</f>
        <v>130.63695563695566</v>
      </c>
      <c r="G23" s="60">
        <v>196.56</v>
      </c>
      <c r="H23" s="44">
        <f>$D:$D/$G:$G*100</f>
        <v>130.63695563695566</v>
      </c>
      <c r="I23" s="60">
        <v>11.42</v>
      </c>
    </row>
    <row r="24" spans="1:9" ht="15.75" customHeight="1">
      <c r="A24" s="53" t="s">
        <v>8</v>
      </c>
      <c r="B24" s="56">
        <f>SUM(B25:B26)</f>
        <v>36295.600000000006</v>
      </c>
      <c r="C24" s="56">
        <f>SUM(C25:C26)</f>
        <v>7002.26</v>
      </c>
      <c r="D24" s="56">
        <f>SUM(D25:D26)</f>
        <v>6411.37</v>
      </c>
      <c r="E24" s="44">
        <f>$D:$D/$B:$B*100</f>
        <v>17.664317437926357</v>
      </c>
      <c r="F24" s="44">
        <f>$D:$D/$C:$C*100</f>
        <v>91.56143873549397</v>
      </c>
      <c r="G24" s="56">
        <f>SUM(G25:G26)</f>
        <v>6713.71</v>
      </c>
      <c r="H24" s="44">
        <f>$D:$D/$G:$G*100</f>
        <v>95.49667769385333</v>
      </c>
      <c r="I24" s="56">
        <f>SUM(I25:I26)</f>
        <v>674.61</v>
      </c>
    </row>
    <row r="25" spans="1:9" ht="16.5" customHeight="1">
      <c r="A25" s="50" t="s">
        <v>105</v>
      </c>
      <c r="B25" s="60">
        <v>18923.7</v>
      </c>
      <c r="C25" s="60">
        <v>1900</v>
      </c>
      <c r="D25" s="60">
        <v>1890.08</v>
      </c>
      <c r="E25" s="44">
        <f>$D:$D/$B:$B*100</f>
        <v>9.987898772438793</v>
      </c>
      <c r="F25" s="44">
        <f>$D:$D/$C:$C*100</f>
        <v>99.4778947368421</v>
      </c>
      <c r="G25" s="60">
        <v>1611.45</v>
      </c>
      <c r="H25" s="44">
        <f>$D:$D/$G:$G*100</f>
        <v>117.29063886561792</v>
      </c>
      <c r="I25" s="60">
        <v>295.6</v>
      </c>
    </row>
    <row r="26" spans="1:9" ht="15.75" customHeight="1">
      <c r="A26" s="50" t="s">
        <v>106</v>
      </c>
      <c r="B26" s="60">
        <v>17371.9</v>
      </c>
      <c r="C26" s="60">
        <v>5102.26</v>
      </c>
      <c r="D26" s="60">
        <v>4521.29</v>
      </c>
      <c r="E26" s="44">
        <f>$D:$D/$B:$B*100</f>
        <v>26.02645651886092</v>
      </c>
      <c r="F26" s="44">
        <f>$D:$D/$C:$C*100</f>
        <v>88.61347716502098</v>
      </c>
      <c r="G26" s="60">
        <v>5102.26</v>
      </c>
      <c r="H26" s="44">
        <f>$D:$D/$G:$G*100</f>
        <v>88.61347716502098</v>
      </c>
      <c r="I26" s="60">
        <v>379.01</v>
      </c>
    </row>
    <row r="27" spans="1:9" ht="13.5" customHeight="1">
      <c r="A27" s="46" t="s">
        <v>9</v>
      </c>
      <c r="B27" s="56">
        <f>B28+B29+B30</f>
        <v>14814.9</v>
      </c>
      <c r="C27" s="56">
        <f>C28+C29+C30</f>
        <v>4844.2</v>
      </c>
      <c r="D27" s="56">
        <f>D28+D29+D30</f>
        <v>5109.990000000001</v>
      </c>
      <c r="E27" s="44">
        <f>$D:$D/$B:$B*100</f>
        <v>34.49223416965353</v>
      </c>
      <c r="F27" s="44">
        <f>$D:$D/$C:$C*100</f>
        <v>105.48676768093806</v>
      </c>
      <c r="G27" s="56">
        <f>G28+G29+G30</f>
        <v>5753.68</v>
      </c>
      <c r="H27" s="44">
        <f>$D:$D/$G:$G*100</f>
        <v>88.81255127153406</v>
      </c>
      <c r="I27" s="56">
        <f>I28+I29+I30</f>
        <v>857.5</v>
      </c>
    </row>
    <row r="28" spans="1:9" ht="25.5">
      <c r="A28" s="50" t="s">
        <v>10</v>
      </c>
      <c r="B28" s="60">
        <v>14680.1</v>
      </c>
      <c r="C28" s="60">
        <v>4800</v>
      </c>
      <c r="D28" s="60">
        <v>5072.39</v>
      </c>
      <c r="E28" s="44">
        <f>$D:$D/$B:$B*100</f>
        <v>34.55283002159386</v>
      </c>
      <c r="F28" s="44">
        <f>$D:$D/$C:$C*100</f>
        <v>105.67479166666666</v>
      </c>
      <c r="G28" s="60">
        <v>5722.68</v>
      </c>
      <c r="H28" s="44">
        <f>$D:$D/$G:$G*100</f>
        <v>88.6366178084394</v>
      </c>
      <c r="I28" s="60">
        <v>852.7</v>
      </c>
    </row>
    <row r="29" spans="1:9" ht="18.75" customHeight="1">
      <c r="A29" s="50" t="s">
        <v>91</v>
      </c>
      <c r="B29" s="60">
        <v>84.8</v>
      </c>
      <c r="C29" s="60">
        <v>29.2</v>
      </c>
      <c r="D29" s="60">
        <v>17.6</v>
      </c>
      <c r="E29" s="44">
        <f>$D:$D/$B:$B*100</f>
        <v>20.75471698113208</v>
      </c>
      <c r="F29" s="44">
        <f>$D:$D/$C:$C*100</f>
        <v>60.27397260273973</v>
      </c>
      <c r="G29" s="60">
        <v>16</v>
      </c>
      <c r="H29" s="44" t="s">
        <v>110</v>
      </c>
      <c r="I29" s="60">
        <v>4.8</v>
      </c>
    </row>
    <row r="30" spans="1:9" ht="26.25" customHeight="1">
      <c r="A30" s="50" t="s">
        <v>90</v>
      </c>
      <c r="B30" s="60">
        <v>50</v>
      </c>
      <c r="C30" s="60">
        <v>15</v>
      </c>
      <c r="D30" s="60">
        <v>20</v>
      </c>
      <c r="E30" s="44">
        <f>$D:$D/$B:$B*100</f>
        <v>40</v>
      </c>
      <c r="F30" s="44" t="s">
        <v>110</v>
      </c>
      <c r="G30" s="60">
        <v>15</v>
      </c>
      <c r="H30" s="44" t="s">
        <v>110</v>
      </c>
      <c r="I30" s="60">
        <v>0</v>
      </c>
    </row>
    <row r="31" spans="1:9" ht="15.75" customHeight="1">
      <c r="A31" s="53" t="s">
        <v>11</v>
      </c>
      <c r="B31" s="56">
        <f>B32+B33</f>
        <v>0</v>
      </c>
      <c r="C31" s="56">
        <f>C32+C33</f>
        <v>0</v>
      </c>
      <c r="D31" s="56">
        <f>D32+D33</f>
        <v>0.07</v>
      </c>
      <c r="E31" s="44" t="s">
        <v>110</v>
      </c>
      <c r="F31" s="44" t="s">
        <v>110</v>
      </c>
      <c r="G31" s="56">
        <f>G32+G33</f>
        <v>0.17</v>
      </c>
      <c r="H31" s="44" t="s">
        <v>110</v>
      </c>
      <c r="I31" s="56">
        <f>I32+I33</f>
        <v>0</v>
      </c>
    </row>
    <row r="32" spans="1:9" ht="25.5">
      <c r="A32" s="50" t="s">
        <v>115</v>
      </c>
      <c r="B32" s="60">
        <v>0</v>
      </c>
      <c r="C32" s="60">
        <v>0</v>
      </c>
      <c r="D32" s="60">
        <v>0</v>
      </c>
      <c r="E32" s="44" t="s">
        <v>110</v>
      </c>
      <c r="F32" s="44" t="s">
        <v>110</v>
      </c>
      <c r="G32" s="60">
        <v>0</v>
      </c>
      <c r="H32" s="44" t="s">
        <v>110</v>
      </c>
      <c r="I32" s="60">
        <v>0</v>
      </c>
    </row>
    <row r="33" spans="1:9" ht="25.5">
      <c r="A33" s="50" t="s">
        <v>92</v>
      </c>
      <c r="B33" s="60">
        <v>0</v>
      </c>
      <c r="C33" s="60">
        <v>0</v>
      </c>
      <c r="D33" s="60">
        <v>0.07</v>
      </c>
      <c r="E33" s="44" t="s">
        <v>110</v>
      </c>
      <c r="F33" s="44" t="s">
        <v>110</v>
      </c>
      <c r="G33" s="60">
        <v>0.17</v>
      </c>
      <c r="H33" s="44" t="s">
        <v>110</v>
      </c>
      <c r="I33" s="60">
        <v>0</v>
      </c>
    </row>
    <row r="34" spans="1:9" ht="38.25">
      <c r="A34" s="53" t="s">
        <v>12</v>
      </c>
      <c r="B34" s="56">
        <f>B35+B37+B38+B39+B41+B42+B36</f>
        <v>50872.7</v>
      </c>
      <c r="C34" s="58">
        <f>SUM(C35:C42)</f>
        <v>19138.39</v>
      </c>
      <c r="D34" s="58">
        <f>SUM(D35:D42)</f>
        <v>15677.65</v>
      </c>
      <c r="E34" s="44">
        <f>$D:$D/$B:$B*100</f>
        <v>30.817412875668087</v>
      </c>
      <c r="F34" s="44">
        <f>$D:$D/$C:$C*100</f>
        <v>81.9172877133343</v>
      </c>
      <c r="G34" s="58">
        <f>SUM(G35:G42)</f>
        <v>16642.579999999998</v>
      </c>
      <c r="H34" s="44">
        <f>$D:$D/$G:$G*100</f>
        <v>94.20204078934877</v>
      </c>
      <c r="I34" s="58">
        <f>SUM(I35:I42)</f>
        <v>1873.43</v>
      </c>
    </row>
    <row r="35" spans="1:9" ht="76.5" hidden="1">
      <c r="A35" s="50" t="s">
        <v>113</v>
      </c>
      <c r="B35" s="60"/>
      <c r="C35" s="60"/>
      <c r="D35" s="60"/>
      <c r="E35" s="44" t="s">
        <v>111</v>
      </c>
      <c r="F35" s="44" t="e">
        <f>$D:$D/$C:$C*100</f>
        <v>#DIV/0!</v>
      </c>
      <c r="G35" s="60"/>
      <c r="H35" s="44" t="e">
        <f>$D:$D/$G:$G*100</f>
        <v>#DIV/0!</v>
      </c>
      <c r="I35" s="60"/>
    </row>
    <row r="36" spans="1:9" ht="76.5">
      <c r="A36" s="50" t="s">
        <v>116</v>
      </c>
      <c r="B36" s="60">
        <v>26368</v>
      </c>
      <c r="C36" s="60">
        <v>8500</v>
      </c>
      <c r="D36" s="60">
        <v>8460.16</v>
      </c>
      <c r="E36" s="44">
        <f>$D:$D/$B:$B*100</f>
        <v>32.08495145631068</v>
      </c>
      <c r="F36" s="44">
        <f>$D:$D/$C:$C*100</f>
        <v>99.53129411764706</v>
      </c>
      <c r="G36" s="60">
        <v>8491.4</v>
      </c>
      <c r="H36" s="44">
        <f>$D:$D/$G:$G*100</f>
        <v>99.63209835833902</v>
      </c>
      <c r="I36" s="60">
        <v>895.23</v>
      </c>
    </row>
    <row r="37" spans="1:9" ht="76.5">
      <c r="A37" s="50" t="s">
        <v>124</v>
      </c>
      <c r="B37" s="60">
        <v>628</v>
      </c>
      <c r="C37" s="60">
        <v>261.49</v>
      </c>
      <c r="D37" s="60">
        <v>379.84</v>
      </c>
      <c r="E37" s="44">
        <f>$D:$D/$B:$B*100</f>
        <v>60.48407643312102</v>
      </c>
      <c r="F37" s="44">
        <f>$D:$D/$C:$C*100</f>
        <v>145.25985697349802</v>
      </c>
      <c r="G37" s="60">
        <v>0.14</v>
      </c>
      <c r="H37" s="44" t="s">
        <v>110</v>
      </c>
      <c r="I37" s="60">
        <v>77.81</v>
      </c>
    </row>
    <row r="38" spans="1:9" ht="76.5">
      <c r="A38" s="50" t="s">
        <v>117</v>
      </c>
      <c r="B38" s="60">
        <v>530.18</v>
      </c>
      <c r="C38" s="60">
        <v>220.9</v>
      </c>
      <c r="D38" s="60">
        <v>118.88999999999999</v>
      </c>
      <c r="E38" s="44">
        <f>$D:$D/$B:$B*100</f>
        <v>22.4244596174884</v>
      </c>
      <c r="F38" s="44">
        <f>$D:$D/$C:$C*100</f>
        <v>53.82073336351289</v>
      </c>
      <c r="G38" s="60">
        <v>124.07</v>
      </c>
      <c r="H38" s="44">
        <f>$D:$D/$G:$G*100</f>
        <v>95.82493753526235</v>
      </c>
      <c r="I38" s="60">
        <v>27.13</v>
      </c>
    </row>
    <row r="39" spans="1:9" ht="38.25">
      <c r="A39" s="50" t="s">
        <v>118</v>
      </c>
      <c r="B39" s="60">
        <v>19213.07</v>
      </c>
      <c r="C39" s="60">
        <v>8000</v>
      </c>
      <c r="D39" s="60">
        <v>4693.74</v>
      </c>
      <c r="E39" s="44">
        <f>$D:$D/$B:$B*100</f>
        <v>24.42993233252156</v>
      </c>
      <c r="F39" s="44">
        <f>$D:$D/$C:$C*100</f>
        <v>58.67175</v>
      </c>
      <c r="G39" s="60">
        <v>6230.32</v>
      </c>
      <c r="H39" s="44">
        <f>$D:$D/$G:$G*100</f>
        <v>75.33706133874344</v>
      </c>
      <c r="I39" s="60">
        <v>381.77</v>
      </c>
    </row>
    <row r="40" spans="1:9" ht="51">
      <c r="A40" s="50" t="s">
        <v>136</v>
      </c>
      <c r="B40" s="60"/>
      <c r="C40" s="60">
        <v>0</v>
      </c>
      <c r="D40" s="60">
        <v>7.01</v>
      </c>
      <c r="E40" s="44"/>
      <c r="F40" s="44" t="e">
        <f>$D:$D/$C:$C*100</f>
        <v>#DIV/0!</v>
      </c>
      <c r="G40" s="60"/>
      <c r="H40" s="44"/>
      <c r="I40" s="60">
        <v>0</v>
      </c>
    </row>
    <row r="41" spans="1:9" ht="51">
      <c r="A41" s="50" t="s">
        <v>119</v>
      </c>
      <c r="B41" s="60">
        <v>691</v>
      </c>
      <c r="C41" s="60">
        <v>691</v>
      </c>
      <c r="D41" s="60">
        <v>445.23</v>
      </c>
      <c r="E41" s="44">
        <f>$D:$D/$B:$B*100</f>
        <v>64.4327062228654</v>
      </c>
      <c r="F41" s="44" t="s">
        <v>110</v>
      </c>
      <c r="G41" s="60">
        <v>690.92</v>
      </c>
      <c r="H41" s="44" t="s">
        <v>110</v>
      </c>
      <c r="I41" s="60">
        <v>341.58</v>
      </c>
    </row>
    <row r="42" spans="1:9" ht="76.5">
      <c r="A42" s="54" t="s">
        <v>120</v>
      </c>
      <c r="B42" s="60">
        <v>3442.45</v>
      </c>
      <c r="C42" s="60">
        <v>1465</v>
      </c>
      <c r="D42" s="60">
        <v>1572.78</v>
      </c>
      <c r="E42" s="44">
        <f>$D:$D/$B:$B*100</f>
        <v>45.687809554241895</v>
      </c>
      <c r="F42" s="44">
        <f>$D:$D/$C:$C*100</f>
        <v>107.35699658703071</v>
      </c>
      <c r="G42" s="60">
        <v>1105.73</v>
      </c>
      <c r="H42" s="44">
        <f>$D:$D/$G:$G*100</f>
        <v>142.23906378591516</v>
      </c>
      <c r="I42" s="60">
        <v>149.91</v>
      </c>
    </row>
    <row r="43" spans="1:9" ht="29.25" customHeight="1">
      <c r="A43" s="47" t="s">
        <v>13</v>
      </c>
      <c r="B43" s="55">
        <v>515</v>
      </c>
      <c r="C43" s="55">
        <v>342.01</v>
      </c>
      <c r="D43" s="55">
        <v>160.64</v>
      </c>
      <c r="E43" s="44">
        <f>$D:$D/$B:$B*100</f>
        <v>31.192233009708737</v>
      </c>
      <c r="F43" s="44">
        <f>$D:$D/$C:$C*100</f>
        <v>46.96938686003333</v>
      </c>
      <c r="G43" s="55">
        <v>312.04</v>
      </c>
      <c r="H43" s="44">
        <f>$D:$D/$G:$G*100</f>
        <v>51.48057941289578</v>
      </c>
      <c r="I43" s="55">
        <v>-4.66</v>
      </c>
    </row>
    <row r="44" spans="1:9" ht="27" customHeight="1">
      <c r="A44" s="47" t="s">
        <v>96</v>
      </c>
      <c r="B44" s="55">
        <v>1829.19</v>
      </c>
      <c r="C44" s="55">
        <v>714.95</v>
      </c>
      <c r="D44" s="55">
        <v>1413.82</v>
      </c>
      <c r="E44" s="44">
        <f>$D:$D/$B:$B*100</f>
        <v>77.29213477003482</v>
      </c>
      <c r="F44" s="44">
        <f>$D:$D/$C:$C*100</f>
        <v>197.75089167074617</v>
      </c>
      <c r="G44" s="55">
        <v>1138.91</v>
      </c>
      <c r="H44" s="44">
        <f>$D:$D/$G:$G*100</f>
        <v>124.13799158844859</v>
      </c>
      <c r="I44" s="55">
        <v>123.99</v>
      </c>
    </row>
    <row r="45" spans="1:9" ht="25.5">
      <c r="A45" s="53" t="s">
        <v>14</v>
      </c>
      <c r="B45" s="56">
        <f>B46+B47+B48</f>
        <v>1497.5</v>
      </c>
      <c r="C45" s="56">
        <f>C46+C47+C48</f>
        <v>501</v>
      </c>
      <c r="D45" s="56">
        <f>D46+D47+D48</f>
        <v>1349.99</v>
      </c>
      <c r="E45" s="44">
        <f>$D:$D/$B:$B*100</f>
        <v>90.14958263772955</v>
      </c>
      <c r="F45" s="44">
        <f>$D:$D/$C:$C*100</f>
        <v>269.45908183632736</v>
      </c>
      <c r="G45" s="56">
        <f>G46+G47+G48</f>
        <v>1097.99</v>
      </c>
      <c r="H45" s="44">
        <f>$D:$D/$G:$G*100</f>
        <v>122.95102869789343</v>
      </c>
      <c r="I45" s="56">
        <f>I46+I47+I48</f>
        <v>588.46</v>
      </c>
    </row>
    <row r="46" spans="1:9" ht="12.75">
      <c r="A46" s="50" t="s">
        <v>94</v>
      </c>
      <c r="B46" s="60">
        <v>0</v>
      </c>
      <c r="C46" s="60">
        <v>0</v>
      </c>
      <c r="D46" s="60">
        <v>413.05</v>
      </c>
      <c r="E46" s="44" t="s">
        <v>110</v>
      </c>
      <c r="F46" s="44" t="s">
        <v>110</v>
      </c>
      <c r="G46" s="60">
        <v>0</v>
      </c>
      <c r="H46" s="44" t="s">
        <v>110</v>
      </c>
      <c r="I46" s="60">
        <v>413.05</v>
      </c>
    </row>
    <row r="47" spans="1:9" ht="76.5">
      <c r="A47" s="50" t="s">
        <v>95</v>
      </c>
      <c r="B47" s="60">
        <v>97.5</v>
      </c>
      <c r="C47" s="60">
        <v>61</v>
      </c>
      <c r="D47" s="60">
        <v>98.3</v>
      </c>
      <c r="E47" s="44" t="s">
        <v>111</v>
      </c>
      <c r="F47" s="44">
        <f>$D:$D/$C:$C*100</f>
        <v>161.14754098360655</v>
      </c>
      <c r="G47" s="60">
        <v>62.82</v>
      </c>
      <c r="H47" s="44">
        <f>$D:$D/$G:$G*100</f>
        <v>156.47882839859918</v>
      </c>
      <c r="I47" s="60">
        <v>24.38</v>
      </c>
    </row>
    <row r="48" spans="1:9" ht="12.75">
      <c r="A48" s="54" t="s">
        <v>93</v>
      </c>
      <c r="B48" s="60">
        <v>1400</v>
      </c>
      <c r="C48" s="60">
        <v>440</v>
      </c>
      <c r="D48" s="60">
        <v>838.64</v>
      </c>
      <c r="E48" s="44">
        <f>$D:$D/$B:$B*100</f>
        <v>59.902857142857144</v>
      </c>
      <c r="F48" s="44">
        <f>$D:$D/$C:$C*100</f>
        <v>190.6</v>
      </c>
      <c r="G48" s="60">
        <v>1035.17</v>
      </c>
      <c r="H48" s="44">
        <f>$D:$D/$G:$G*100</f>
        <v>81.01471255928978</v>
      </c>
      <c r="I48" s="60">
        <v>151.03</v>
      </c>
    </row>
    <row r="49" spans="1:9" ht="12.75">
      <c r="A49" s="47" t="s">
        <v>15</v>
      </c>
      <c r="B49" s="56">
        <v>1972.8</v>
      </c>
      <c r="C49" s="56">
        <v>1290.26</v>
      </c>
      <c r="D49" s="56">
        <v>1292.48</v>
      </c>
      <c r="E49" s="44">
        <f>$D:$D/$B:$B*100</f>
        <v>65.51500405515004</v>
      </c>
      <c r="F49" s="44">
        <f>$D:$D/$C:$C*100</f>
        <v>100.17205834482972</v>
      </c>
      <c r="G49" s="56">
        <v>5107.55</v>
      </c>
      <c r="H49" s="44">
        <f>$D:$D/$G:$G*100</f>
        <v>25.305283355033236</v>
      </c>
      <c r="I49" s="56">
        <v>71.26</v>
      </c>
    </row>
    <row r="50" spans="1:9" ht="63.75" hidden="1">
      <c r="A50" s="50" t="s">
        <v>125</v>
      </c>
      <c r="B50" s="60"/>
      <c r="C50" s="60"/>
      <c r="D50" s="60"/>
      <c r="E50" s="44" t="e">
        <f>$D:$D/$B:$B*100</f>
        <v>#DIV/0!</v>
      </c>
      <c r="F50" s="44" t="e">
        <f>$D:$D/$C:$C*100</f>
        <v>#DIV/0!</v>
      </c>
      <c r="G50" s="60"/>
      <c r="H50" s="44" t="e">
        <f>$D:$D/$G:$G*100</f>
        <v>#DIV/0!</v>
      </c>
      <c r="I50" s="60"/>
    </row>
    <row r="51" spans="1:9" ht="89.25" hidden="1">
      <c r="A51" s="50" t="s">
        <v>126</v>
      </c>
      <c r="B51" s="60"/>
      <c r="C51" s="60"/>
      <c r="D51" s="60"/>
      <c r="E51" s="44" t="e">
        <f>$D:$D/$B:$B*100</f>
        <v>#DIV/0!</v>
      </c>
      <c r="F51" s="44" t="e">
        <f>$D:$D/$C:$C*100</f>
        <v>#DIV/0!</v>
      </c>
      <c r="G51" s="60"/>
      <c r="H51" s="44" t="e">
        <f>$D:$D/$G:$G*100</f>
        <v>#DIV/0!</v>
      </c>
      <c r="I51" s="60"/>
    </row>
    <row r="52" spans="1:9" ht="14.25" customHeight="1" hidden="1">
      <c r="A52" s="50" t="s">
        <v>127</v>
      </c>
      <c r="B52" s="60"/>
      <c r="C52" s="60"/>
      <c r="D52" s="60"/>
      <c r="E52" s="44" t="e">
        <f>$D:$D/$B:$B*100</f>
        <v>#DIV/0!</v>
      </c>
      <c r="F52" s="44" t="e">
        <f>$D:$D/$C:$C*100</f>
        <v>#DIV/0!</v>
      </c>
      <c r="G52" s="60"/>
      <c r="H52" s="44" t="e">
        <f>$D:$D/$G:$G*100</f>
        <v>#DIV/0!</v>
      </c>
      <c r="I52" s="60"/>
    </row>
    <row r="53" spans="1:9" ht="63.75" hidden="1">
      <c r="A53" s="50" t="s">
        <v>128</v>
      </c>
      <c r="B53" s="60"/>
      <c r="C53" s="60"/>
      <c r="D53" s="60"/>
      <c r="E53" s="44" t="e">
        <f>$D:$D/$B:$B*100</f>
        <v>#DIV/0!</v>
      </c>
      <c r="F53" s="44" t="e">
        <f>$D:$D/$C:$C*100</f>
        <v>#DIV/0!</v>
      </c>
      <c r="G53" s="60"/>
      <c r="H53" s="44" t="s">
        <v>111</v>
      </c>
      <c r="I53" s="60"/>
    </row>
    <row r="54" spans="1:9" ht="63.75" hidden="1">
      <c r="A54" s="50" t="s">
        <v>129</v>
      </c>
      <c r="B54" s="60"/>
      <c r="C54" s="60"/>
      <c r="D54" s="60"/>
      <c r="E54" s="44" t="s">
        <v>111</v>
      </c>
      <c r="F54" s="44" t="e">
        <f>$D:$D/$C:$C*100</f>
        <v>#DIV/0!</v>
      </c>
      <c r="G54" s="60"/>
      <c r="H54" s="44" t="e">
        <f>$D:$D/$G:$G*100</f>
        <v>#DIV/0!</v>
      </c>
      <c r="I54" s="60"/>
    </row>
    <row r="55" spans="1:9" ht="63.75" hidden="1">
      <c r="A55" s="50" t="s">
        <v>130</v>
      </c>
      <c r="B55" s="60"/>
      <c r="C55" s="60"/>
      <c r="D55" s="60"/>
      <c r="E55" s="44" t="e">
        <f>$D:$D/$B:$B*100</f>
        <v>#DIV/0!</v>
      </c>
      <c r="F55" s="44" t="e">
        <f>$D:$D/$C:$C*100</f>
        <v>#DIV/0!</v>
      </c>
      <c r="G55" s="60"/>
      <c r="H55" s="44" t="e">
        <f>$D:$D/$G:$G*100</f>
        <v>#DIV/0!</v>
      </c>
      <c r="I55" s="60"/>
    </row>
    <row r="56" spans="1:9" ht="76.5" hidden="1">
      <c r="A56" s="50" t="s">
        <v>131</v>
      </c>
      <c r="B56" s="60"/>
      <c r="C56" s="60"/>
      <c r="D56" s="60"/>
      <c r="E56" s="44" t="e">
        <f>$D:$D/$B:$B*100</f>
        <v>#DIV/0!</v>
      </c>
      <c r="F56" s="44" t="e">
        <f>$D:$D/$C:$C*100</f>
        <v>#DIV/0!</v>
      </c>
      <c r="G56" s="60"/>
      <c r="H56" s="44" t="e">
        <f>$D:$D/$G:$G*100</f>
        <v>#DIV/0!</v>
      </c>
      <c r="I56" s="60"/>
    </row>
    <row r="57" spans="1:9" ht="52.5" customHeight="1" hidden="1">
      <c r="A57" s="50" t="s">
        <v>132</v>
      </c>
      <c r="B57" s="60"/>
      <c r="C57" s="60"/>
      <c r="D57" s="60"/>
      <c r="E57" s="44" t="e">
        <f>$D:$D/$B:$B*100</f>
        <v>#DIV/0!</v>
      </c>
      <c r="F57" s="44" t="e">
        <f>$D:$D/$C:$C*100</f>
        <v>#DIV/0!</v>
      </c>
      <c r="G57" s="60"/>
      <c r="H57" s="44" t="e">
        <f>$D:$D/$G:$G*100</f>
        <v>#DIV/0!</v>
      </c>
      <c r="I57" s="60"/>
    </row>
    <row r="58" spans="1:9" ht="76.5" hidden="1">
      <c r="A58" s="50" t="s">
        <v>133</v>
      </c>
      <c r="B58" s="60"/>
      <c r="C58" s="60"/>
      <c r="D58" s="60"/>
      <c r="E58" s="44" t="s">
        <v>110</v>
      </c>
      <c r="F58" s="44" t="e">
        <f>$D:$D/$C:$C*100</f>
        <v>#DIV/0!</v>
      </c>
      <c r="G58" s="60"/>
      <c r="H58" s="44" t="s">
        <v>110</v>
      </c>
      <c r="I58" s="60"/>
    </row>
    <row r="59" spans="1:9" ht="12.75" hidden="1">
      <c r="A59" s="50" t="s">
        <v>134</v>
      </c>
      <c r="B59" s="60"/>
      <c r="C59" s="60"/>
      <c r="D59" s="60"/>
      <c r="E59" s="44" t="e">
        <f>$D:$D/$B:$B*100</f>
        <v>#DIV/0!</v>
      </c>
      <c r="F59" s="44" t="e">
        <f>$D:$D/$C:$C*100</f>
        <v>#DIV/0!</v>
      </c>
      <c r="G59" s="60"/>
      <c r="H59" s="44" t="s">
        <v>111</v>
      </c>
      <c r="I59" s="60"/>
    </row>
    <row r="60" spans="1:9" ht="12.75">
      <c r="A60" s="46" t="s">
        <v>16</v>
      </c>
      <c r="B60" s="55">
        <v>160.35</v>
      </c>
      <c r="C60" s="55">
        <v>40</v>
      </c>
      <c r="D60" s="55">
        <v>-54.19</v>
      </c>
      <c r="E60" s="44">
        <f>$D:$D/$B:$B*100</f>
        <v>-33.79482382288743</v>
      </c>
      <c r="F60" s="44" t="s">
        <v>110</v>
      </c>
      <c r="G60" s="55">
        <v>53.24</v>
      </c>
      <c r="H60" s="44">
        <f>$D:$D/$G:$G*100</f>
        <v>-101.78437265214124</v>
      </c>
      <c r="I60" s="55">
        <v>14.58</v>
      </c>
    </row>
    <row r="61" spans="1:9" ht="12.75">
      <c r="A61" s="53" t="s">
        <v>17</v>
      </c>
      <c r="B61" s="56">
        <f>B8+B15+B20+B24+B27+B31+B34+B43+B44+B45+B60+B49</f>
        <v>442319.4799999999</v>
      </c>
      <c r="C61" s="56">
        <f>C8+C15+C20+C24+C27+C31+C34+C43+C44+C45+C60+C49</f>
        <v>155600.58000000002</v>
      </c>
      <c r="D61" s="56">
        <f>D8+D15+D20+D24+D27+D31+D34+D43+D44+D45+D60+D49</f>
        <v>154661.89</v>
      </c>
      <c r="E61" s="44">
        <f>$D:$D/$B:$B*100</f>
        <v>34.96610413812207</v>
      </c>
      <c r="F61" s="44">
        <f>$D:$D/$C:$C*100</f>
        <v>99.39673104046271</v>
      </c>
      <c r="G61" s="56">
        <f>G8+G15+G20+G24+G27+G31+G34+G43+G44+G45+G60+G49</f>
        <v>155699.99999999997</v>
      </c>
      <c r="H61" s="44">
        <f>$D:$D/$G:$G*100</f>
        <v>99.33326268465</v>
      </c>
      <c r="I61" s="56">
        <f>I8+I15+I20+I24+I27+I31+I34+I43+I44+I45+I60+I49</f>
        <v>24373.72</v>
      </c>
    </row>
    <row r="62" spans="1:9" ht="16.5" customHeight="1">
      <c r="A62" s="53" t="s">
        <v>18</v>
      </c>
      <c r="B62" s="56">
        <f>B63+B69+B68</f>
        <v>1996762.33</v>
      </c>
      <c r="C62" s="56">
        <f>C63+C69+C68</f>
        <v>604314.6300000001</v>
      </c>
      <c r="D62" s="56">
        <f>D63+D69+D68</f>
        <v>603906.0399999999</v>
      </c>
      <c r="E62" s="44">
        <f>$D:$D/$B:$B*100</f>
        <v>30.244262470636645</v>
      </c>
      <c r="F62" s="44">
        <f>$D:$D/$C:$C*100</f>
        <v>99.93238786888212</v>
      </c>
      <c r="G62" s="56">
        <f>G63+G69+G68</f>
        <v>578108.01</v>
      </c>
      <c r="H62" s="44">
        <f>$D:$D/$G:$G*100</f>
        <v>104.4624930901753</v>
      </c>
      <c r="I62" s="56">
        <f>I63+I69+I68</f>
        <v>143715.47999999998</v>
      </c>
    </row>
    <row r="63" spans="1:9" ht="25.5" customHeight="1">
      <c r="A63" s="53" t="s">
        <v>19</v>
      </c>
      <c r="B63" s="56">
        <f>B64+B65+B67+B66</f>
        <v>1999031.53</v>
      </c>
      <c r="C63" s="56">
        <f>C64+C65+C67+C66</f>
        <v>606583.8300000001</v>
      </c>
      <c r="D63" s="56">
        <f>D64+D65+D67+D66</f>
        <v>606583.85</v>
      </c>
      <c r="E63" s="44">
        <f>$D:$D/$B:$B*100</f>
        <v>30.343886071671918</v>
      </c>
      <c r="F63" s="44">
        <f>$D:$D/$C:$C*100</f>
        <v>100.00000329715348</v>
      </c>
      <c r="G63" s="56">
        <f>G64+G65+G67+G66</f>
        <v>578975.09</v>
      </c>
      <c r="H63" s="44">
        <f>$D:$D/$G:$G*100</f>
        <v>104.7685574866442</v>
      </c>
      <c r="I63" s="56">
        <f>I64+I65+I67+I66</f>
        <v>143721.09999999998</v>
      </c>
    </row>
    <row r="64" spans="1:9" ht="13.5" customHeight="1">
      <c r="A64" s="50" t="s">
        <v>107</v>
      </c>
      <c r="B64" s="60">
        <v>473017.9</v>
      </c>
      <c r="C64" s="60">
        <v>188527.6</v>
      </c>
      <c r="D64" s="60">
        <v>188527.6</v>
      </c>
      <c r="E64" s="44">
        <f>$D:$D/$B:$B*100</f>
        <v>39.8563352465097</v>
      </c>
      <c r="F64" s="44">
        <f>$D:$D/$C:$C*100</f>
        <v>100</v>
      </c>
      <c r="G64" s="60">
        <v>163738.28</v>
      </c>
      <c r="H64" s="44">
        <f>$D:$D/$G:$G*100</f>
        <v>115.13959960981634</v>
      </c>
      <c r="I64" s="60">
        <v>26293.6</v>
      </c>
    </row>
    <row r="65" spans="1:9" ht="13.5" customHeight="1">
      <c r="A65" s="50" t="s">
        <v>108</v>
      </c>
      <c r="B65" s="60">
        <v>495378.37</v>
      </c>
      <c r="C65" s="60">
        <v>29735.61</v>
      </c>
      <c r="D65" s="60">
        <v>29735.620000000003</v>
      </c>
      <c r="E65" s="44">
        <f>$D:$D/$B:$B*100</f>
        <v>6.002607663309966</v>
      </c>
      <c r="F65" s="44">
        <f>$D:$D/$C:$C*100</f>
        <v>100.000033629712</v>
      </c>
      <c r="G65" s="60">
        <v>48973.2</v>
      </c>
      <c r="H65" s="44">
        <f>$D:$D/$G:$G*100</f>
        <v>60.71814788496567</v>
      </c>
      <c r="I65" s="60">
        <v>9070.65</v>
      </c>
    </row>
    <row r="66" spans="1:9" ht="13.5" customHeight="1">
      <c r="A66" s="50" t="s">
        <v>109</v>
      </c>
      <c r="B66" s="60">
        <v>1010703.86</v>
      </c>
      <c r="C66" s="60">
        <v>385369.01</v>
      </c>
      <c r="D66" s="60">
        <v>385369.02</v>
      </c>
      <c r="E66" s="44">
        <f>$D:$D/$B:$B*100</f>
        <v>38.128776909984296</v>
      </c>
      <c r="F66" s="44">
        <f>$D:$D/$C:$C*100</f>
        <v>100.00000259491546</v>
      </c>
      <c r="G66" s="60">
        <v>364679.03</v>
      </c>
      <c r="H66" s="44">
        <f>$D:$D/$G:$G*100</f>
        <v>105.67347949784774</v>
      </c>
      <c r="I66" s="60">
        <v>105610.9</v>
      </c>
    </row>
    <row r="67" spans="1:9" ht="12.75">
      <c r="A67" s="2" t="s">
        <v>121</v>
      </c>
      <c r="B67" s="60">
        <v>19931.399999999998</v>
      </c>
      <c r="C67" s="60">
        <v>2951.6099999999997</v>
      </c>
      <c r="D67" s="60">
        <v>2951.6099999999997</v>
      </c>
      <c r="E67" s="44">
        <f>$D:$D/$B:$B*100</f>
        <v>14.80884433607273</v>
      </c>
      <c r="F67" s="44" t="s">
        <v>110</v>
      </c>
      <c r="G67" s="60">
        <v>1584.58</v>
      </c>
      <c r="H67" s="44" t="s">
        <v>110</v>
      </c>
      <c r="I67" s="60">
        <v>2745.95</v>
      </c>
    </row>
    <row r="68" spans="1:9" ht="12.75">
      <c r="A68" s="53" t="s">
        <v>112</v>
      </c>
      <c r="B68" s="60"/>
      <c r="C68" s="60"/>
      <c r="D68" s="60"/>
      <c r="E68" s="44" t="s">
        <v>111</v>
      </c>
      <c r="F68" s="44" t="s">
        <v>110</v>
      </c>
      <c r="G68" s="60">
        <v>0</v>
      </c>
      <c r="H68" s="44" t="s">
        <v>111</v>
      </c>
      <c r="I68" s="60"/>
    </row>
    <row r="69" spans="1:9" ht="25.5">
      <c r="A69" s="53" t="s">
        <v>21</v>
      </c>
      <c r="B69" s="55">
        <v>-2269.2</v>
      </c>
      <c r="C69" s="55">
        <v>-2269.2</v>
      </c>
      <c r="D69" s="55">
        <v>-2677.8099999999995</v>
      </c>
      <c r="E69" s="44" t="s">
        <v>111</v>
      </c>
      <c r="F69" s="44" t="s">
        <v>110</v>
      </c>
      <c r="G69" s="55">
        <v>-867.08</v>
      </c>
      <c r="H69" s="44">
        <f>$D:$D/$G:$G*100</f>
        <v>308.83078839322775</v>
      </c>
      <c r="I69" s="55">
        <v>-5.62</v>
      </c>
    </row>
    <row r="70" spans="1:9" ht="17.25" customHeight="1" hidden="1">
      <c r="A70" s="46" t="s">
        <v>20</v>
      </c>
      <c r="B70" s="56">
        <f>B62+B61</f>
        <v>2439081.81</v>
      </c>
      <c r="C70" s="56">
        <f>C62+C61</f>
        <v>759915.2100000002</v>
      </c>
      <c r="D70" s="56">
        <f>D62+D61</f>
        <v>758567.9299999999</v>
      </c>
      <c r="E70" s="44">
        <f>$D:$D/$B:$B*100</f>
        <v>31.10055295767221</v>
      </c>
      <c r="F70" s="44">
        <f>$D:$D/$C:$C*100</f>
        <v>99.82270653590415</v>
      </c>
      <c r="G70" s="56">
        <f>G62+G61</f>
        <v>733808.01</v>
      </c>
      <c r="H70" s="44">
        <f>$D:$D/$G:$G*100</f>
        <v>103.3741686739015</v>
      </c>
      <c r="I70" s="56">
        <f>I62+I61</f>
        <v>168089.19999999998</v>
      </c>
    </row>
    <row r="71" spans="1:9" ht="12.75">
      <c r="A71" s="46" t="s">
        <v>20</v>
      </c>
      <c r="B71" s="33">
        <f>B70</f>
        <v>2439081.81</v>
      </c>
      <c r="C71" s="33">
        <f aca="true" t="shared" si="0" ref="C71:I71">C70</f>
        <v>759915.2100000002</v>
      </c>
      <c r="D71" s="33">
        <f t="shared" si="0"/>
        <v>758567.9299999999</v>
      </c>
      <c r="E71" s="33">
        <f t="shared" si="0"/>
        <v>31.10055295767221</v>
      </c>
      <c r="F71" s="33">
        <f t="shared" si="0"/>
        <v>99.82270653590415</v>
      </c>
      <c r="G71" s="33">
        <f t="shared" si="0"/>
        <v>733808.01</v>
      </c>
      <c r="H71" s="33">
        <f t="shared" si="0"/>
        <v>103.3741686739015</v>
      </c>
      <c r="I71" s="33">
        <f t="shared" si="0"/>
        <v>168089.19999999998</v>
      </c>
    </row>
    <row r="72" spans="1:9" ht="12.75">
      <c r="A72" s="78" t="s">
        <v>22</v>
      </c>
      <c r="B72" s="79"/>
      <c r="C72" s="79"/>
      <c r="D72" s="79"/>
      <c r="E72" s="79"/>
      <c r="F72" s="79"/>
      <c r="G72" s="79"/>
      <c r="H72" s="79"/>
      <c r="I72" s="83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4">
        <f>$D:$D/$B:$B*100</f>
        <v>30.751720565381486</v>
      </c>
      <c r="F73" s="24">
        <f>$D:$D/$C:$C*100</f>
        <v>97.13831552864724</v>
      </c>
      <c r="G73" s="33">
        <f>G74+G75+G76+G77+G78+G79+G80+G81</f>
        <v>39596</v>
      </c>
      <c r="H73" s="24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7">
        <f>$D:$D/$B:$B*100</f>
        <v>26.518990179812562</v>
      </c>
      <c r="F74" s="27">
        <f>$D:$D/$C:$C*100</f>
        <v>100</v>
      </c>
      <c r="G74" s="34">
        <v>289.7</v>
      </c>
      <c r="H74" s="27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7">
        <f>$D:$D/$B:$B*100</f>
        <v>29.28026454024077</v>
      </c>
      <c r="F75" s="27">
        <f>$D:$D/$C:$C*100</f>
        <v>83.31781426121049</v>
      </c>
      <c r="G75" s="34">
        <v>1728</v>
      </c>
      <c r="H75" s="27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7">
        <f>$D:$D/$B:$B*100</f>
        <v>34.365924874517404</v>
      </c>
      <c r="F76" s="27">
        <f>$D:$D/$C:$C*100</f>
        <v>97.8443059847244</v>
      </c>
      <c r="G76" s="34">
        <v>15812.7</v>
      </c>
      <c r="H76" s="27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7">
        <v>0</v>
      </c>
      <c r="F77" s="27">
        <v>0</v>
      </c>
      <c r="G77" s="41">
        <v>0</v>
      </c>
      <c r="H77" s="27">
        <v>0</v>
      </c>
      <c r="I77" s="34" t="e">
        <f>D77-#REF!</f>
        <v>#REF!</v>
      </c>
    </row>
    <row r="78" spans="1:9" ht="25.5">
      <c r="A78" s="1" t="s">
        <v>27</v>
      </c>
      <c r="B78" s="26">
        <v>13022.4</v>
      </c>
      <c r="C78" s="26">
        <v>5797.9</v>
      </c>
      <c r="D78" s="26">
        <v>5457</v>
      </c>
      <c r="E78" s="27">
        <f>$D:$D/$B:$B*100</f>
        <v>41.904718024327316</v>
      </c>
      <c r="F78" s="27">
        <v>0</v>
      </c>
      <c r="G78" s="26">
        <v>4897.7</v>
      </c>
      <c r="H78" s="27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7">
        <v>0</v>
      </c>
      <c r="F79" s="27">
        <v>0</v>
      </c>
      <c r="G79" s="34">
        <v>0</v>
      </c>
      <c r="H79" s="27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7">
        <f>$D:$D/$B:$B*100</f>
        <v>0</v>
      </c>
      <c r="F80" s="27">
        <v>0</v>
      </c>
      <c r="G80" s="34">
        <v>0</v>
      </c>
      <c r="H80" s="27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7">
        <f>$D:$D/$B:$B*100</f>
        <v>26.317780014230678</v>
      </c>
      <c r="F81" s="27">
        <f>$D:$D/$C:$C*100</f>
        <v>99.21581421200808</v>
      </c>
      <c r="G81" s="34">
        <v>16867.9</v>
      </c>
      <c r="H81" s="27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5">
        <v>377.1</v>
      </c>
      <c r="C82" s="25">
        <v>211.8</v>
      </c>
      <c r="D82" s="33">
        <v>131.1</v>
      </c>
      <c r="E82" s="24">
        <f>$D:$D/$B:$B*100</f>
        <v>34.76531424025457</v>
      </c>
      <c r="F82" s="24">
        <f>$D:$D/$C:$C*100</f>
        <v>61.89801699716714</v>
      </c>
      <c r="G82" s="33">
        <v>124.5</v>
      </c>
      <c r="H82" s="24">
        <v>0</v>
      </c>
      <c r="I82" s="33" t="e">
        <f>D82-#REF!</f>
        <v>#REF!</v>
      </c>
    </row>
    <row r="83" spans="1:9" ht="25.5">
      <c r="A83" s="9" t="s">
        <v>32</v>
      </c>
      <c r="B83" s="25">
        <v>4849.7</v>
      </c>
      <c r="C83" s="25">
        <v>1302.7</v>
      </c>
      <c r="D83" s="25">
        <v>1276.9</v>
      </c>
      <c r="E83" s="24">
        <f>$D:$D/$B:$B*100</f>
        <v>26.32946367816566</v>
      </c>
      <c r="F83" s="24">
        <f>$D:$D/$C:$C*100</f>
        <v>98.0194979657634</v>
      </c>
      <c r="G83" s="25">
        <v>1226.1</v>
      </c>
      <c r="H83" s="24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4">
        <f>$D:$D/$B:$B*100</f>
        <v>12.041315421719338</v>
      </c>
      <c r="F84" s="24">
        <f>$D:$D/$C:$C*100</f>
        <v>84.19522227869646</v>
      </c>
      <c r="G84" s="33">
        <f>G85+G86+G87+G88+G89</f>
        <v>19549.300000000003</v>
      </c>
      <c r="H84" s="24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7">
        <v>0</v>
      </c>
      <c r="F85" s="27">
        <v>0</v>
      </c>
      <c r="G85" s="34"/>
      <c r="H85" s="27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7">
        <v>0</v>
      </c>
      <c r="F86" s="27">
        <v>0</v>
      </c>
      <c r="G86" s="34">
        <v>0</v>
      </c>
      <c r="H86" s="27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7">
        <f>$D:$D/$B:$B*100</f>
        <v>31.252023073411628</v>
      </c>
      <c r="F87" s="27">
        <v>0</v>
      </c>
      <c r="G87" s="34">
        <v>6354.8</v>
      </c>
      <c r="H87" s="27">
        <v>0</v>
      </c>
      <c r="I87" s="34" t="e">
        <f>D87-#REF!</f>
        <v>#REF!</v>
      </c>
    </row>
    <row r="88" spans="1:9" ht="12.75">
      <c r="A88" s="10" t="s">
        <v>77</v>
      </c>
      <c r="B88" s="26">
        <v>93929.4</v>
      </c>
      <c r="C88" s="26">
        <v>13972.8</v>
      </c>
      <c r="D88" s="26">
        <v>9972.8</v>
      </c>
      <c r="E88" s="27">
        <f>$D:$D/$B:$B*100</f>
        <v>10.61733599916533</v>
      </c>
      <c r="F88" s="27">
        <f>$D:$D/$C:$C*100</f>
        <v>71.37295316615138</v>
      </c>
      <c r="G88" s="26">
        <v>9391.6</v>
      </c>
      <c r="H88" s="27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7">
        <f>$D:$D/$B:$B*100</f>
        <v>34.70336852689794</v>
      </c>
      <c r="F89" s="27">
        <f>$D:$D/$C:$C*100</f>
        <v>99.7085149740759</v>
      </c>
      <c r="G89" s="34">
        <v>3802.9</v>
      </c>
      <c r="H89" s="27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4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3">
        <v>0</v>
      </c>
      <c r="D91" s="43">
        <v>0</v>
      </c>
      <c r="E91" s="42">
        <v>0</v>
      </c>
      <c r="F91" s="27">
        <v>0</v>
      </c>
      <c r="G91" s="61">
        <v>0</v>
      </c>
      <c r="H91" s="27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7">
        <f>$D:$D/$B:$B*100</f>
        <v>0.07119191697927221</v>
      </c>
      <c r="F92" s="27">
        <v>0</v>
      </c>
      <c r="G92" s="34">
        <v>1558.4</v>
      </c>
      <c r="H92" s="27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7">
        <f>$D:$D/$B:$B*100</f>
        <v>14.894265254156045</v>
      </c>
      <c r="F93" s="27">
        <f>$D:$D/$C:$C*100</f>
        <v>98.24927666799496</v>
      </c>
      <c r="G93" s="34">
        <v>12793.5</v>
      </c>
      <c r="H93" s="27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7">
        <f>$D:$D/$B:$B*100</f>
        <v>34.204680011277134</v>
      </c>
      <c r="F94" s="27">
        <f>$D:$D/$C:$C*100</f>
        <v>99.52095022475966</v>
      </c>
      <c r="G94" s="34">
        <v>5729.9</v>
      </c>
      <c r="H94" s="27">
        <f>$D:$D/$G:$G*100</f>
        <v>105.86921237717937</v>
      </c>
      <c r="I94" s="34" t="e">
        <f>D94-#REF!</f>
        <v>#REF!</v>
      </c>
    </row>
    <row r="95" spans="1:9" ht="12.75">
      <c r="A95" s="11" t="s">
        <v>114</v>
      </c>
      <c r="B95" s="33">
        <f aca="true" t="shared" si="1" ref="B95:I95">B96</f>
        <v>1872</v>
      </c>
      <c r="C95" s="33">
        <f t="shared" si="1"/>
        <v>0</v>
      </c>
      <c r="D95" s="33">
        <f t="shared" si="1"/>
        <v>0</v>
      </c>
      <c r="E95" s="33">
        <f t="shared" si="1"/>
        <v>0</v>
      </c>
      <c r="F95" s="33">
        <f t="shared" si="1"/>
        <v>0</v>
      </c>
      <c r="G95" s="33">
        <f t="shared" si="1"/>
        <v>0</v>
      </c>
      <c r="H95" s="33">
        <f t="shared" si="1"/>
        <v>0</v>
      </c>
      <c r="I95" s="33">
        <f t="shared" si="1"/>
        <v>0</v>
      </c>
    </row>
    <row r="96" spans="1:9" ht="25.5">
      <c r="A96" s="8" t="s">
        <v>141</v>
      </c>
      <c r="B96" s="34">
        <v>1872</v>
      </c>
      <c r="C96" s="34">
        <v>0</v>
      </c>
      <c r="D96" s="34">
        <v>0</v>
      </c>
      <c r="E96" s="27">
        <f>$D:$D/$B:$B*100</f>
        <v>0</v>
      </c>
      <c r="F96" s="27">
        <v>0</v>
      </c>
      <c r="G96" s="34">
        <v>0</v>
      </c>
      <c r="H96" s="27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7">
        <f>$D:$D/$B:$B*100</f>
        <v>34.227618455024825</v>
      </c>
      <c r="F98" s="27">
        <f>$D:$D/$C:$C*100</f>
        <v>97.69461158705754</v>
      </c>
      <c r="G98" s="34">
        <v>199209.3</v>
      </c>
      <c r="H98" s="27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7">
        <f>$D:$D/$B:$B*100</f>
        <v>37.00022245976761</v>
      </c>
      <c r="F99" s="27">
        <f>$D:$D/$C:$C*100</f>
        <v>98.68707502076283</v>
      </c>
      <c r="G99" s="34">
        <v>192866.9</v>
      </c>
      <c r="H99" s="27">
        <f>$D:$D/$G:$G*100</f>
        <v>120.38727225874426</v>
      </c>
      <c r="I99" s="34" t="e">
        <f>D99-#REF!</f>
        <v>#REF!</v>
      </c>
    </row>
    <row r="100" spans="1:9" ht="12.75">
      <c r="A100" s="8" t="s">
        <v>104</v>
      </c>
      <c r="B100" s="34">
        <v>123968.2</v>
      </c>
      <c r="C100" s="34">
        <v>54476.9</v>
      </c>
      <c r="D100" s="34">
        <v>52505.4</v>
      </c>
      <c r="E100" s="27">
        <f>$D:$D/$B:$B*100</f>
        <v>42.35392624882833</v>
      </c>
      <c r="F100" s="27">
        <f>$D:$D/$C:$C*100</f>
        <v>96.38103489736017</v>
      </c>
      <c r="G100" s="34">
        <v>41561.8</v>
      </c>
      <c r="H100" s="27">
        <v>0</v>
      </c>
      <c r="I100" s="34" t="e">
        <f>D100-#REF!</f>
        <v>#REF!</v>
      </c>
    </row>
    <row r="101" spans="1:9" ht="25.5" customHeight="1">
      <c r="A101" s="8" t="s">
        <v>122</v>
      </c>
      <c r="B101" s="34">
        <v>1624.6</v>
      </c>
      <c r="C101" s="34">
        <v>1010.7</v>
      </c>
      <c r="D101" s="34">
        <v>584.3</v>
      </c>
      <c r="E101" s="27">
        <f>$D:$D/$B:$B*100</f>
        <v>35.96577619106242</v>
      </c>
      <c r="F101" s="27">
        <f>$D:$D/$C:$C*100</f>
        <v>57.81141782922726</v>
      </c>
      <c r="G101" s="34">
        <v>0</v>
      </c>
      <c r="H101" s="27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7">
        <f>$D:$D/$B:$B*100</f>
        <v>12.186575917268266</v>
      </c>
      <c r="F102" s="27">
        <f>$D:$D/$C:$C*100</f>
        <v>89.4028819701138</v>
      </c>
      <c r="G102" s="34">
        <v>7712.2</v>
      </c>
      <c r="H102" s="27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6">
        <v>52306.9</v>
      </c>
      <c r="E103" s="27">
        <f>$D:$D/$B:$B*100</f>
        <v>34.22742596596293</v>
      </c>
      <c r="F103" s="27">
        <f>$D:$D/$C:$C*100</f>
        <v>96.92332208578158</v>
      </c>
      <c r="G103" s="26">
        <v>46439.3</v>
      </c>
      <c r="H103" s="27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4">
        <f>$D:$D/$B:$B*100</f>
        <v>21.947136262402516</v>
      </c>
      <c r="F104" s="24">
        <f>$D:$D/$C:$C*100</f>
        <v>99.85690736755346</v>
      </c>
      <c r="G104" s="33">
        <f>G105+G106</f>
        <v>40047.299999999996</v>
      </c>
      <c r="H104" s="24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7">
        <f>$D:$D/$B:$B*100</f>
        <v>22.075483279027164</v>
      </c>
      <c r="F105" s="27">
        <f>$D:$D/$C:$C*100</f>
        <v>99.92670851785941</v>
      </c>
      <c r="G105" s="34">
        <v>39098.7</v>
      </c>
      <c r="H105" s="27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7">
        <f>$D:$D/$B:$B*100</f>
        <v>19.45665119717442</v>
      </c>
      <c r="F106" s="27">
        <f>$D:$D/$C:$C*100</f>
        <v>98.34449115159063</v>
      </c>
      <c r="G106" s="34">
        <v>948.6</v>
      </c>
      <c r="H106" s="27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4">
        <f>$D:$D/$B:$B*100</f>
        <v>10.588235294117647</v>
      </c>
      <c r="F107" s="24">
        <v>0</v>
      </c>
      <c r="G107" s="33">
        <f>G108</f>
        <v>4.6</v>
      </c>
      <c r="H107" s="24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7">
        <f>$D:$D/$B:$B*100</f>
        <v>10.588235294117647</v>
      </c>
      <c r="F108" s="27">
        <v>0</v>
      </c>
      <c r="G108" s="34">
        <v>4.6</v>
      </c>
      <c r="H108" s="27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4">
        <f>$D:$D/$B:$B*100</f>
        <v>15.334526398698925</v>
      </c>
      <c r="F109" s="24">
        <f>$D:$D/$C:$C*100</f>
        <v>40.63934056470299</v>
      </c>
      <c r="G109" s="33">
        <f>G110+G111+G112+G113+G114</f>
        <v>53031.5</v>
      </c>
      <c r="H109" s="24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7">
        <f>$D:$D/$B:$B*100</f>
        <v>31.97</v>
      </c>
      <c r="F110" s="27">
        <v>0</v>
      </c>
      <c r="G110" s="34">
        <v>523.3</v>
      </c>
      <c r="H110" s="27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7">
        <v>0</v>
      </c>
      <c r="F111" s="27">
        <v>0</v>
      </c>
      <c r="G111" s="34">
        <v>23857.5</v>
      </c>
      <c r="H111" s="27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7">
        <f>$D:$D/$B:$B*100</f>
        <v>41.49380228803418</v>
      </c>
      <c r="F112" s="27">
        <f>$D:$D/$C:$C*100</f>
        <v>92.39407139220455</v>
      </c>
      <c r="G112" s="34">
        <v>13392.7</v>
      </c>
      <c r="H112" s="27">
        <v>0</v>
      </c>
      <c r="I112" s="34" t="e">
        <f>D112-#REF!</f>
        <v>#REF!</v>
      </c>
    </row>
    <row r="113" spans="1:9" ht="12.75">
      <c r="A113" s="8" t="s">
        <v>53</v>
      </c>
      <c r="B113" s="26">
        <v>85451.4</v>
      </c>
      <c r="C113" s="26">
        <v>29079.4</v>
      </c>
      <c r="D113" s="26">
        <v>1900.3</v>
      </c>
      <c r="E113" s="27">
        <f>$D:$D/$B:$B*100</f>
        <v>2.2238371752832604</v>
      </c>
      <c r="F113" s="27">
        <v>0</v>
      </c>
      <c r="G113" s="26">
        <v>1983.2</v>
      </c>
      <c r="H113" s="27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7">
        <f>$D:$D/$B:$B*100</f>
        <v>38.912168268835764</v>
      </c>
      <c r="F114" s="27">
        <f>$D:$D/$C:$C*100</f>
        <v>68.97757063792601</v>
      </c>
      <c r="G114" s="34">
        <v>13274.8</v>
      </c>
      <c r="H114" s="27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5">
        <f>B116+B117+B118</f>
        <v>69859.90000000001</v>
      </c>
      <c r="C115" s="25">
        <f>C116+C117+C118</f>
        <v>25310.500000000004</v>
      </c>
      <c r="D115" s="25">
        <f>D116+D117+D118</f>
        <v>25277.9</v>
      </c>
      <c r="E115" s="24">
        <f>$D:$D/$B:$B*100</f>
        <v>36.183704814922436</v>
      </c>
      <c r="F115" s="24">
        <f>$D:$D/$C:$C*100</f>
        <v>99.87119969972935</v>
      </c>
      <c r="G115" s="25">
        <f>G116+G117+G118</f>
        <v>24477.399999999998</v>
      </c>
      <c r="H115" s="24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6">
        <v>59740.3</v>
      </c>
      <c r="C116" s="26">
        <v>22651.4</v>
      </c>
      <c r="D116" s="26">
        <v>22651.4</v>
      </c>
      <c r="E116" s="27">
        <f>$D:$D/$B:$B*100</f>
        <v>37.916448360654364</v>
      </c>
      <c r="F116" s="27">
        <f>$D:$D/$C:$C*100</f>
        <v>100</v>
      </c>
      <c r="G116" s="26">
        <v>22009.2</v>
      </c>
      <c r="H116" s="27">
        <v>0</v>
      </c>
      <c r="I116" s="34" t="e">
        <f>D116-#REF!</f>
        <v>#REF!</v>
      </c>
    </row>
    <row r="117" spans="1:9" ht="16.5" customHeight="1">
      <c r="A117" s="12" t="s">
        <v>63</v>
      </c>
      <c r="B117" s="26">
        <v>6556.6</v>
      </c>
      <c r="C117" s="26">
        <v>1375.7</v>
      </c>
      <c r="D117" s="26">
        <v>1365.4</v>
      </c>
      <c r="E117" s="27">
        <v>0</v>
      </c>
      <c r="F117" s="27">
        <v>0</v>
      </c>
      <c r="G117" s="26">
        <v>1219.1</v>
      </c>
      <c r="H117" s="27">
        <v>0</v>
      </c>
      <c r="I117" s="34" t="e">
        <f>D117-#REF!</f>
        <v>#REF!</v>
      </c>
    </row>
    <row r="118" spans="1:9" ht="27.75" customHeight="1">
      <c r="A118" s="12" t="s">
        <v>73</v>
      </c>
      <c r="B118" s="26">
        <v>3563</v>
      </c>
      <c r="C118" s="26">
        <v>1283.4</v>
      </c>
      <c r="D118" s="26">
        <v>1261.1</v>
      </c>
      <c r="E118" s="27">
        <f>$D:$D/$B:$B*100</f>
        <v>35.39433062026382</v>
      </c>
      <c r="F118" s="27">
        <f>$D:$D/$C:$C*100</f>
        <v>98.26242792582201</v>
      </c>
      <c r="G118" s="26">
        <v>1249.1</v>
      </c>
      <c r="H118" s="27">
        <v>0</v>
      </c>
      <c r="I118" s="34" t="e">
        <f>D118-#REF!</f>
        <v>#REF!</v>
      </c>
    </row>
    <row r="119" spans="1:9" ht="26.25" customHeight="1">
      <c r="A119" s="13" t="s">
        <v>80</v>
      </c>
      <c r="B119" s="25">
        <f>B120</f>
        <v>200</v>
      </c>
      <c r="C119" s="25">
        <f>C120</f>
        <v>0.1</v>
      </c>
      <c r="D119" s="25">
        <f>D120</f>
        <v>0.1</v>
      </c>
      <c r="E119" s="27">
        <f>$D:$D/$B:$B*100</f>
        <v>0.05</v>
      </c>
      <c r="F119" s="27">
        <v>0</v>
      </c>
      <c r="G119" s="25">
        <f>G120</f>
        <v>0</v>
      </c>
      <c r="H119" s="27">
        <v>0</v>
      </c>
      <c r="I119" s="34" t="e">
        <f>D119-#REF!</f>
        <v>#REF!</v>
      </c>
    </row>
    <row r="120" spans="1:9" ht="27.75" customHeight="1">
      <c r="A120" s="12" t="s">
        <v>81</v>
      </c>
      <c r="B120" s="26">
        <v>200</v>
      </c>
      <c r="C120" s="26">
        <v>0.1</v>
      </c>
      <c r="D120" s="26">
        <v>0.1</v>
      </c>
      <c r="E120" s="27">
        <f>$D:$D/$B:$B*100</f>
        <v>0.05</v>
      </c>
      <c r="F120" s="27">
        <v>0</v>
      </c>
      <c r="G120" s="26">
        <v>0</v>
      </c>
      <c r="H120" s="27">
        <v>0</v>
      </c>
      <c r="I120" s="34" t="e">
        <f>D120-#REF!</f>
        <v>#REF!</v>
      </c>
    </row>
    <row r="121" spans="1:9" ht="18.75" customHeight="1">
      <c r="A121" s="67" t="s">
        <v>55</v>
      </c>
      <c r="B121" s="65">
        <f>B73+B82+B83+B84+B90+B97+B104+B107+B109+B115+B119+B95</f>
        <v>2472458.3999999994</v>
      </c>
      <c r="C121" s="65">
        <f>C73+C82+C83+C84+C90+C97+C104+C107+C109+C115+C119+C95</f>
        <v>774254.1</v>
      </c>
      <c r="D121" s="65">
        <f>D73+D82+D83+D84+D90+D97+D104+D107+D109+D115+D119+D95</f>
        <v>725225.5000000001</v>
      </c>
      <c r="E121" s="68">
        <f>$D:$D/$B:$B*100</f>
        <v>29.332161867718394</v>
      </c>
      <c r="F121" s="68">
        <f>$D:$D/$C:$C*100</f>
        <v>93.6676344368083</v>
      </c>
      <c r="G121" s="65">
        <f>G73+G84+G90+G97+G104+G107+G109+G115+G119+G82+G83</f>
        <v>685928</v>
      </c>
      <c r="H121" s="68">
        <f>$D:$D/$G:$G*100</f>
        <v>105.7290998472143</v>
      </c>
      <c r="I121" s="65" t="e">
        <f>I73+I82+I83+I84+I90+I97+I104+I107+I109+I115+I119+I95</f>
        <v>#REF!</v>
      </c>
    </row>
    <row r="122" spans="1:9" ht="17.25" customHeight="1">
      <c r="A122" s="66" t="s">
        <v>56</v>
      </c>
      <c r="B122" s="65">
        <f>B71-B121</f>
        <v>-33376.589999999385</v>
      </c>
      <c r="C122" s="65">
        <f>C71-C121</f>
        <v>-14338.889999999781</v>
      </c>
      <c r="D122" s="65">
        <f>D71-D121</f>
        <v>33342.42999999982</v>
      </c>
      <c r="E122" s="65">
        <f>E71-E121</f>
        <v>1.7683910899538162</v>
      </c>
      <c r="F122" s="65"/>
      <c r="G122" s="65">
        <f>G71-G121</f>
        <v>47880.01000000001</v>
      </c>
      <c r="H122" s="65"/>
      <c r="I122" s="65" t="e">
        <f>D122-#REF!</f>
        <v>#REF!</v>
      </c>
    </row>
    <row r="123" spans="1:9" ht="24" customHeight="1">
      <c r="A123" s="1" t="s">
        <v>57</v>
      </c>
      <c r="B123" s="26" t="s">
        <v>123</v>
      </c>
      <c r="C123" s="26"/>
      <c r="D123" s="26" t="s">
        <v>142</v>
      </c>
      <c r="E123" s="26"/>
      <c r="F123" s="26"/>
      <c r="G123" s="26"/>
      <c r="H123" s="25"/>
      <c r="I123" s="34"/>
    </row>
    <row r="124" spans="1:9" ht="12.75">
      <c r="A124" s="3" t="s">
        <v>58</v>
      </c>
      <c r="B124" s="25" t="e">
        <f>B126+B127</f>
        <v>#REF!</v>
      </c>
      <c r="C124" s="25">
        <f aca="true" t="shared" si="2" ref="C124:H124">C126+C127</f>
        <v>0</v>
      </c>
      <c r="D124" s="25">
        <f>D126+D127</f>
        <v>45134</v>
      </c>
      <c r="E124" s="25">
        <f t="shared" si="2"/>
        <v>0</v>
      </c>
      <c r="F124" s="25">
        <f t="shared" si="2"/>
        <v>0</v>
      </c>
      <c r="G124" s="25">
        <f t="shared" si="2"/>
        <v>0</v>
      </c>
      <c r="H124" s="25">
        <f t="shared" si="2"/>
        <v>0</v>
      </c>
      <c r="I124" s="65" t="e">
        <f>D124-#REF!</f>
        <v>#REF!</v>
      </c>
    </row>
    <row r="125" spans="1:9" ht="12" customHeight="1">
      <c r="A125" s="1" t="s">
        <v>6</v>
      </c>
      <c r="B125" s="26"/>
      <c r="C125" s="26"/>
      <c r="D125" s="26"/>
      <c r="E125" s="26"/>
      <c r="F125" s="26"/>
      <c r="G125" s="26"/>
      <c r="H125" s="35"/>
      <c r="I125" s="69" t="e">
        <f>D125-#REF!</f>
        <v>#REF!</v>
      </c>
    </row>
    <row r="126" spans="1:9" ht="12.75">
      <c r="A126" s="5" t="s">
        <v>59</v>
      </c>
      <c r="B126" s="26" t="e">
        <f>#REF!</f>
        <v>#REF!</v>
      </c>
      <c r="C126" s="26"/>
      <c r="D126" s="26">
        <v>25553</v>
      </c>
      <c r="E126" s="26"/>
      <c r="F126" s="26"/>
      <c r="G126" s="26"/>
      <c r="H126" s="35"/>
      <c r="I126" s="69" t="e">
        <f>D126-#REF!</f>
        <v>#REF!</v>
      </c>
    </row>
    <row r="127" spans="1:9" ht="12.75">
      <c r="A127" s="1" t="s">
        <v>60</v>
      </c>
      <c r="B127" s="26" t="e">
        <f>#REF!</f>
        <v>#REF!</v>
      </c>
      <c r="C127" s="26"/>
      <c r="D127" s="26">
        <v>19581</v>
      </c>
      <c r="E127" s="26"/>
      <c r="F127" s="26"/>
      <c r="G127" s="26"/>
      <c r="H127" s="35"/>
      <c r="I127" s="69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69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69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69" t="e">
        <f>D130-#REF!</f>
        <v>#REF!</v>
      </c>
    </row>
    <row r="131" spans="1:9" ht="12.75">
      <c r="A131" s="15"/>
      <c r="B131" s="23"/>
      <c r="C131" s="23"/>
      <c r="D131" s="23"/>
      <c r="E131" s="23"/>
      <c r="F131" s="23"/>
      <c r="G131" s="23"/>
      <c r="H131" s="23"/>
      <c r="I131" s="23"/>
    </row>
    <row r="133" ht="12" customHeight="1">
      <c r="A133" s="20" t="s">
        <v>79</v>
      </c>
    </row>
    <row r="134" ht="12.75" customHeight="1" hidden="1"/>
    <row r="136" spans="1:9" ht="31.5">
      <c r="A136" s="62" t="s">
        <v>137</v>
      </c>
      <c r="C136" s="22" t="s">
        <v>138</v>
      </c>
      <c r="D136" s="22"/>
      <c r="E136" s="22"/>
      <c r="F136" s="22"/>
      <c r="G136" s="22"/>
      <c r="H136" s="22"/>
      <c r="I136" s="23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2022-05-12T11:05:23Z</cp:lastPrinted>
  <dcterms:created xsi:type="dcterms:W3CDTF">2010-09-10T01:16:58Z</dcterms:created>
  <dcterms:modified xsi:type="dcterms:W3CDTF">2023-03-27T05:04:09Z</dcterms:modified>
  <cp:category/>
  <cp:version/>
  <cp:contentType/>
  <cp:contentStatus/>
</cp:coreProperties>
</file>