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5" hidden="1">'май'!$A$8:$I$134</definedName>
    <definedName name="_xlnm._FilterDatabase" localSheetId="1" hidden="1">'февраль'!$A$8:$I$139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<sst xmlns="http://schemas.openxmlformats.org/spreadsheetml/2006/main" count="2170" uniqueCount="194">
  <si>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</si>
  <si>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</si>
  <si>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</si>
  <si>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</si>
  <si>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</si>
  <si>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</si>
  <si>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</si>
  <si>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</si>
  <si>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</si>
  <si>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</si>
  <si>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</si>
  <si>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</si>
  <si>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</si>
  <si>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</si>
  <si>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</si>
  <si>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</si>
  <si>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</si>
  <si>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</si>
  <si>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</si>
  <si>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</si>
  <si>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</si>
  <si>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</si>
  <si>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</si>
  <si>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</si>
  <si>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</si>
  <si>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</si>
  <si>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</si>
  <si>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</si>
  <si>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</si>
  <si>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</si>
  <si>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</si>
  <si>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</si>
  <si>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</si>
  <si>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</si>
  <si>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</si>
  <si>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</si>
  <si>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</si>
  <si>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</si>
  <si>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</si>
  <si>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</si>
  <si>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</si>
  <si>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</si>
  <si>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</si>
  <si>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</si>
  <si>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</si>
  <si>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</si>
  <si>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</si>
  <si>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</si>
  <si>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</si>
  <si>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</si>
  <si>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</si>
  <si>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</si>
  <si>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</si>
  <si>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</si>
  <si>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</si>
  <si>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</si>
  <si>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</si>
  <si>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</si>
  <si>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</si>
  <si>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</si>
  <si>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</si>
  <si>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</si>
  <si>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</si>
  <si>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</si>
  <si>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</si>
  <si>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</si>
  <si>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</si>
  <si>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</si>
  <si>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</si>
  <si>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</si>
  <si>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</si>
  <si>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</si>
  <si>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</si>
  <si>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</si>
  <si>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</si>
  <si>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</si>
  <si>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</si>
  <si>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</si>
  <si>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</si>
  <si>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</si>
  <si>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</si>
  <si>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</si>
  <si>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</si>
  <si>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</si>
  <si>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</si>
  <si>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</si>
  <si>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</si>
  <si>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</si>
  <si>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</si>
  <si>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</si>
  <si>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</si>
  <si>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</si>
  <si>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</si>
  <si>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</si>
  <si>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</si>
  <si>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</si>
  <si>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</si>
  <si>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</si>
  <si>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</si>
  <si>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</si>
  <si>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</si>
  <si>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</si>
  <si>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</si>
  <si>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</si>
  <si>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</si>
  <si>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</si>
  <si>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</si>
  <si>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</si>
  <si>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</si>
  <si>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</si>
  <si>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</si>
  <si>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</si>
  <si>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</si>
  <si>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</si>
  <si>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</si>
  <si>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</si>
  <si>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</si>
  <si>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</si>
  <si>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</si>
  <si>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</si>
  <si>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</si>
  <si>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</si>
  <si>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</si>
  <si>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</si>
  <si>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</si>
  <si>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</si>
  <si>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</si>
  <si>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</si>
  <si>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</si>
  <si>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</si>
  <si>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</si>
  <si>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</si>
  <si>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</si>
  <si>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</si>
  <si>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</si>
  <si>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</si>
  <si>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</si>
  <si>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</si>
  <si>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</si>
  <si>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</si>
  <si>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</si>
  <si>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</si>
  <si>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</si>
  <si>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</si>
  <si>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</si>
  <si>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</si>
  <si>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</si>
  <si>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</si>
  <si>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</si>
  <si>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</si>
  <si>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01.07.2020</t>
  </si>
  <si>
    <t>На 01.09.2020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</si>
  <si>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</si>
  <si>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</si>
  <si>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</si>
  <si>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</si>
  <si>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</si>
  <si>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</si>
  <si>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</si>
  <si>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</si>
  <si>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</si>
  <si>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</si>
  <si>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</si>
  <si>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</si>
  <si>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</si>
  <si>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</si>
  <si>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</si>
  <si>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</si>
  <si>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</si>
  <si>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</si>
  <si>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</si>
  <si>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</si>
  <si>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</si>
  <si>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На 01.03.2021</t>
  </si>
  <si>
    <t>на 01 марта 2021 года</t>
  </si>
  <si>
    <t>План за 2 мес 2021 г.</t>
  </si>
  <si>
    <t>План за 3 мес 2021 г.</t>
  </si>
  <si>
    <t>на 01 апреля 2021 года</t>
  </si>
  <si>
    <t>На 01.04.2021</t>
  </si>
  <si>
    <t>на 01 мая 2021 года</t>
  </si>
  <si>
    <t>План за 4 мес 2021 г.</t>
  </si>
  <si>
    <t>На 01.05.2021</t>
  </si>
  <si>
    <t>на 01 июня 2021 года</t>
  </si>
  <si>
    <t>План за 5 мес 2021 г.</t>
  </si>
  <si>
    <t>На 01.06.2021</t>
  </si>
  <si>
    <t>на 01 июля 2021 года</t>
  </si>
  <si>
    <t>На 01.07.2021</t>
  </si>
  <si>
    <t>План за 6 мес 2021 г.</t>
  </si>
  <si>
    <t>на 01 августа 2021 года</t>
  </si>
  <si>
    <t>План за 7 мес 2021 г.</t>
  </si>
  <si>
    <t>На 01.08.2021</t>
  </si>
  <si>
    <t>на 01 сентября 2021 года</t>
  </si>
  <si>
    <t>Другие вопросы в облисти охраны окружающей среды</t>
  </si>
  <si>
    <t>На 01.09.2021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</si>
</sst>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166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168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169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170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117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118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127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119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120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171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121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122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128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129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130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131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132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133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134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135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136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137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123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7"/>
      <c r="C73" s="67"/>
      <c r="D73" s="67"/>
      <c r="E73" s="51"/>
      <c r="F73" s="51"/>
      <c r="G73" s="67"/>
      <c r="H73" s="51"/>
      <c r="I73" s="67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2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148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 aca="true" t="shared" si="1" ref="E103:E121">$D:$D/$B:$B*100</f>
        <v>3.6656994928215734</v>
      </c>
      <c r="F103" s="29">
        <f aca="true" t="shared" si="2" ref="F103:F111"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 t="shared" si="1"/>
        <v>3.348946648391063</v>
      </c>
      <c r="F104" s="29">
        <f t="shared" si="2"/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 t="shared" si="1"/>
        <v>3.0421268229628806</v>
      </c>
      <c r="F105" s="29">
        <f t="shared" si="2"/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125</v>
      </c>
      <c r="B106" s="36">
        <v>1866.6</v>
      </c>
      <c r="C106" s="36">
        <v>0</v>
      </c>
      <c r="D106" s="36">
        <v>0</v>
      </c>
      <c r="E106" s="29">
        <f t="shared" si="1"/>
        <v>0</v>
      </c>
      <c r="F106" s="29" t="e">
        <f t="shared" si="2"/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 t="shared" si="1"/>
        <v>1.341258242131738</v>
      </c>
      <c r="F107" s="29">
        <f t="shared" si="2"/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 t="shared" si="1"/>
        <v>1.8696436477048217</v>
      </c>
      <c r="F108" s="29">
        <f t="shared" si="2"/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 t="shared" si="1"/>
        <v>1.2420882424558795</v>
      </c>
      <c r="F109" s="26">
        <f t="shared" si="2"/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 t="shared" si="1"/>
        <v>1.4606388100814673</v>
      </c>
      <c r="F110" s="29">
        <f t="shared" si="2"/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 t="shared" si="1"/>
        <v>0.1775302735834953</v>
      </c>
      <c r="F111" s="29">
        <f t="shared" si="2"/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 t="shared" si="1"/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 t="shared" si="1"/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 t="shared" si="1"/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 t="shared" si="1"/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 t="shared" si="1"/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 t="shared" si="1"/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165</v>
      </c>
      <c r="C128" s="28"/>
      <c r="D128" s="28" t="s">
        <v>172</v>
      </c>
      <c r="E128" s="28"/>
      <c r="F128" s="28"/>
      <c r="G128" s="28" t="s">
        <v>139</v>
      </c>
      <c r="H128" s="27"/>
      <c r="I128" s="28"/>
    </row>
    <row r="129" spans="1:9" ht="12.75">
      <c r="A129" s="3" t="s">
        <v>58</v>
      </c>
      <c r="B129" s="44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45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45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45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4">
        <f>B134-B135</f>
        <v>19761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45">
        <v>60609.9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5">
        <v>40848.9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140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153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138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7" t="s">
        <v>3</v>
      </c>
      <c r="B6" s="108"/>
      <c r="C6" s="108"/>
      <c r="D6" s="108"/>
      <c r="E6" s="108"/>
      <c r="F6" s="108"/>
      <c r="G6" s="108"/>
      <c r="H6" s="108"/>
      <c r="I6" s="109"/>
    </row>
    <row r="7" spans="1:9" ht="12.75">
      <c r="A7" s="52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5" t="s">
        <v>70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 t="shared" si="0"/>
        <v>71.5997956335891</v>
      </c>
      <c r="F10" s="26">
        <f t="shared" si="1"/>
        <v>107.91195935817</v>
      </c>
      <c r="G10" s="47">
        <f>G11+G12+G13+G14</f>
        <v>174753.28</v>
      </c>
      <c r="H10" s="48">
        <f t="shared" si="2"/>
        <v>111.21978940824458</v>
      </c>
      <c r="I10" s="47">
        <f>I11+I12+I13+I14</f>
        <v>24071.62</v>
      </c>
    </row>
    <row r="11" spans="1:9" ht="51">
      <c r="A11" s="57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7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7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8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9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7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7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7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7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7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7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7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7" t="s">
        <v>117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7" t="s">
        <v>118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7" t="s">
        <v>127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7" t="s">
        <v>119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120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121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1" t="s">
        <v>122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128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129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130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7" t="s">
        <v>131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7" t="s">
        <v>132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7" t="s">
        <v>133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7" t="s">
        <v>134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7" t="s">
        <v>135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7" t="s">
        <v>136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7" t="s">
        <v>137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3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60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60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60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7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7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7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123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60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6" t="s">
        <v>22</v>
      </c>
      <c r="B71" s="97"/>
      <c r="C71" s="97"/>
      <c r="D71" s="97"/>
      <c r="E71" s="97"/>
      <c r="F71" s="97"/>
      <c r="G71" s="97"/>
      <c r="H71" s="97"/>
      <c r="I71" s="98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-8974.79999999999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D73-август!D75</f>
        <v>-243.0999999999999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D74-август!D76</f>
        <v>-282.7999999999997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D75-август!D77</f>
        <v>-4001.899999999994</v>
      </c>
    </row>
    <row r="76" spans="1:9" ht="12.75">
      <c r="A76" s="8" t="s">
        <v>72</v>
      </c>
      <c r="B76" s="73">
        <v>30.1</v>
      </c>
      <c r="C76" s="73">
        <v>30.1</v>
      </c>
      <c r="D76" s="73">
        <v>0</v>
      </c>
      <c r="E76" s="29">
        <v>0</v>
      </c>
      <c r="F76" s="29">
        <v>0</v>
      </c>
      <c r="G76" s="73">
        <v>0</v>
      </c>
      <c r="H76" s="29">
        <v>0</v>
      </c>
      <c r="I76" s="36">
        <f>D76-август!D78</f>
        <v>-28.4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D77-август!D79</f>
        <v>-5.300000000001091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D78-август!D80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D79-август!D81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D80-август!D82</f>
        <v>-4413.299999999996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D81-август!D83</f>
        <v>66.00000000000003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D82-август!D84</f>
        <v>-19.100000000000364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D83-август!D85</f>
        <v>-9878.799999999988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D84-август!D86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D85-август!D87</f>
        <v>6275.8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D86-август!D88</f>
        <v>-646.6000000000004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D87-август!D89</f>
        <v>999.2000000000044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D88-август!D90</f>
        <v>-16507.199999999997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D89-август!D91</f>
        <v>-114852.5</v>
      </c>
    </row>
    <row r="90" spans="1:9" ht="12.75">
      <c r="A90" s="8" t="s">
        <v>37</v>
      </c>
      <c r="B90" s="72">
        <v>75501.4</v>
      </c>
      <c r="C90" s="72">
        <v>59722.9</v>
      </c>
      <c r="D90" s="72">
        <v>4638.6</v>
      </c>
      <c r="E90" s="49">
        <f aca="true" t="shared" si="7" ref="E90:E95">$D:$D/$B:$B*100</f>
        <v>6.143727136185555</v>
      </c>
      <c r="F90" s="29">
        <v>0</v>
      </c>
      <c r="G90" s="72">
        <v>0</v>
      </c>
      <c r="H90" s="29">
        <v>0</v>
      </c>
      <c r="I90" s="36">
        <f>D90-август!D92</f>
        <v>-57434.700000000004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D91-август!D93</f>
        <v>-12505.1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D92-август!D94</f>
        <v>-17455.300000000003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D93-август!D95</f>
        <v>-27457.399999999998</v>
      </c>
    </row>
    <row r="94" spans="1:9" ht="12.75">
      <c r="A94" s="11" t="s">
        <v>116</v>
      </c>
      <c r="B94" s="35">
        <f>B95</f>
        <v>1768.4</v>
      </c>
      <c r="C94" s="65">
        <f aca="true" t="shared" si="8" ref="C94:H94">C95</f>
        <v>1146.4</v>
      </c>
      <c r="D94" s="65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5">
        <f t="shared" si="8"/>
        <v>0</v>
      </c>
      <c r="H94" s="65">
        <f t="shared" si="8"/>
        <v>0</v>
      </c>
      <c r="I94" s="35">
        <f>D94-август!D96</f>
        <v>-169.39999999999998</v>
      </c>
    </row>
    <row r="95" spans="1:9" ht="25.5">
      <c r="A95" s="8" t="s">
        <v>148</v>
      </c>
      <c r="B95" s="85">
        <v>1768.4</v>
      </c>
      <c r="C95" s="86">
        <v>1146.4</v>
      </c>
      <c r="D95" s="86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D95-август!D97</f>
        <v>-169.39999999999998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D96-август!D99</f>
        <v>53311.39999999991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D97-август!D100</f>
        <v>51593.29999999999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D98-август!D101</f>
        <v>12847.899999999965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D99-август!D102</f>
        <v>5514.099999999991</v>
      </c>
    </row>
    <row r="100" spans="1:9" ht="25.5">
      <c r="A100" s="8" t="s">
        <v>125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87">
        <v>0</v>
      </c>
      <c r="H100" s="29">
        <v>0</v>
      </c>
      <c r="I100" s="36">
        <f>D100-август!D103</f>
        <v>507.20000000000005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D101-август!D104</f>
        <v>-15981.600000000002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D102-август!D105</f>
        <v>-1169.5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D103-август!D106</f>
        <v>-10659.599999999991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D104-август!D107</f>
        <v>-6774.800000000003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D105-август!D108</f>
        <v>-3884.7999999999997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D106-август!D109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D107-август!D110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D108-август!D111</f>
        <v>10207.199999999997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D109-август!D112</f>
        <v>-151.5999999999999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D110-август!D113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D111-август!D114</f>
        <v>-18060.1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D112-август!D115</f>
        <v>27943.2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D113-август!D116</f>
        <v>475.70000000000005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D114-август!D117</f>
        <v>-2198</v>
      </c>
    </row>
    <row r="115" spans="1:9" ht="12.75">
      <c r="A115" s="42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D115-август!D118</f>
        <v>-3373.300000000003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D116-август!D119</f>
        <v>989.8999999999996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D117-август!D120</f>
        <v>185.4000000000001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D118-август!D121</f>
        <v>82.8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D119-август!D122</f>
        <v>82.8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D120-август!D123</f>
        <v>-83084.80000000005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D121-август!D124</f>
        <v>68771.50000000023</v>
      </c>
    </row>
    <row r="122" spans="1:9" ht="24" customHeight="1">
      <c r="A122" s="1" t="s">
        <v>57</v>
      </c>
      <c r="B122" s="28" t="s">
        <v>126</v>
      </c>
      <c r="C122" s="28"/>
      <c r="D122" s="28" t="s">
        <v>155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D123-август!D126</f>
        <v>28414.449999999997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D124-август!D127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D125-август!D128</f>
        <v>11829.169999999998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D126-август!D129</f>
        <v>16585.280000000002</v>
      </c>
    </row>
    <row r="127" spans="1:9" ht="12.75">
      <c r="A127" s="3" t="s">
        <v>99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4"/>
      <c r="I127" s="35">
        <f>D127-август!D130</f>
        <v>-30900</v>
      </c>
    </row>
    <row r="128" spans="1:9" ht="12.75">
      <c r="A128" s="2" t="s">
        <v>100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D128-август!D131</f>
        <v>0</v>
      </c>
    </row>
    <row r="129" spans="1:9" ht="12.75">
      <c r="A129" s="2" t="s">
        <v>101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D129-август!D132</f>
        <v>30900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7" t="s">
        <v>144</v>
      </c>
      <c r="C135" s="24" t="s">
        <v>145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157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159</v>
      </c>
      <c r="D4" s="18" t="s">
        <v>68</v>
      </c>
      <c r="E4" s="18" t="s">
        <v>66</v>
      </c>
      <c r="F4" s="18" t="s">
        <v>69</v>
      </c>
      <c r="G4" s="18" t="s">
        <v>160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7" t="s">
        <v>3</v>
      </c>
      <c r="B6" s="108"/>
      <c r="C6" s="108"/>
      <c r="D6" s="108"/>
      <c r="E6" s="108"/>
      <c r="F6" s="108"/>
      <c r="G6" s="108"/>
      <c r="H6" s="108"/>
      <c r="I6" s="109"/>
    </row>
    <row r="7" spans="1:9" ht="12.75">
      <c r="A7" s="52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158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117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118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127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7" t="s">
        <v>119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120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121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4" t="s">
        <v>122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128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129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130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131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132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133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134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135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136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137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123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6" t="s">
        <v>22</v>
      </c>
      <c r="B72" s="97"/>
      <c r="C72" s="97"/>
      <c r="D72" s="97"/>
      <c r="E72" s="97"/>
      <c r="F72" s="97"/>
      <c r="G72" s="97"/>
      <c r="H72" s="97"/>
      <c r="I72" s="98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73">
        <v>30.1</v>
      </c>
      <c r="C77" s="73">
        <v>0</v>
      </c>
      <c r="D77" s="73">
        <v>0</v>
      </c>
      <c r="E77" s="29">
        <v>0</v>
      </c>
      <c r="F77" s="29">
        <v>0</v>
      </c>
      <c r="G77" s="73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72">
        <v>100266.2</v>
      </c>
      <c r="C91" s="72">
        <v>23141.6</v>
      </c>
      <c r="D91" s="72">
        <v>21198.4</v>
      </c>
      <c r="E91" s="49">
        <f aca="true" t="shared" si="1" ref="E91:E96">$D:$D/$B:$B*100</f>
        <v>21.142119677418712</v>
      </c>
      <c r="F91" s="29">
        <v>0</v>
      </c>
      <c r="G91" s="72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5">
        <f aca="true" t="shared" si="2" ref="C95:H95">C96</f>
        <v>509.2</v>
      </c>
      <c r="D95" s="65">
        <f t="shared" si="2"/>
        <v>509.2</v>
      </c>
      <c r="E95" s="26">
        <f t="shared" si="1"/>
        <v>28.79439040940963</v>
      </c>
      <c r="F95" s="26">
        <f>$D:$D/$C:$C*100</f>
        <v>100</v>
      </c>
      <c r="G95" s="65">
        <f t="shared" si="2"/>
        <v>0</v>
      </c>
      <c r="H95" s="65">
        <f t="shared" si="2"/>
        <v>0</v>
      </c>
      <c r="I95" s="35">
        <f>D95-сентябрь!D94</f>
        <v>254.2</v>
      </c>
    </row>
    <row r="96" spans="1:9" ht="25.5">
      <c r="A96" s="8" t="s">
        <v>148</v>
      </c>
      <c r="B96" s="85">
        <v>1768.4</v>
      </c>
      <c r="C96" s="86">
        <v>509.2</v>
      </c>
      <c r="D96" s="86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125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2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6"/>
      <c r="F122" s="76"/>
      <c r="G122" s="30">
        <f>G71-G121</f>
        <v>99946.82999999961</v>
      </c>
      <c r="H122" s="76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126</v>
      </c>
      <c r="C123" s="45"/>
      <c r="D123" s="45" t="s">
        <v>156</v>
      </c>
      <c r="E123" s="45"/>
      <c r="F123" s="45"/>
      <c r="G123" s="45"/>
      <c r="H123" s="44"/>
      <c r="I123" s="75"/>
    </row>
    <row r="124" spans="1:9" ht="12.75">
      <c r="A124" s="3" t="s">
        <v>58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59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60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99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4"/>
      <c r="I128" s="35">
        <v>-30000</v>
      </c>
    </row>
    <row r="129" spans="1:9" ht="12.75">
      <c r="A129" s="2" t="s">
        <v>100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101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88"/>
      <c r="C131" s="88"/>
      <c r="D131" s="88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77" t="s">
        <v>144</v>
      </c>
      <c r="C136" s="24" t="s">
        <v>145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161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162</v>
      </c>
      <c r="D4" s="18" t="s">
        <v>68</v>
      </c>
      <c r="E4" s="18" t="s">
        <v>66</v>
      </c>
      <c r="F4" s="18" t="s">
        <v>69</v>
      </c>
      <c r="G4" s="18" t="s">
        <v>138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7" t="s">
        <v>3</v>
      </c>
      <c r="B6" s="108"/>
      <c r="C6" s="108"/>
      <c r="D6" s="108"/>
      <c r="E6" s="108"/>
      <c r="F6" s="108"/>
      <c r="G6" s="108"/>
      <c r="H6" s="108"/>
      <c r="I6" s="109"/>
    </row>
    <row r="7" spans="1:9" ht="12.75">
      <c r="A7" s="52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158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117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118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127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119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120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121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122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89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128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129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130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131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132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133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134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135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136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137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89" customFormat="1" ht="12.75">
      <c r="A60" s="60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89" customFormat="1" ht="12.75">
      <c r="A61" s="60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89" customFormat="1" ht="12.75">
      <c r="A62" s="60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89" customFormat="1" ht="25.5">
      <c r="A63" s="60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123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6" t="s">
        <v>22</v>
      </c>
      <c r="B72" s="97"/>
      <c r="C72" s="97"/>
      <c r="D72" s="97"/>
      <c r="E72" s="97"/>
      <c r="F72" s="97"/>
      <c r="G72" s="97"/>
      <c r="H72" s="97"/>
      <c r="I72" s="98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72">
        <v>105115.1</v>
      </c>
      <c r="C91" s="72">
        <v>46977.6</v>
      </c>
      <c r="D91" s="72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89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148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2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126</v>
      </c>
      <c r="C123" s="28"/>
      <c r="D123" s="28" t="s">
        <v>163</v>
      </c>
      <c r="E123" s="28"/>
      <c r="F123" s="28"/>
      <c r="G123" s="28" t="s">
        <v>124</v>
      </c>
      <c r="H123" s="27"/>
      <c r="I123" s="36"/>
    </row>
    <row r="124" spans="1:9" ht="12.75">
      <c r="A124" s="3" t="s">
        <v>58</v>
      </c>
      <c r="B124" s="44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D128-октябрь!D128</f>
        <v>0</v>
      </c>
    </row>
    <row r="129" spans="1:9" ht="12.75">
      <c r="A129" s="2" t="s">
        <v>100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9" t="s">
        <v>102</v>
      </c>
      <c r="B1" s="99"/>
      <c r="C1" s="99"/>
      <c r="D1" s="99"/>
      <c r="E1" s="99"/>
      <c r="F1" s="99"/>
      <c r="G1" s="31"/>
    </row>
    <row r="2" spans="1:7" ht="15">
      <c r="A2" s="100" t="s">
        <v>164</v>
      </c>
      <c r="B2" s="100"/>
      <c r="C2" s="100"/>
      <c r="D2" s="100"/>
      <c r="E2" s="100"/>
      <c r="F2" s="100"/>
      <c r="G2" s="32"/>
    </row>
    <row r="3" spans="1:7" ht="5.25" customHeight="1" hidden="1">
      <c r="A3" s="101" t="s">
        <v>0</v>
      </c>
      <c r="B3" s="101"/>
      <c r="C3" s="101"/>
      <c r="D3" s="101"/>
      <c r="E3" s="101"/>
      <c r="F3" s="101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138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7" t="s">
        <v>3</v>
      </c>
      <c r="B6" s="108"/>
      <c r="C6" s="108"/>
      <c r="D6" s="108"/>
      <c r="E6" s="108"/>
      <c r="F6" s="108"/>
      <c r="G6" s="109"/>
    </row>
    <row r="7" spans="1:7" ht="12.75">
      <c r="A7" s="52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3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4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5" t="s">
        <v>158</v>
      </c>
      <c r="B10" s="47">
        <f>B11+B12+B13+B14</f>
        <v>291945</v>
      </c>
      <c r="C10" s="47">
        <f>C11+C12+C13+C14</f>
        <v>294790.26999999996</v>
      </c>
      <c r="D10" s="48">
        <v>100.97459110448885</v>
      </c>
      <c r="E10" s="47">
        <f>E11+E12+E13+E14</f>
        <v>265619.47</v>
      </c>
      <c r="F10" s="26">
        <f t="shared" si="0"/>
        <v>110.98217687129636</v>
      </c>
      <c r="G10" s="47">
        <f>G11+G12+G13+G14</f>
        <v>47962.22</v>
      </c>
    </row>
    <row r="11" spans="1:7" ht="51">
      <c r="A11" s="57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7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7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8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9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60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7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7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7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60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7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7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3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7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7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7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60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7" t="s">
        <v>117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7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60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7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7" t="s">
        <v>118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7" t="s">
        <v>127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7" t="s">
        <v>119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7" t="s">
        <v>120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7" t="s">
        <v>141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7" t="s">
        <v>121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1" t="s">
        <v>122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4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4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60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7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7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1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4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7" t="s">
        <v>128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7" t="s">
        <v>129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7" t="s">
        <v>130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7" t="s">
        <v>131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7" t="s">
        <v>132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7" t="s">
        <v>133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7" t="s">
        <v>134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7" t="s">
        <v>135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7" t="s">
        <v>136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7" t="s">
        <v>137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3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60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60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60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7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7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7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123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60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60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3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96" t="s">
        <v>22</v>
      </c>
      <c r="B71" s="97"/>
      <c r="C71" s="97"/>
      <c r="D71" s="97"/>
      <c r="E71" s="97"/>
      <c r="F71" s="97"/>
      <c r="G71" s="98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6">
        <v>30.1</v>
      </c>
      <c r="C76" s="46">
        <v>30.1</v>
      </c>
      <c r="D76" s="29">
        <v>0</v>
      </c>
      <c r="E76" s="46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72">
        <v>102519.5</v>
      </c>
      <c r="C90" s="72">
        <v>97683.2</v>
      </c>
      <c r="D90" s="49">
        <f>$D:$D/$B:$B*100</f>
        <v>28.674757480133678</v>
      </c>
      <c r="E90" s="72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2" t="s">
        <v>148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2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126</v>
      </c>
      <c r="C122" s="28" t="s">
        <v>165</v>
      </c>
      <c r="D122" s="28"/>
      <c r="E122" s="28" t="s">
        <v>126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1"/>
      <c r="E127" s="41">
        <f>E128-E129</f>
        <v>-25000</v>
      </c>
      <c r="F127" s="43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140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pane xSplit="1" ySplit="6" topLeftCell="B11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4" sqref="B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174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175</v>
      </c>
      <c r="D4" s="18" t="s">
        <v>68</v>
      </c>
      <c r="E4" s="18" t="s">
        <v>66</v>
      </c>
      <c r="F4" s="18" t="s">
        <v>69</v>
      </c>
      <c r="G4" s="18" t="s">
        <v>168</v>
      </c>
      <c r="H4" s="18" t="s">
        <v>65</v>
      </c>
      <c r="I4" s="18" t="s">
        <v>71</v>
      </c>
    </row>
    <row r="5" spans="1:9" ht="12.75">
      <c r="A5" s="90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2.75">
      <c r="A6" s="105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2" t="s">
        <v>104</v>
      </c>
      <c r="B7" s="35">
        <v>539006.9299999998</v>
      </c>
      <c r="C7" s="35">
        <v>61034.05</v>
      </c>
      <c r="D7" s="35">
        <v>61965.03999999999</v>
      </c>
      <c r="E7" s="26">
        <v>11.49614903838064</v>
      </c>
      <c r="F7" s="26">
        <v>101.52536166287504</v>
      </c>
      <c r="G7" s="35">
        <v>56942.25999999999</v>
      </c>
      <c r="H7" s="26">
        <v>108.82083008296475</v>
      </c>
      <c r="I7" s="35">
        <v>35201.22999999999</v>
      </c>
    </row>
    <row r="8" spans="1:9" ht="12.75">
      <c r="A8" s="53" t="s">
        <v>4</v>
      </c>
      <c r="B8" s="26">
        <v>321813.02999999997</v>
      </c>
      <c r="C8" s="26">
        <v>34283</v>
      </c>
      <c r="D8" s="26">
        <v>34973.11</v>
      </c>
      <c r="E8" s="26">
        <v>10.867524537462018</v>
      </c>
      <c r="F8" s="26">
        <v>102.0129801942654</v>
      </c>
      <c r="G8" s="26">
        <v>32022.429999999997</v>
      </c>
      <c r="H8" s="26">
        <v>109.2144162700957</v>
      </c>
      <c r="I8" s="26">
        <v>24611.279999999995</v>
      </c>
    </row>
    <row r="9" spans="1:9" ht="25.5">
      <c r="A9" s="60" t="s">
        <v>5</v>
      </c>
      <c r="B9" s="27">
        <v>12689.9</v>
      </c>
      <c r="C9" s="27">
        <v>500</v>
      </c>
      <c r="D9" s="27">
        <v>776.89</v>
      </c>
      <c r="E9" s="26">
        <v>6.122112861409468</v>
      </c>
      <c r="F9" s="26">
        <v>155.378</v>
      </c>
      <c r="G9" s="27">
        <v>-54.61</v>
      </c>
      <c r="H9" s="26">
        <v>-1422.6149056949278</v>
      </c>
      <c r="I9" s="27">
        <v>310.19</v>
      </c>
    </row>
    <row r="10" spans="1:9" ht="12.75" customHeight="1">
      <c r="A10" s="60" t="s">
        <v>70</v>
      </c>
      <c r="B10" s="35">
        <v>309123.12999999995</v>
      </c>
      <c r="C10" s="35">
        <v>33783</v>
      </c>
      <c r="D10" s="35">
        <v>34196.22</v>
      </c>
      <c r="E10" s="26">
        <v>11.06232975837169</v>
      </c>
      <c r="F10" s="26">
        <v>101.2231595773022</v>
      </c>
      <c r="G10" s="35">
        <v>32077.039999999997</v>
      </c>
      <c r="H10" s="26">
        <v>106.60653227355144</v>
      </c>
      <c r="I10" s="35">
        <v>24301.089999999997</v>
      </c>
    </row>
    <row r="11" spans="1:9" ht="51">
      <c r="A11" s="57" t="s">
        <v>74</v>
      </c>
      <c r="B11" s="28">
        <v>295919.93</v>
      </c>
      <c r="C11" s="28">
        <v>33150</v>
      </c>
      <c r="D11" s="28">
        <v>33806.99</v>
      </c>
      <c r="E11" s="26">
        <v>11.424370774891708</v>
      </c>
      <c r="F11" s="26">
        <v>101.98187028657617</v>
      </c>
      <c r="G11" s="28">
        <v>31317.879999999997</v>
      </c>
      <c r="H11" s="26">
        <v>107.94788791578485</v>
      </c>
      <c r="I11" s="28">
        <v>24124.19</v>
      </c>
    </row>
    <row r="12" spans="1:9" ht="51" customHeight="1">
      <c r="A12" s="57" t="s">
        <v>75</v>
      </c>
      <c r="B12" s="28">
        <v>4024.3</v>
      </c>
      <c r="C12" s="28">
        <v>89</v>
      </c>
      <c r="D12" s="28">
        <v>74.97</v>
      </c>
      <c r="E12" s="26">
        <v>1.8629326839450338</v>
      </c>
      <c r="F12" s="26">
        <v>84.23595505617978</v>
      </c>
      <c r="G12" s="28">
        <v>127.44</v>
      </c>
      <c r="H12" s="26">
        <v>58.827683615819204</v>
      </c>
      <c r="I12" s="28">
        <v>30.48</v>
      </c>
    </row>
    <row r="13" spans="1:9" ht="25.5">
      <c r="A13" s="57" t="s">
        <v>76</v>
      </c>
      <c r="B13" s="28">
        <v>2998.5</v>
      </c>
      <c r="C13" s="28">
        <v>124</v>
      </c>
      <c r="D13" s="28">
        <v>89.97</v>
      </c>
      <c r="E13" s="26">
        <v>3.000500250125062</v>
      </c>
      <c r="F13" s="26">
        <v>72.55645161290323</v>
      </c>
      <c r="G13" s="28">
        <v>198.09</v>
      </c>
      <c r="H13" s="26">
        <v>45.418749053460544</v>
      </c>
      <c r="I13" s="28">
        <v>45.44</v>
      </c>
    </row>
    <row r="14" spans="1:9" ht="63.75">
      <c r="A14" s="58" t="s">
        <v>78</v>
      </c>
      <c r="B14" s="28">
        <v>3879.1</v>
      </c>
      <c r="C14" s="28">
        <v>420</v>
      </c>
      <c r="D14" s="28">
        <v>224.29</v>
      </c>
      <c r="E14" s="26">
        <v>5.782011291278905</v>
      </c>
      <c r="F14" s="26">
        <v>53.402380952380945</v>
      </c>
      <c r="G14" s="28">
        <v>433.63</v>
      </c>
      <c r="H14" s="26">
        <v>51.723819846412844</v>
      </c>
      <c r="I14" s="28">
        <v>103.63</v>
      </c>
    </row>
    <row r="15" spans="1:9" ht="38.25" customHeight="1">
      <c r="A15" s="59" t="s">
        <v>169</v>
      </c>
      <c r="B15" s="35">
        <v>2301.3</v>
      </c>
      <c r="C15" s="35">
        <v>0</v>
      </c>
      <c r="D15" s="35">
        <v>0</v>
      </c>
      <c r="E15" s="26">
        <v>0</v>
      </c>
      <c r="F15" s="26">
        <v>0</v>
      </c>
      <c r="G15" s="35">
        <v>0</v>
      </c>
      <c r="H15" s="26">
        <v>0</v>
      </c>
      <c r="I15" s="35">
        <v>-2.65</v>
      </c>
    </row>
    <row r="16" spans="1:9" ht="39.75" customHeight="1">
      <c r="A16" s="39" t="s">
        <v>82</v>
      </c>
      <c r="B16" s="28">
        <v>24101.6</v>
      </c>
      <c r="C16" s="28">
        <v>3908</v>
      </c>
      <c r="D16" s="28">
        <v>1859.56</v>
      </c>
      <c r="E16" s="26">
        <v>7.7155043648554456</v>
      </c>
      <c r="F16" s="26">
        <v>47.583418628454446</v>
      </c>
      <c r="G16" s="28">
        <v>3503.51</v>
      </c>
      <c r="H16" s="26">
        <v>53.07705700854286</v>
      </c>
      <c r="I16" s="28">
        <v>13.259999999999991</v>
      </c>
    </row>
    <row r="17" spans="1:9" ht="37.5" customHeight="1">
      <c r="A17" s="39" t="s">
        <v>83</v>
      </c>
      <c r="B17" s="28">
        <v>11066.6</v>
      </c>
      <c r="C17" s="28">
        <v>1800</v>
      </c>
      <c r="D17" s="28">
        <v>873.24</v>
      </c>
      <c r="E17" s="26">
        <v>7.89077042632787</v>
      </c>
      <c r="F17" s="26">
        <v>48.513333333333335</v>
      </c>
      <c r="G17" s="28">
        <v>1562.3400000000001</v>
      </c>
      <c r="H17" s="26">
        <v>55.893083451745454</v>
      </c>
      <c r="I17" s="28">
        <v>25.24</v>
      </c>
    </row>
    <row r="18" spans="1:9" ht="56.25" customHeight="1">
      <c r="A18" s="39" t="s">
        <v>84</v>
      </c>
      <c r="B18" s="28">
        <v>63.1</v>
      </c>
      <c r="C18" s="28">
        <v>8</v>
      </c>
      <c r="D18" s="28">
        <v>5.61</v>
      </c>
      <c r="E18" s="26">
        <v>8.890649762282091</v>
      </c>
      <c r="F18" s="26">
        <v>70.125</v>
      </c>
      <c r="G18" s="28">
        <v>9.79</v>
      </c>
      <c r="H18" s="26">
        <v>57.30337078651686</v>
      </c>
      <c r="I18" s="28">
        <v>0.61</v>
      </c>
    </row>
    <row r="19" spans="1:9" ht="55.5" customHeight="1">
      <c r="A19" s="39" t="s">
        <v>85</v>
      </c>
      <c r="B19" s="28">
        <v>14557.4</v>
      </c>
      <c r="C19" s="28">
        <v>2400</v>
      </c>
      <c r="D19" s="28">
        <v>1157.81</v>
      </c>
      <c r="E19" s="26">
        <v>7.95341201038647</v>
      </c>
      <c r="F19" s="26">
        <v>48.242083333333326</v>
      </c>
      <c r="G19" s="28">
        <v>2236.3900000000003</v>
      </c>
      <c r="H19" s="26">
        <v>51.77138155688408</v>
      </c>
      <c r="I19" s="28">
        <v>20</v>
      </c>
    </row>
    <row r="20" spans="1:9" ht="14.25" customHeight="1">
      <c r="A20" s="60" t="s">
        <v>86</v>
      </c>
      <c r="B20" s="35">
        <v>-1585.5</v>
      </c>
      <c r="C20" s="35">
        <v>-300</v>
      </c>
      <c r="D20" s="35">
        <v>-177.1</v>
      </c>
      <c r="E20" s="26">
        <v>11.169977924944812</v>
      </c>
      <c r="F20" s="26">
        <v>59.033333333333324</v>
      </c>
      <c r="G20" s="35">
        <v>-305.01</v>
      </c>
      <c r="H20" s="26">
        <v>58.06367004360513</v>
      </c>
      <c r="I20" s="35">
        <v>-32.59</v>
      </c>
    </row>
    <row r="21" spans="1:9" ht="12.75">
      <c r="A21" s="57" t="s">
        <v>7</v>
      </c>
      <c r="B21" s="28">
        <v>82398.98999999999</v>
      </c>
      <c r="C21" s="28">
        <v>13624</v>
      </c>
      <c r="D21" s="28">
        <v>13248.57</v>
      </c>
      <c r="E21" s="26">
        <v>16.078558729906764</v>
      </c>
      <c r="F21" s="26">
        <v>97.24434820904287</v>
      </c>
      <c r="G21" s="28">
        <v>7730.370000000001</v>
      </c>
      <c r="H21" s="26">
        <v>171.38338785853716</v>
      </c>
      <c r="I21" s="28">
        <v>4268.05</v>
      </c>
    </row>
    <row r="22" spans="1:9" ht="18.75" customHeight="1">
      <c r="A22" s="57" t="s">
        <v>170</v>
      </c>
      <c r="B22" s="28">
        <v>73769</v>
      </c>
      <c r="C22" s="28">
        <v>7600</v>
      </c>
      <c r="D22" s="28">
        <v>6204.66</v>
      </c>
      <c r="E22" s="26">
        <v>8.410931421057626</v>
      </c>
      <c r="F22" s="26">
        <v>81.64026315789474</v>
      </c>
      <c r="G22" s="28"/>
      <c r="H22" s="26" t="e">
        <v>#DIV/0!</v>
      </c>
      <c r="I22" s="28">
        <v>3215.91</v>
      </c>
    </row>
    <row r="23" spans="1:9" ht="12.75">
      <c r="A23" s="57" t="s">
        <v>89</v>
      </c>
      <c r="B23" s="28">
        <v>5494</v>
      </c>
      <c r="C23" s="28">
        <v>5494</v>
      </c>
      <c r="D23" s="28">
        <v>6171.05</v>
      </c>
      <c r="E23" s="26">
        <v>112.32344375682564</v>
      </c>
      <c r="F23" s="26">
        <v>112.32344375682564</v>
      </c>
      <c r="G23" s="28">
        <v>7529.400000000001</v>
      </c>
      <c r="H23" s="26">
        <v>81.95938587404042</v>
      </c>
      <c r="I23" s="28">
        <v>660.26</v>
      </c>
    </row>
    <row r="24" spans="1:9" ht="14.25" customHeight="1">
      <c r="A24" s="60" t="s">
        <v>87</v>
      </c>
      <c r="B24" s="35">
        <v>575.0899999999999</v>
      </c>
      <c r="C24" s="35">
        <v>260</v>
      </c>
      <c r="D24" s="35">
        <v>259.92</v>
      </c>
      <c r="E24" s="26">
        <v>45.19640404110662</v>
      </c>
      <c r="F24" s="26">
        <v>99.96923076923078</v>
      </c>
      <c r="G24" s="35">
        <v>113.58</v>
      </c>
      <c r="H24" s="26">
        <v>228.84310618066564</v>
      </c>
      <c r="I24" s="35">
        <v>0</v>
      </c>
    </row>
    <row r="25" spans="1:9" ht="38.25">
      <c r="A25" s="57" t="s">
        <v>88</v>
      </c>
      <c r="B25" s="28">
        <v>2560.9</v>
      </c>
      <c r="C25" s="28">
        <v>270</v>
      </c>
      <c r="D25" s="28">
        <v>612.94</v>
      </c>
      <c r="E25" s="26">
        <v>23.934554258268577</v>
      </c>
      <c r="F25" s="26">
        <v>227.01481481481483</v>
      </c>
      <c r="G25" s="28">
        <v>87.39</v>
      </c>
      <c r="H25" s="26">
        <v>701.3845977800664</v>
      </c>
      <c r="I25" s="28">
        <v>391.88</v>
      </c>
    </row>
    <row r="26" spans="1:9" ht="12.75">
      <c r="A26" s="57" t="s">
        <v>8</v>
      </c>
      <c r="B26" s="28">
        <v>41308.6</v>
      </c>
      <c r="C26" s="28">
        <v>2920</v>
      </c>
      <c r="D26" s="28">
        <v>2591.2599999999998</v>
      </c>
      <c r="E26" s="26">
        <v>6.272931060360312</v>
      </c>
      <c r="F26" s="26">
        <v>88.7417808219178</v>
      </c>
      <c r="G26" s="28">
        <v>3961.3299999999995</v>
      </c>
      <c r="H26" s="26">
        <v>65.4138887696809</v>
      </c>
      <c r="I26" s="28">
        <v>1300.23</v>
      </c>
    </row>
    <row r="27" spans="1:9" ht="12.75">
      <c r="A27" s="53" t="s">
        <v>106</v>
      </c>
      <c r="B27" s="35">
        <v>23995.5</v>
      </c>
      <c r="C27" s="35">
        <v>1050</v>
      </c>
      <c r="D27" s="35">
        <v>839.39</v>
      </c>
      <c r="E27" s="26">
        <v>3.498114229751412</v>
      </c>
      <c r="F27" s="26">
        <v>79.94190476190475</v>
      </c>
      <c r="G27" s="35">
        <v>1003.31</v>
      </c>
      <c r="H27" s="26">
        <v>83.66207852009848</v>
      </c>
      <c r="I27" s="35">
        <v>286.09</v>
      </c>
    </row>
    <row r="28" spans="1:9" ht="12.75">
      <c r="A28" s="57" t="s">
        <v>107</v>
      </c>
      <c r="B28" s="28">
        <v>17313.1</v>
      </c>
      <c r="C28" s="28">
        <v>1870</v>
      </c>
      <c r="D28" s="28">
        <v>1751.87</v>
      </c>
      <c r="E28" s="26">
        <v>10.118754007081343</v>
      </c>
      <c r="F28" s="26">
        <v>93.68288770053475</v>
      </c>
      <c r="G28" s="28">
        <v>2958.0199999999995</v>
      </c>
      <c r="H28" s="26">
        <v>59.22441362803498</v>
      </c>
      <c r="I28" s="28">
        <v>1014.14</v>
      </c>
    </row>
    <row r="29" spans="1:9" ht="12.75">
      <c r="A29" s="57" t="s">
        <v>9</v>
      </c>
      <c r="B29" s="28">
        <v>16099.1</v>
      </c>
      <c r="C29" s="28">
        <v>2001.6</v>
      </c>
      <c r="D29" s="28">
        <v>2042.6499999999999</v>
      </c>
      <c r="E29" s="26">
        <v>12.68797634650384</v>
      </c>
      <c r="F29" s="26">
        <v>102.05085931254996</v>
      </c>
      <c r="G29" s="28">
        <v>2196.13</v>
      </c>
      <c r="H29" s="26">
        <v>93.01134268007813</v>
      </c>
      <c r="I29" s="28">
        <v>1349.1</v>
      </c>
    </row>
    <row r="30" spans="1:9" ht="25.5" customHeight="1" hidden="1">
      <c r="A30" s="57" t="s">
        <v>10</v>
      </c>
      <c r="B30" s="28">
        <v>15983.5</v>
      </c>
      <c r="C30" s="28">
        <v>2000</v>
      </c>
      <c r="D30" s="28">
        <v>2026.05</v>
      </c>
      <c r="E30" s="26">
        <v>12.675884505896706</v>
      </c>
      <c r="F30" s="26">
        <v>101.30250000000001</v>
      </c>
      <c r="G30" s="28">
        <v>2189.53</v>
      </c>
      <c r="H30" s="26">
        <v>92.5335574301334</v>
      </c>
      <c r="I30" s="28">
        <v>1334.1</v>
      </c>
    </row>
    <row r="31" spans="1:9" ht="25.5">
      <c r="A31" s="60" t="s">
        <v>91</v>
      </c>
      <c r="B31" s="35">
        <v>65.6</v>
      </c>
      <c r="C31" s="35">
        <v>1.6</v>
      </c>
      <c r="D31" s="35">
        <v>1.6</v>
      </c>
      <c r="E31" s="26">
        <v>2.439024390243903</v>
      </c>
      <c r="F31" s="26">
        <v>100</v>
      </c>
      <c r="G31" s="35">
        <v>5</v>
      </c>
      <c r="H31" s="26" t="s">
        <v>111</v>
      </c>
      <c r="I31" s="35"/>
    </row>
    <row r="32" spans="1:9" ht="25.5">
      <c r="A32" s="57" t="s">
        <v>90</v>
      </c>
      <c r="B32" s="28">
        <v>50</v>
      </c>
      <c r="C32" s="28">
        <v>0</v>
      </c>
      <c r="D32" s="28">
        <v>15</v>
      </c>
      <c r="E32" s="26">
        <v>30</v>
      </c>
      <c r="F32" s="26" t="s">
        <v>111</v>
      </c>
      <c r="G32" s="28">
        <v>1.6</v>
      </c>
      <c r="H32" s="26" t="s">
        <v>111</v>
      </c>
      <c r="I32" s="28">
        <v>15</v>
      </c>
    </row>
    <row r="33" spans="1:9" ht="25.5">
      <c r="A33" s="57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 t="s">
        <v>111</v>
      </c>
      <c r="G33" s="28">
        <v>0.07</v>
      </c>
      <c r="H33" s="26" t="s">
        <v>111</v>
      </c>
      <c r="I33" s="28">
        <v>0</v>
      </c>
    </row>
    <row r="34" spans="1:9" ht="25.5">
      <c r="A34" s="60" t="s">
        <v>117</v>
      </c>
      <c r="B34" s="35">
        <v>0</v>
      </c>
      <c r="C34" s="35">
        <v>0</v>
      </c>
      <c r="D34" s="35">
        <v>0</v>
      </c>
      <c r="E34" s="26" t="s">
        <v>111</v>
      </c>
      <c r="F34" s="26" t="s">
        <v>111</v>
      </c>
      <c r="G34" s="35">
        <v>0</v>
      </c>
      <c r="H34" s="26" t="s">
        <v>111</v>
      </c>
      <c r="I34" s="35"/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57" t="s">
        <v>12</v>
      </c>
      <c r="B36" s="28">
        <v>48809.28</v>
      </c>
      <c r="C36" s="28">
        <v>3832.9</v>
      </c>
      <c r="D36" s="28">
        <v>6315.38</v>
      </c>
      <c r="E36" s="26">
        <v>12.938891948416368</v>
      </c>
      <c r="F36" s="26">
        <v>164.7676693887135</v>
      </c>
      <c r="G36" s="28">
        <v>5760.21</v>
      </c>
      <c r="H36" s="26">
        <v>109.63801666953114</v>
      </c>
      <c r="I36" s="28">
        <v>3335.1499999999996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 customHeight="1" hidden="1">
      <c r="A38" s="57" t="s">
        <v>118</v>
      </c>
      <c r="B38" s="28">
        <v>25812</v>
      </c>
      <c r="C38" s="28">
        <v>1700</v>
      </c>
      <c r="D38" s="28">
        <v>3538.1000000000004</v>
      </c>
      <c r="E38" s="26">
        <v>13.707190454052382</v>
      </c>
      <c r="F38" s="26">
        <v>208.1235294117647</v>
      </c>
      <c r="G38" s="28">
        <v>3433.63</v>
      </c>
      <c r="H38" s="26">
        <v>103.04255263380155</v>
      </c>
      <c r="I38" s="28">
        <v>1205.66</v>
      </c>
    </row>
    <row r="39" spans="1:9" ht="76.5">
      <c r="A39" s="57" t="s">
        <v>127</v>
      </c>
      <c r="B39" s="28">
        <v>625.82</v>
      </c>
      <c r="C39" s="28">
        <v>30</v>
      </c>
      <c r="D39" s="28">
        <v>14.79</v>
      </c>
      <c r="E39" s="26">
        <v>2.3632993512511584</v>
      </c>
      <c r="F39" s="26">
        <v>49.3</v>
      </c>
      <c r="G39" s="28">
        <v>75.44</v>
      </c>
      <c r="H39" s="26" t="s">
        <v>111</v>
      </c>
      <c r="I39" s="28">
        <v>14.79</v>
      </c>
    </row>
    <row r="40" spans="1:9" ht="51" customHeight="1" hidden="1">
      <c r="A40" s="57" t="s">
        <v>119</v>
      </c>
      <c r="B40" s="28">
        <v>352.8</v>
      </c>
      <c r="C40" s="28">
        <v>32.9</v>
      </c>
      <c r="D40" s="28">
        <v>34.31</v>
      </c>
      <c r="E40" s="26">
        <v>9.725056689342404</v>
      </c>
      <c r="F40" s="26">
        <v>104.28571428571429</v>
      </c>
      <c r="G40" s="28">
        <v>30.56</v>
      </c>
      <c r="H40" s="26">
        <v>112.27094240837698</v>
      </c>
      <c r="I40" s="28">
        <v>16.19</v>
      </c>
    </row>
    <row r="41" spans="1:9" ht="38.25">
      <c r="A41" s="57" t="s">
        <v>120</v>
      </c>
      <c r="B41" s="28">
        <v>17356.03</v>
      </c>
      <c r="C41" s="28">
        <v>1400</v>
      </c>
      <c r="D41" s="28">
        <v>1858.72</v>
      </c>
      <c r="E41" s="26">
        <v>10.709361530257784</v>
      </c>
      <c r="F41" s="26">
        <v>132.7657142857143</v>
      </c>
      <c r="G41" s="28">
        <v>1502.1599999999999</v>
      </c>
      <c r="H41" s="26">
        <v>123.73648612664432</v>
      </c>
      <c r="I41" s="28">
        <v>1467.25</v>
      </c>
    </row>
    <row r="42" spans="1:9" ht="51">
      <c r="A42" s="60" t="s">
        <v>171</v>
      </c>
      <c r="B42" s="27">
        <v>62.29</v>
      </c>
      <c r="C42" s="27">
        <v>0</v>
      </c>
      <c r="D42" s="27">
        <v>0</v>
      </c>
      <c r="E42" s="26">
        <v>0</v>
      </c>
      <c r="F42" s="26">
        <v>0</v>
      </c>
      <c r="G42" s="27">
        <v>0</v>
      </c>
      <c r="H42" s="26">
        <v>0</v>
      </c>
      <c r="I42" s="27">
        <v>0</v>
      </c>
    </row>
    <row r="43" spans="1:9" ht="51">
      <c r="A43" s="60" t="s">
        <v>121</v>
      </c>
      <c r="B43" s="27">
        <v>812</v>
      </c>
      <c r="C43" s="27">
        <v>0</v>
      </c>
      <c r="D43" s="27">
        <v>0</v>
      </c>
      <c r="E43" s="26">
        <v>0</v>
      </c>
      <c r="F43" s="26" t="s">
        <v>111</v>
      </c>
      <c r="G43" s="27">
        <v>0</v>
      </c>
      <c r="H43" s="26" t="s">
        <v>111</v>
      </c>
      <c r="I43" s="27">
        <v>0</v>
      </c>
    </row>
    <row r="44" spans="1:9" ht="76.5">
      <c r="A44" s="60" t="s">
        <v>122</v>
      </c>
      <c r="B44" s="35">
        <v>3788.34</v>
      </c>
      <c r="C44" s="35">
        <v>670</v>
      </c>
      <c r="D44" s="35">
        <v>869.46</v>
      </c>
      <c r="E44" s="26">
        <v>22.950949492389807</v>
      </c>
      <c r="F44" s="26">
        <v>129.77014925373135</v>
      </c>
      <c r="G44" s="35">
        <v>718.42</v>
      </c>
      <c r="H44" s="26">
        <v>121.02391358815179</v>
      </c>
      <c r="I44" s="35">
        <v>631.26</v>
      </c>
    </row>
    <row r="45" spans="1:9" ht="14.25" customHeight="1" hidden="1">
      <c r="A45" s="57" t="s">
        <v>13</v>
      </c>
      <c r="B45" s="28">
        <v>973.2</v>
      </c>
      <c r="C45" s="28">
        <v>85</v>
      </c>
      <c r="D45" s="28">
        <v>104.35</v>
      </c>
      <c r="E45" s="26">
        <v>10.722359227291408</v>
      </c>
      <c r="F45" s="26">
        <v>122.76470588235293</v>
      </c>
      <c r="G45" s="28">
        <v>80.14</v>
      </c>
      <c r="H45" s="26">
        <v>130.20963314200148</v>
      </c>
      <c r="I45" s="28">
        <v>91.49</v>
      </c>
    </row>
    <row r="46" spans="1:9" ht="76.5" customHeight="1" hidden="1">
      <c r="A46" s="57" t="s">
        <v>96</v>
      </c>
      <c r="B46" s="28">
        <v>722.23</v>
      </c>
      <c r="C46" s="28">
        <v>60</v>
      </c>
      <c r="D46" s="28">
        <v>481.81</v>
      </c>
      <c r="E46" s="26">
        <v>66.71143541531092</v>
      </c>
      <c r="F46" s="26">
        <v>803.0166666666667</v>
      </c>
      <c r="G46" s="28">
        <v>686.49</v>
      </c>
      <c r="H46" s="26">
        <v>70.18456204751708</v>
      </c>
      <c r="I46" s="28">
        <v>12.98</v>
      </c>
    </row>
    <row r="47" spans="1:9" ht="25.5">
      <c r="A47" s="57" t="s">
        <v>14</v>
      </c>
      <c r="B47" s="28">
        <v>1400</v>
      </c>
      <c r="C47" s="28">
        <v>200</v>
      </c>
      <c r="D47" s="28">
        <v>90.34</v>
      </c>
      <c r="E47" s="26">
        <v>6.452857142857144</v>
      </c>
      <c r="F47" s="26">
        <v>45.17</v>
      </c>
      <c r="G47" s="28">
        <v>652.34</v>
      </c>
      <c r="H47" s="26">
        <v>13.848606554864029</v>
      </c>
      <c r="I47" s="28">
        <v>48.27</v>
      </c>
    </row>
    <row r="48" spans="1:9" ht="12.75">
      <c r="A48" s="60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 t="s">
        <v>111</v>
      </c>
      <c r="G48" s="27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 t="e">
        <v>#DIV/0!</v>
      </c>
      <c r="G49" s="28">
        <v>37.14</v>
      </c>
      <c r="H49" s="26">
        <v>0</v>
      </c>
      <c r="I49" s="28">
        <v>0</v>
      </c>
    </row>
    <row r="50" spans="1:9" ht="52.5" customHeight="1" hidden="1">
      <c r="A50" s="57" t="s">
        <v>93</v>
      </c>
      <c r="B50" s="28">
        <v>1400</v>
      </c>
      <c r="C50" s="28">
        <v>200</v>
      </c>
      <c r="D50" s="28">
        <v>90.34</v>
      </c>
      <c r="E50" s="26">
        <v>6.452857142857144</v>
      </c>
      <c r="F50" s="26">
        <v>45.17</v>
      </c>
      <c r="G50" s="28">
        <v>615.2</v>
      </c>
      <c r="H50" s="26">
        <v>14.684655396618984</v>
      </c>
      <c r="I50" s="28">
        <v>48.27</v>
      </c>
    </row>
    <row r="51" spans="1:9" ht="57.75" customHeight="1" hidden="1">
      <c r="A51" s="57" t="s">
        <v>15</v>
      </c>
      <c r="B51" s="28">
        <v>1380.9</v>
      </c>
      <c r="C51" s="28">
        <v>79.55</v>
      </c>
      <c r="D51" s="28">
        <v>253.91</v>
      </c>
      <c r="E51" s="26">
        <v>18.387283655586934</v>
      </c>
      <c r="F51" s="26">
        <v>319.1829038340666</v>
      </c>
      <c r="G51" s="28">
        <v>426.30999999999995</v>
      </c>
      <c r="H51" s="26">
        <v>59.55994464122353</v>
      </c>
      <c r="I51" s="28">
        <v>174.5</v>
      </c>
    </row>
    <row r="52" spans="1:9" ht="63.75" hidden="1">
      <c r="A52" s="57" t="s">
        <v>128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1" customHeight="1" hidden="1">
      <c r="A53" s="57" t="s">
        <v>129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130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131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9.25" customHeight="1" hidden="1">
      <c r="A56" s="57" t="s">
        <v>132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133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134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51" customHeight="1" hidden="1">
      <c r="A59" s="53" t="s">
        <v>135</v>
      </c>
      <c r="B59" s="27"/>
      <c r="C59" s="27"/>
      <c r="D59" s="27"/>
      <c r="E59" s="26" t="e">
        <v>#DIV/0!</v>
      </c>
      <c r="F59" s="26" t="e">
        <v>#DIV/0!</v>
      </c>
      <c r="G59" s="27"/>
      <c r="H59" s="26" t="e">
        <v>#DIV/0!</v>
      </c>
      <c r="I59" s="27"/>
    </row>
    <row r="60" spans="1:9" ht="76.5" hidden="1">
      <c r="A60" s="60" t="s">
        <v>136</v>
      </c>
      <c r="B60" s="35"/>
      <c r="C60" s="35"/>
      <c r="D60" s="35"/>
      <c r="E60" s="26" t="s">
        <v>111</v>
      </c>
      <c r="F60" s="26" t="e">
        <v>#DIV/0!</v>
      </c>
      <c r="G60" s="35"/>
      <c r="H60" s="26" t="s">
        <v>111</v>
      </c>
      <c r="I60" s="35"/>
    </row>
    <row r="61" spans="1:9" ht="12.75" hidden="1">
      <c r="A61" s="60" t="s">
        <v>137</v>
      </c>
      <c r="B61" s="35"/>
      <c r="C61" s="35"/>
      <c r="D61" s="35"/>
      <c r="E61" s="26" t="e">
        <v>#DIV/0!</v>
      </c>
      <c r="F61" s="26" t="e">
        <v>#DIV/0!</v>
      </c>
      <c r="G61" s="35"/>
      <c r="H61" s="26" t="s">
        <v>112</v>
      </c>
      <c r="I61" s="35"/>
    </row>
    <row r="62" spans="1:9" ht="12.75">
      <c r="A62" s="60" t="s">
        <v>16</v>
      </c>
      <c r="B62" s="35">
        <v>223.07</v>
      </c>
      <c r="C62" s="35">
        <v>40</v>
      </c>
      <c r="D62" s="35">
        <v>4.08</v>
      </c>
      <c r="E62" s="26">
        <v>1.8290222800017932</v>
      </c>
      <c r="F62" s="26" t="s">
        <v>111</v>
      </c>
      <c r="G62" s="35">
        <v>-77.07</v>
      </c>
      <c r="H62" s="26">
        <v>-5.293888672635267</v>
      </c>
      <c r="I62" s="35">
        <v>-3.08</v>
      </c>
    </row>
    <row r="63" spans="1:9" ht="12.75">
      <c r="A63" s="57" t="s">
        <v>17</v>
      </c>
      <c r="B63" s="28">
        <v>539229.9999999998</v>
      </c>
      <c r="C63" s="28">
        <v>61034.05</v>
      </c>
      <c r="D63" s="28">
        <v>61965.03999999999</v>
      </c>
      <c r="E63" s="26">
        <v>11.491393283014673</v>
      </c>
      <c r="F63" s="26">
        <v>101.52536166287504</v>
      </c>
      <c r="G63" s="28">
        <v>56942.25999999999</v>
      </c>
      <c r="H63" s="26">
        <v>108.82083008296475</v>
      </c>
      <c r="I63" s="28">
        <v>35201.22999999999</v>
      </c>
    </row>
    <row r="64" spans="1:9" ht="12.75">
      <c r="A64" s="57" t="s">
        <v>18</v>
      </c>
      <c r="B64" s="28">
        <v>2147020.6399999997</v>
      </c>
      <c r="C64" s="28">
        <v>183274.473</v>
      </c>
      <c r="D64" s="28">
        <v>180429.16</v>
      </c>
      <c r="E64" s="26">
        <v>8.403699370118773</v>
      </c>
      <c r="F64" s="26">
        <v>98.44751265496751</v>
      </c>
      <c r="G64" s="28">
        <v>171904.29</v>
      </c>
      <c r="H64" s="26">
        <v>104.95907926439764</v>
      </c>
      <c r="I64" s="28">
        <v>134973.02000000002</v>
      </c>
    </row>
    <row r="65" spans="1:9" ht="25.5">
      <c r="A65" s="57" t="s">
        <v>19</v>
      </c>
      <c r="B65" s="28">
        <v>2147020.6399999997</v>
      </c>
      <c r="C65" s="28">
        <v>183274.473</v>
      </c>
      <c r="D65" s="28">
        <v>183274.46</v>
      </c>
      <c r="E65" s="26">
        <v>8.536222548843314</v>
      </c>
      <c r="F65" s="26">
        <v>99.99999290681359</v>
      </c>
      <c r="G65" s="28">
        <v>174571.27000000002</v>
      </c>
      <c r="H65" s="26">
        <v>104.98546524866319</v>
      </c>
      <c r="I65" s="28">
        <v>130658.00000000001</v>
      </c>
    </row>
    <row r="66" spans="1:9" ht="12.75">
      <c r="A66" s="2" t="s">
        <v>108</v>
      </c>
      <c r="B66" s="28">
        <v>485648.00999999995</v>
      </c>
      <c r="C66" s="28">
        <v>70967</v>
      </c>
      <c r="D66" s="28">
        <v>70967</v>
      </c>
      <c r="E66" s="26">
        <v>14.612846864131082</v>
      </c>
      <c r="F66" s="26">
        <v>100</v>
      </c>
      <c r="G66" s="28">
        <v>67060.5</v>
      </c>
      <c r="H66" s="26">
        <v>105.82533682271978</v>
      </c>
      <c r="I66" s="28">
        <v>53490.4</v>
      </c>
    </row>
    <row r="67" spans="1:9" ht="12.75" customHeight="1">
      <c r="A67" s="60" t="s">
        <v>109</v>
      </c>
      <c r="B67" s="28">
        <v>598582.6599999999</v>
      </c>
      <c r="C67" s="28">
        <v>4363.09</v>
      </c>
      <c r="D67" s="28">
        <v>4363.09</v>
      </c>
      <c r="E67" s="26">
        <v>0.7289035068272778</v>
      </c>
      <c r="F67" s="26">
        <v>100</v>
      </c>
      <c r="G67" s="28">
        <v>5754.08</v>
      </c>
      <c r="H67" s="26">
        <v>75.82602257876151</v>
      </c>
      <c r="I67" s="28">
        <v>4363.09</v>
      </c>
    </row>
    <row r="68" spans="1:9" ht="18.75" customHeight="1">
      <c r="A68" s="60" t="s">
        <v>110</v>
      </c>
      <c r="B68" s="27">
        <v>1015683.57</v>
      </c>
      <c r="C68" s="27">
        <v>104153.94</v>
      </c>
      <c r="D68" s="27">
        <v>104153.94</v>
      </c>
      <c r="E68" s="26">
        <v>10.254565799464494</v>
      </c>
      <c r="F68" s="26">
        <v>100</v>
      </c>
      <c r="G68" s="27">
        <v>101756.69</v>
      </c>
      <c r="H68" s="26">
        <v>102.35586475935882</v>
      </c>
      <c r="I68" s="28">
        <v>69014.07</v>
      </c>
    </row>
    <row r="69" spans="1:9" ht="12.75" customHeight="1">
      <c r="A69" s="53" t="s">
        <v>123</v>
      </c>
      <c r="B69" s="35">
        <v>47106.399999999994</v>
      </c>
      <c r="C69" s="35">
        <v>3790.443</v>
      </c>
      <c r="D69" s="35">
        <v>3790.43</v>
      </c>
      <c r="E69" s="26">
        <v>8.046528709474723</v>
      </c>
      <c r="F69" s="26" t="s">
        <v>111</v>
      </c>
      <c r="G69" s="35">
        <v>0</v>
      </c>
      <c r="H69" s="26" t="s">
        <v>111</v>
      </c>
      <c r="I69" s="35">
        <v>3790.44</v>
      </c>
    </row>
    <row r="70" spans="1:9" ht="12.75">
      <c r="A70" s="53" t="s">
        <v>113</v>
      </c>
      <c r="B70" s="35"/>
      <c r="C70" s="35"/>
      <c r="D70" s="35"/>
      <c r="E70" s="35" t="s">
        <v>112</v>
      </c>
      <c r="F70" s="35" t="s">
        <v>111</v>
      </c>
      <c r="G70" s="35"/>
      <c r="H70" s="35" t="s">
        <v>112</v>
      </c>
      <c r="I70" s="35"/>
    </row>
    <row r="71" spans="1:9" ht="25.5">
      <c r="A71" s="91" t="s">
        <v>21</v>
      </c>
      <c r="B71" s="35"/>
      <c r="C71" s="35"/>
      <c r="D71" s="35">
        <v>-2845.2999999999993</v>
      </c>
      <c r="E71" s="26" t="s">
        <v>112</v>
      </c>
      <c r="F71" s="26" t="s">
        <v>111</v>
      </c>
      <c r="G71" s="35">
        <v>-2666.9799999999996</v>
      </c>
      <c r="H71" s="26">
        <v>106.68621436981154</v>
      </c>
      <c r="I71" s="35">
        <v>4315.02</v>
      </c>
    </row>
    <row r="72" spans="1:9" ht="12.75">
      <c r="A72" s="91" t="s">
        <v>20</v>
      </c>
      <c r="B72" s="35">
        <v>2686250.6</v>
      </c>
      <c r="C72" s="35">
        <v>244308.523</v>
      </c>
      <c r="D72" s="35">
        <v>242394.2</v>
      </c>
      <c r="E72" s="26">
        <v>9.02351390412326</v>
      </c>
      <c r="F72" s="26">
        <v>99.21643216679756</v>
      </c>
      <c r="G72" s="35">
        <v>228846.55</v>
      </c>
      <c r="H72" s="26">
        <v>105.91997126458756</v>
      </c>
      <c r="I72" s="35">
        <v>170174.25</v>
      </c>
    </row>
    <row r="73" spans="1:9" ht="12.75" hidden="1">
      <c r="A73" s="68"/>
      <c r="B73" s="69"/>
      <c r="C73" s="69"/>
      <c r="D73" s="69"/>
      <c r="E73" s="70"/>
      <c r="F73" s="70"/>
      <c r="G73" s="69"/>
      <c r="H73" s="70"/>
      <c r="I73" s="71"/>
    </row>
    <row r="74" spans="1:9" ht="12.75" hidden="1">
      <c r="A74" s="68"/>
      <c r="B74" s="69"/>
      <c r="C74" s="69"/>
      <c r="D74" s="69"/>
      <c r="E74" s="70"/>
      <c r="F74" s="70"/>
      <c r="G74" s="69"/>
      <c r="H74" s="70"/>
      <c r="I74" s="71"/>
    </row>
    <row r="75" spans="1:9" ht="12.75" hidden="1">
      <c r="A75" s="68"/>
      <c r="B75" s="69"/>
      <c r="C75" s="69"/>
      <c r="D75" s="69"/>
      <c r="E75" s="70"/>
      <c r="F75" s="70"/>
      <c r="G75" s="69"/>
      <c r="H75" s="70"/>
      <c r="I75" s="71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 hidden="1">
      <c r="A77" s="68"/>
      <c r="B77" s="69"/>
      <c r="C77" s="69"/>
      <c r="D77" s="69"/>
      <c r="E77" s="70"/>
      <c r="F77" s="70"/>
      <c r="G77" s="69"/>
      <c r="H77" s="70"/>
      <c r="I77" s="71"/>
    </row>
    <row r="78" spans="1:9" ht="12.75" hidden="1">
      <c r="A78" s="68"/>
      <c r="B78" s="69"/>
      <c r="C78" s="69"/>
      <c r="D78" s="69"/>
      <c r="E78" s="70"/>
      <c r="F78" s="70"/>
      <c r="G78" s="69"/>
      <c r="H78" s="70"/>
      <c r="I78" s="71"/>
    </row>
    <row r="79" spans="1:9" ht="12.75">
      <c r="A79" s="96" t="s">
        <v>22</v>
      </c>
      <c r="B79" s="97"/>
      <c r="C79" s="97"/>
      <c r="D79" s="97"/>
      <c r="E79" s="97"/>
      <c r="F79" s="97"/>
      <c r="G79" s="97"/>
      <c r="H79" s="97"/>
      <c r="I79" s="98"/>
    </row>
    <row r="80" spans="1:9" ht="12.75">
      <c r="A80" s="7" t="s">
        <v>23</v>
      </c>
      <c r="B80" s="35">
        <f>B81+B82+B83+B84+B85+B86+B87+B88</f>
        <v>207931.2</v>
      </c>
      <c r="C80" s="35">
        <f>C81+C82+C83+C84+C85+C86+C87+C88</f>
        <v>17486.9</v>
      </c>
      <c r="D80" s="35">
        <f>D81+D82+D83+D84+D85+D86+D87+D88</f>
        <v>14108.8</v>
      </c>
      <c r="E80" s="26">
        <f>$D:$D/$B:$B*100</f>
        <v>6.785321298583377</v>
      </c>
      <c r="F80" s="26">
        <f>$D:$D/$C:$C*100</f>
        <v>80.68211060851264</v>
      </c>
      <c r="G80" s="35">
        <f>G81+G82+G83+G84+G85+G86+G87+G88</f>
        <v>14745.699999999999</v>
      </c>
      <c r="H80" s="26">
        <f>$D:$D/$G:$G*100</f>
        <v>95.68077473432933</v>
      </c>
      <c r="I80" s="35">
        <f>I81+I82+I83+I84+I85+I86+I87+I88</f>
        <v>10483.099999999999</v>
      </c>
    </row>
    <row r="81" spans="1:9" ht="14.25" customHeight="1">
      <c r="A81" s="8" t="s">
        <v>24</v>
      </c>
      <c r="B81" s="36">
        <v>2468.4</v>
      </c>
      <c r="C81" s="36">
        <v>411.4</v>
      </c>
      <c r="D81" s="36">
        <v>261.7</v>
      </c>
      <c r="E81" s="29">
        <f>$D:$D/$B:$B*100</f>
        <v>10.602009398800842</v>
      </c>
      <c r="F81" s="29">
        <f>$D:$D/$C:$C*100</f>
        <v>63.61205639280506</v>
      </c>
      <c r="G81" s="36">
        <v>122.7</v>
      </c>
      <c r="H81" s="29">
        <v>0</v>
      </c>
      <c r="I81" s="36">
        <f>D81-Январь!D79</f>
        <v>193.7</v>
      </c>
    </row>
    <row r="82" spans="1:9" ht="12.75">
      <c r="A82" s="8" t="s">
        <v>25</v>
      </c>
      <c r="B82" s="36">
        <v>6337.9</v>
      </c>
      <c r="C82" s="36">
        <v>1077.8</v>
      </c>
      <c r="D82" s="36">
        <v>1077.8</v>
      </c>
      <c r="E82" s="29">
        <f>$D:$D/$B:$B*100</f>
        <v>17.005632780574008</v>
      </c>
      <c r="F82" s="29">
        <f>$D:$D/$C:$C*100</f>
        <v>100</v>
      </c>
      <c r="G82" s="36">
        <v>817.8</v>
      </c>
      <c r="H82" s="29">
        <f>$D:$D/$G:$G*100</f>
        <v>131.7926143311323</v>
      </c>
      <c r="I82" s="36">
        <f>D82-Январь!D80</f>
        <v>651.8</v>
      </c>
    </row>
    <row r="83" spans="1:9" ht="25.5">
      <c r="A83" s="8" t="s">
        <v>26</v>
      </c>
      <c r="B83" s="36">
        <v>56231.3</v>
      </c>
      <c r="C83" s="36">
        <v>8829.2</v>
      </c>
      <c r="D83" s="36">
        <v>5935.2</v>
      </c>
      <c r="E83" s="29">
        <f>$D:$D/$B:$B*100</f>
        <v>10.554975609669347</v>
      </c>
      <c r="F83" s="29">
        <f>$D:$D/$C:$C*100</f>
        <v>67.22239840529153</v>
      </c>
      <c r="G83" s="36">
        <v>6808.4</v>
      </c>
      <c r="H83" s="29">
        <f>$D:$D/$G:$G*100</f>
        <v>87.17466658833206</v>
      </c>
      <c r="I83" s="36">
        <f>D83-Январь!D81</f>
        <v>4544.4</v>
      </c>
    </row>
    <row r="84" spans="1:9" ht="12.75">
      <c r="A84" s="8" t="s">
        <v>72</v>
      </c>
      <c r="B84" s="46">
        <v>28.4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14523.4</v>
      </c>
      <c r="C85" s="28">
        <v>2398.3</v>
      </c>
      <c r="D85" s="28">
        <v>2321.9</v>
      </c>
      <c r="E85" s="29">
        <f>$D:$D/$B:$B*100</f>
        <v>15.987303248550615</v>
      </c>
      <c r="F85" s="29">
        <v>0</v>
      </c>
      <c r="G85" s="28">
        <v>2549.2</v>
      </c>
      <c r="H85" s="29">
        <f>$D:$D/$G:$G*100</f>
        <v>91.08347716930803</v>
      </c>
      <c r="I85" s="36">
        <f>D85-Январь!D83</f>
        <v>1498.2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711.9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127629.9</v>
      </c>
      <c r="C88" s="36">
        <v>4770.2</v>
      </c>
      <c r="D88" s="36">
        <v>4512.2</v>
      </c>
      <c r="E88" s="29">
        <f>$D:$D/$B:$B*100</f>
        <v>3.535378465390947</v>
      </c>
      <c r="F88" s="29">
        <f>$D:$D/$C:$C*100</f>
        <v>94.59142174332314</v>
      </c>
      <c r="G88" s="36">
        <v>4447.6</v>
      </c>
      <c r="H88" s="29">
        <f>$D:$D/$G:$G*100</f>
        <v>101.45246874718947</v>
      </c>
      <c r="I88" s="36">
        <f>D88-Январь!D86</f>
        <v>3595</v>
      </c>
    </row>
    <row r="89" spans="1:9" ht="12.75">
      <c r="A89" s="7" t="s">
        <v>31</v>
      </c>
      <c r="B89" s="27">
        <v>413.8</v>
      </c>
      <c r="C89" s="27">
        <v>72</v>
      </c>
      <c r="D89" s="35">
        <v>43.7</v>
      </c>
      <c r="E89" s="26">
        <f>$D:$D/$B:$B*100</f>
        <v>10.56065732237796</v>
      </c>
      <c r="F89" s="26">
        <f>$D:$D/$C:$C*100</f>
        <v>60.69444444444445</v>
      </c>
      <c r="G89" s="35">
        <v>27.8</v>
      </c>
      <c r="H89" s="26">
        <v>0</v>
      </c>
      <c r="I89" s="35">
        <f>D89-Январь!D87</f>
        <v>10</v>
      </c>
    </row>
    <row r="90" spans="1:9" ht="25.5">
      <c r="A90" s="9" t="s">
        <v>32</v>
      </c>
      <c r="B90" s="27">
        <v>5634.1</v>
      </c>
      <c r="C90" s="27">
        <v>788.3</v>
      </c>
      <c r="D90" s="27">
        <v>788.3</v>
      </c>
      <c r="E90" s="26">
        <f>$D:$D/$B:$B*100</f>
        <v>13.991586943788715</v>
      </c>
      <c r="F90" s="26">
        <f>$D:$D/$C:$C*100</f>
        <v>100</v>
      </c>
      <c r="G90" s="27">
        <v>388.4</v>
      </c>
      <c r="H90" s="26">
        <f>$D:$D/$G:$G*100</f>
        <v>202.96086508753862</v>
      </c>
      <c r="I90" s="35">
        <f>D90-Январь!D88</f>
        <v>658.3</v>
      </c>
    </row>
    <row r="91" spans="1:9" ht="12.75">
      <c r="A91" s="7" t="s">
        <v>33</v>
      </c>
      <c r="B91" s="35">
        <f>B92+B93+B94+B95+B96</f>
        <v>132831.7</v>
      </c>
      <c r="C91" s="35">
        <f>C92+C93+C94+C95+C96</f>
        <v>5663.6</v>
      </c>
      <c r="D91" s="35">
        <f>D92+D93+D94+D95+D96</f>
        <v>5663.6</v>
      </c>
      <c r="E91" s="26">
        <f>$D:$D/$B:$B*100</f>
        <v>4.263741260557532</v>
      </c>
      <c r="F91" s="26">
        <f>$D:$D/$C:$C*100</f>
        <v>100</v>
      </c>
      <c r="G91" s="35">
        <f>G92+G93+G94+G95+G96</f>
        <v>5267.3</v>
      </c>
      <c r="H91" s="26">
        <f>$D:$D/$G:$G*100</f>
        <v>107.52377878609533</v>
      </c>
      <c r="I91" s="35">
        <f>D91-Январь!D89</f>
        <v>5043.1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0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26139.4</v>
      </c>
      <c r="C94" s="36">
        <v>2211.5</v>
      </c>
      <c r="D94" s="36">
        <v>2211.5</v>
      </c>
      <c r="E94" s="29">
        <f>$D:$D/$B:$B*100</f>
        <v>8.460408425595078</v>
      </c>
      <c r="F94" s="29">
        <v>0</v>
      </c>
      <c r="G94" s="36">
        <v>2040.9</v>
      </c>
      <c r="H94" s="29">
        <v>0</v>
      </c>
      <c r="I94" s="36">
        <f>D94-Январь!D92</f>
        <v>2211.5</v>
      </c>
    </row>
    <row r="95" spans="1:9" ht="12.75">
      <c r="A95" s="10" t="s">
        <v>77</v>
      </c>
      <c r="B95" s="28">
        <v>94094.7</v>
      </c>
      <c r="C95" s="28">
        <v>1930.3</v>
      </c>
      <c r="D95" s="28">
        <v>1930.3</v>
      </c>
      <c r="E95" s="29">
        <f>$D:$D/$B:$B*100</f>
        <v>2.051443917670177</v>
      </c>
      <c r="F95" s="29">
        <f>$D:$D/$C:$C*100</f>
        <v>100</v>
      </c>
      <c r="G95" s="28">
        <v>1832</v>
      </c>
      <c r="H95" s="29">
        <v>0</v>
      </c>
      <c r="I95" s="36">
        <f>D95-Январь!D93</f>
        <v>1930.3</v>
      </c>
    </row>
    <row r="96" spans="1:9" ht="12.75">
      <c r="A96" s="8" t="s">
        <v>35</v>
      </c>
      <c r="B96" s="36">
        <v>12597.6</v>
      </c>
      <c r="C96" s="36">
        <v>1521.8</v>
      </c>
      <c r="D96" s="36">
        <v>1521.8</v>
      </c>
      <c r="E96" s="29">
        <f>$D:$D/$B:$B*100</f>
        <v>12.080078745157808</v>
      </c>
      <c r="F96" s="29">
        <f>$D:$D/$C:$C*100</f>
        <v>100</v>
      </c>
      <c r="G96" s="36">
        <v>1394.4</v>
      </c>
      <c r="H96" s="29">
        <f>$D:$D/$G:$G*100</f>
        <v>109.13654618473893</v>
      </c>
      <c r="I96" s="36">
        <f>D96-Январь!D94</f>
        <v>901.3</v>
      </c>
    </row>
    <row r="97" spans="1:9" ht="12.75">
      <c r="A97" s="7" t="s">
        <v>36</v>
      </c>
      <c r="B97" s="35">
        <f>B99+B100+B101+B98</f>
        <v>314103.3</v>
      </c>
      <c r="C97" s="35">
        <f>C99+C100+C101+C98</f>
        <v>8478</v>
      </c>
      <c r="D97" s="35">
        <f>D99+D100+D101+D98</f>
        <v>8431.7</v>
      </c>
      <c r="E97" s="35">
        <f>E99+E100+E101+E98</f>
        <v>7.253055284519946</v>
      </c>
      <c r="F97" s="26">
        <f>$D:$D/$C:$C*100</f>
        <v>99.4538806322246</v>
      </c>
      <c r="G97" s="35">
        <f>G99+G100+G101+G98</f>
        <v>5920.799999999999</v>
      </c>
      <c r="H97" s="35">
        <f>H99+H100+H101</f>
        <v>276.54160837072084</v>
      </c>
      <c r="I97" s="35">
        <f>D97-Январь!D95</f>
        <v>6158.300000000001</v>
      </c>
    </row>
    <row r="98" spans="1:9" ht="12.75">
      <c r="A98" s="8" t="s">
        <v>37</v>
      </c>
      <c r="B98" s="36">
        <v>89888.3</v>
      </c>
      <c r="C98" s="50">
        <v>330</v>
      </c>
      <c r="D98" s="50">
        <v>330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330</v>
      </c>
    </row>
    <row r="99" spans="1:9" ht="12.75">
      <c r="A99" s="8" t="s">
        <v>38</v>
      </c>
      <c r="B99" s="36">
        <v>2613.3</v>
      </c>
      <c r="C99" s="36">
        <v>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119802</v>
      </c>
      <c r="C100" s="36">
        <v>4779</v>
      </c>
      <c r="D100" s="36">
        <v>4778.9</v>
      </c>
      <c r="E100" s="29">
        <f>$D:$D/$B:$B*100</f>
        <v>3.988998514215121</v>
      </c>
      <c r="F100" s="29">
        <f>$D:$D/$C:$C*100</f>
        <v>99.9979075120318</v>
      </c>
      <c r="G100" s="36">
        <v>3624.1</v>
      </c>
      <c r="H100" s="29">
        <f>$D:$D/$G:$G*100</f>
        <v>131.86446290113406</v>
      </c>
      <c r="I100" s="36">
        <f>D100-Январь!D98</f>
        <v>2918.3999999999996</v>
      </c>
    </row>
    <row r="101" spans="1:9" ht="12.75">
      <c r="A101" s="8" t="s">
        <v>40</v>
      </c>
      <c r="B101" s="36">
        <v>101799.7</v>
      </c>
      <c r="C101" s="36">
        <v>3369</v>
      </c>
      <c r="D101" s="36">
        <v>3322.8</v>
      </c>
      <c r="E101" s="29">
        <f>$D:$D/$B:$B*100</f>
        <v>3.264056770304825</v>
      </c>
      <c r="F101" s="29">
        <f>$D:$D/$C:$C*100</f>
        <v>98.62867319679431</v>
      </c>
      <c r="G101" s="36">
        <v>2296.7</v>
      </c>
      <c r="H101" s="29">
        <f>$D:$D/$G:$G*100</f>
        <v>144.6771454695868</v>
      </c>
      <c r="I101" s="36">
        <f>D101-Январь!D99</f>
        <v>2909.9</v>
      </c>
    </row>
    <row r="102" spans="1:9" ht="12.75">
      <c r="A102" s="11" t="s">
        <v>116</v>
      </c>
      <c r="B102" s="35">
        <f>B103</f>
        <v>1882.5</v>
      </c>
      <c r="C102" s="35">
        <f>C103</f>
        <v>274.3</v>
      </c>
      <c r="D102" s="35">
        <f>D103</f>
        <v>0</v>
      </c>
      <c r="E102" s="26">
        <f>$D:$D/$B:$B*100</f>
        <v>0</v>
      </c>
      <c r="F102" s="26"/>
      <c r="G102" s="35">
        <v>0</v>
      </c>
      <c r="H102" s="26">
        <v>0</v>
      </c>
      <c r="I102" s="35">
        <f>D102</f>
        <v>0</v>
      </c>
    </row>
    <row r="103" spans="1:9" ht="25.5">
      <c r="A103" s="42" t="s">
        <v>148</v>
      </c>
      <c r="B103" s="36">
        <v>1882.5</v>
      </c>
      <c r="C103" s="36">
        <v>274.3</v>
      </c>
      <c r="D103" s="36">
        <v>0</v>
      </c>
      <c r="E103" s="29">
        <f>$D:$D/$B:$B*100</f>
        <v>0</v>
      </c>
      <c r="F103" s="29"/>
      <c r="G103" s="36">
        <v>0</v>
      </c>
      <c r="H103" s="29">
        <v>0</v>
      </c>
      <c r="I103" s="36">
        <f>D103</f>
        <v>0</v>
      </c>
    </row>
    <row r="104" spans="1:9" ht="12.75">
      <c r="A104" s="11" t="s">
        <v>41</v>
      </c>
      <c r="B104" s="35">
        <f>B105+B106+B107+B109+B110+B108</f>
        <v>1573828.7999999998</v>
      </c>
      <c r="C104" s="35">
        <f aca="true" t="shared" si="0" ref="C104:I104">C105+C106+C107+C109+C110+C108</f>
        <v>170403.8</v>
      </c>
      <c r="D104" s="35">
        <f t="shared" si="0"/>
        <v>169288.9</v>
      </c>
      <c r="E104" s="35">
        <f t="shared" si="0"/>
        <v>51.70273538167852</v>
      </c>
      <c r="F104" s="35">
        <f t="shared" si="0"/>
        <v>556.6697954739117</v>
      </c>
      <c r="G104" s="35">
        <f>G105+G106+G107+G109+G110+G108</f>
        <v>161345.2</v>
      </c>
      <c r="H104" s="35">
        <f t="shared" si="0"/>
        <v>454.0833126661844</v>
      </c>
      <c r="I104" s="35">
        <f t="shared" si="0"/>
        <v>122145.2</v>
      </c>
    </row>
    <row r="105" spans="1:9" ht="12.75">
      <c r="A105" s="8" t="s">
        <v>42</v>
      </c>
      <c r="B105" s="36">
        <v>601643.1</v>
      </c>
      <c r="C105" s="36">
        <v>67366.3</v>
      </c>
      <c r="D105" s="36">
        <v>67351.3</v>
      </c>
      <c r="E105" s="29">
        <f aca="true" t="shared" si="1" ref="E105:E117">$D:$D/$B:$B*100</f>
        <v>11.194560363112284</v>
      </c>
      <c r="F105" s="29">
        <f aca="true" t="shared" si="2" ref="F105:F113">$D:$D/$C:$C*100</f>
        <v>99.97773367395865</v>
      </c>
      <c r="G105" s="36">
        <v>65165.9</v>
      </c>
      <c r="H105" s="29">
        <f>$D:$D/$G:$G*100</f>
        <v>103.35359444126453</v>
      </c>
      <c r="I105" s="36">
        <f>D105-Январь!D103</f>
        <v>45369.9</v>
      </c>
    </row>
    <row r="106" spans="1:9" ht="12.75">
      <c r="A106" s="8" t="s">
        <v>43</v>
      </c>
      <c r="B106" s="36">
        <v>612397.7</v>
      </c>
      <c r="C106" s="36">
        <v>67051.5</v>
      </c>
      <c r="D106" s="36">
        <v>66726.5</v>
      </c>
      <c r="E106" s="29">
        <f t="shared" si="1"/>
        <v>10.895942293708812</v>
      </c>
      <c r="F106" s="29">
        <f t="shared" si="2"/>
        <v>99.51529794262619</v>
      </c>
      <c r="G106" s="36">
        <v>63375.7</v>
      </c>
      <c r="H106" s="29">
        <f>$D:$D/$G:$G*100</f>
        <v>105.28719998358993</v>
      </c>
      <c r="I106" s="36">
        <f>D106-Январь!D104</f>
        <v>46222.4</v>
      </c>
    </row>
    <row r="107" spans="1:9" ht="12.75">
      <c r="A107" s="8" t="s">
        <v>105</v>
      </c>
      <c r="B107" s="36">
        <v>129182.8</v>
      </c>
      <c r="C107" s="36">
        <v>14222.7</v>
      </c>
      <c r="D107" s="36">
        <v>14222.7</v>
      </c>
      <c r="E107" s="29">
        <f t="shared" si="1"/>
        <v>11.009747427676132</v>
      </c>
      <c r="F107" s="29">
        <f t="shared" si="2"/>
        <v>100</v>
      </c>
      <c r="G107" s="36">
        <v>14090.3</v>
      </c>
      <c r="H107" s="29">
        <v>0</v>
      </c>
      <c r="I107" s="36">
        <f>D107-Январь!D106</f>
        <v>14222.7</v>
      </c>
    </row>
    <row r="108" spans="1:9" ht="30" customHeight="1">
      <c r="A108" s="8" t="str">
        <f>Январь!A106</f>
        <v>Профессиональная подготовка, переподготовка и повышение квалификации</v>
      </c>
      <c r="B108" s="36">
        <v>1881.8</v>
      </c>
      <c r="C108" s="36">
        <v>90.4</v>
      </c>
      <c r="D108" s="36">
        <v>55.2</v>
      </c>
      <c r="E108" s="29">
        <f t="shared" si="1"/>
        <v>2.933361674992029</v>
      </c>
      <c r="F108" s="29">
        <f t="shared" si="2"/>
        <v>61.06194690265486</v>
      </c>
      <c r="G108" s="36">
        <v>103.6</v>
      </c>
      <c r="H108" s="29">
        <v>0</v>
      </c>
      <c r="I108" s="36">
        <f>D108-Январь!D107</f>
        <v>-576.1999999999999</v>
      </c>
    </row>
    <row r="109" spans="1:9" ht="12.75">
      <c r="A109" s="8" t="s">
        <v>44</v>
      </c>
      <c r="B109" s="36">
        <v>47075.2</v>
      </c>
      <c r="C109" s="36">
        <v>2633.9</v>
      </c>
      <c r="D109" s="36">
        <v>2633.9</v>
      </c>
      <c r="E109" s="29">
        <f t="shared" si="1"/>
        <v>5.595090408537829</v>
      </c>
      <c r="F109" s="29">
        <f t="shared" si="2"/>
        <v>100</v>
      </c>
      <c r="G109" s="36">
        <v>1941.6</v>
      </c>
      <c r="H109" s="29">
        <f>$D:$D/$G:$G*100</f>
        <v>135.65615986814998</v>
      </c>
      <c r="I109" s="36">
        <f>D109-Январь!D107</f>
        <v>2002.5</v>
      </c>
    </row>
    <row r="110" spans="1:9" ht="12.75">
      <c r="A110" s="8" t="s">
        <v>45</v>
      </c>
      <c r="B110" s="36">
        <v>181648.2</v>
      </c>
      <c r="C110" s="36">
        <v>19039</v>
      </c>
      <c r="D110" s="28">
        <v>18299.3</v>
      </c>
      <c r="E110" s="29">
        <f t="shared" si="1"/>
        <v>10.074033213651441</v>
      </c>
      <c r="F110" s="29">
        <f t="shared" si="2"/>
        <v>96.114816954672</v>
      </c>
      <c r="G110" s="28">
        <v>16668.1</v>
      </c>
      <c r="H110" s="29">
        <f>$D:$D/$G:$G*100</f>
        <v>109.78635837317992</v>
      </c>
      <c r="I110" s="36">
        <f>D110-Январь!D108</f>
        <v>14903.9</v>
      </c>
    </row>
    <row r="111" spans="1:9" ht="25.5">
      <c r="A111" s="11" t="s">
        <v>46</v>
      </c>
      <c r="B111" s="35">
        <f>B112+B113</f>
        <v>254060.80000000002</v>
      </c>
      <c r="C111" s="35">
        <f>C112+C113</f>
        <v>13421.199999999999</v>
      </c>
      <c r="D111" s="35">
        <f>D112+D113</f>
        <v>13421.199999999999</v>
      </c>
      <c r="E111" s="26">
        <f t="shared" si="1"/>
        <v>5.282672494143133</v>
      </c>
      <c r="F111" s="26">
        <f t="shared" si="2"/>
        <v>100</v>
      </c>
      <c r="G111" s="35">
        <f>G112+G113</f>
        <v>14597.099999999999</v>
      </c>
      <c r="H111" s="26">
        <f>$D:$D/$G:$G*100</f>
        <v>91.94429030423852</v>
      </c>
      <c r="I111" s="35">
        <f>D111-Январь!D109</f>
        <v>10299.399999999998</v>
      </c>
    </row>
    <row r="112" spans="1:9" ht="12.75">
      <c r="A112" s="8" t="s">
        <v>47</v>
      </c>
      <c r="B112" s="36">
        <v>211251.2</v>
      </c>
      <c r="C112" s="36">
        <v>13061.8</v>
      </c>
      <c r="D112" s="36">
        <v>13061.8</v>
      </c>
      <c r="E112" s="29">
        <f t="shared" si="1"/>
        <v>6.183065468977217</v>
      </c>
      <c r="F112" s="29">
        <f t="shared" si="2"/>
        <v>100</v>
      </c>
      <c r="G112" s="36">
        <v>14300.8</v>
      </c>
      <c r="H112" s="29">
        <f>$D:$D/$G:$G*100</f>
        <v>91.33614902662788</v>
      </c>
      <c r="I112" s="36">
        <f>D112-Январь!D110</f>
        <v>10016</v>
      </c>
    </row>
    <row r="113" spans="1:9" ht="25.5">
      <c r="A113" s="8" t="s">
        <v>48</v>
      </c>
      <c r="B113" s="36">
        <v>42809.6</v>
      </c>
      <c r="C113" s="36">
        <v>359.4</v>
      </c>
      <c r="D113" s="36">
        <v>359.4</v>
      </c>
      <c r="E113" s="29">
        <f t="shared" si="1"/>
        <v>0.8395313200777397</v>
      </c>
      <c r="F113" s="29">
        <f t="shared" si="2"/>
        <v>100</v>
      </c>
      <c r="G113" s="36">
        <v>296.3</v>
      </c>
      <c r="H113" s="29">
        <v>0</v>
      </c>
      <c r="I113" s="36">
        <f>D113-Январь!D111</f>
        <v>283.4</v>
      </c>
    </row>
    <row r="114" spans="1:9" ht="12.75">
      <c r="A114" s="11" t="s">
        <v>97</v>
      </c>
      <c r="B114" s="35">
        <f>B115</f>
        <v>43.8</v>
      </c>
      <c r="C114" s="35">
        <f>C115</f>
        <v>0</v>
      </c>
      <c r="D114" s="35">
        <f>D115</f>
        <v>0</v>
      </c>
      <c r="E114" s="26">
        <f t="shared" si="1"/>
        <v>0</v>
      </c>
      <c r="F114" s="26">
        <v>0</v>
      </c>
      <c r="G114" s="35">
        <f>G115</f>
        <v>0</v>
      </c>
      <c r="H114" s="26">
        <v>0</v>
      </c>
      <c r="I114" s="36">
        <f>D114-Январь!D112</f>
        <v>0</v>
      </c>
    </row>
    <row r="115" spans="1:9" ht="12.75">
      <c r="A115" s="8" t="s">
        <v>98</v>
      </c>
      <c r="B115" s="36">
        <v>43.8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>D115-Январь!D113</f>
        <v>0</v>
      </c>
    </row>
    <row r="116" spans="1:9" ht="12.75">
      <c r="A116" s="11" t="s">
        <v>49</v>
      </c>
      <c r="B116" s="35">
        <f>B117+B118+B119+B120+B121</f>
        <v>147541.89999999997</v>
      </c>
      <c r="C116" s="35">
        <f>C117+C118+C119+C120+C121</f>
        <v>9002.9</v>
      </c>
      <c r="D116" s="35">
        <f>D117+D118+D119+D120+D121</f>
        <v>6395.499999999999</v>
      </c>
      <c r="E116" s="26">
        <f t="shared" si="1"/>
        <v>4.334700854469138</v>
      </c>
      <c r="F116" s="26">
        <f>$D:$D/$C:$C*100</f>
        <v>71.03822101767207</v>
      </c>
      <c r="G116" s="35">
        <f>G117+G118+G119+G120+G121</f>
        <v>5737.900000000001</v>
      </c>
      <c r="H116" s="26">
        <v>0</v>
      </c>
      <c r="I116" s="35">
        <f>D116-Январь!D114</f>
        <v>5090.4</v>
      </c>
    </row>
    <row r="117" spans="1:9" ht="12.75">
      <c r="A117" s="8" t="s">
        <v>50</v>
      </c>
      <c r="B117" s="36">
        <v>3162.5</v>
      </c>
      <c r="C117" s="36">
        <v>255.5</v>
      </c>
      <c r="D117" s="36">
        <v>231.7</v>
      </c>
      <c r="E117" s="29">
        <f t="shared" si="1"/>
        <v>7.326482213438734</v>
      </c>
      <c r="F117" s="29">
        <v>0</v>
      </c>
      <c r="G117" s="36">
        <v>149.7</v>
      </c>
      <c r="H117" s="29">
        <v>0</v>
      </c>
      <c r="I117" s="36">
        <f>D117-Январь!D115</f>
        <v>231.7</v>
      </c>
    </row>
    <row r="118" spans="1:9" ht="12.75" hidden="1">
      <c r="A118" s="8" t="s">
        <v>51</v>
      </c>
      <c r="B118" s="36">
        <v>0</v>
      </c>
      <c r="C118" s="36">
        <v>0</v>
      </c>
      <c r="D118" s="36">
        <v>0</v>
      </c>
      <c r="E118" s="29">
        <v>0</v>
      </c>
      <c r="F118" s="29">
        <v>0</v>
      </c>
      <c r="G118" s="36">
        <v>0</v>
      </c>
      <c r="H118" s="29" t="e">
        <f>$D:$D/$G:$G*100</f>
        <v>#DIV/0!</v>
      </c>
      <c r="I118" s="36">
        <f>D118-Январь!D116</f>
        <v>0</v>
      </c>
    </row>
    <row r="119" spans="1:9" ht="12.75">
      <c r="A119" s="8" t="s">
        <v>52</v>
      </c>
      <c r="B119" s="36">
        <v>77854.4</v>
      </c>
      <c r="C119" s="36">
        <v>7520.4</v>
      </c>
      <c r="D119" s="36">
        <v>5302.7</v>
      </c>
      <c r="E119" s="29">
        <f>$D:$D/$B:$B*100</f>
        <v>6.811047288271441</v>
      </c>
      <c r="F119" s="29">
        <f>$D:$D/$C:$C*100</f>
        <v>70.51087708100633</v>
      </c>
      <c r="G119" s="36">
        <v>4634.6</v>
      </c>
      <c r="H119" s="29">
        <v>0</v>
      </c>
      <c r="I119" s="36">
        <f>D119-Январь!D117</f>
        <v>4352.7</v>
      </c>
    </row>
    <row r="120" spans="1:9" ht="12.75">
      <c r="A120" s="8" t="s">
        <v>53</v>
      </c>
      <c r="B120" s="28">
        <v>64394.2</v>
      </c>
      <c r="C120" s="28">
        <v>855.9</v>
      </c>
      <c r="D120" s="28">
        <v>623.4</v>
      </c>
      <c r="E120" s="29">
        <f>$D:$D/$B:$B*100</f>
        <v>0.9680996114556901</v>
      </c>
      <c r="F120" s="29">
        <v>0</v>
      </c>
      <c r="G120" s="28">
        <v>772.8</v>
      </c>
      <c r="H120" s="29">
        <v>0</v>
      </c>
      <c r="I120" s="36">
        <f>D120-Январь!D118</f>
        <v>356.09999999999997</v>
      </c>
    </row>
    <row r="121" spans="1:9" ht="12.75">
      <c r="A121" s="8" t="s">
        <v>54</v>
      </c>
      <c r="B121" s="36">
        <v>2130.8</v>
      </c>
      <c r="C121" s="36">
        <v>371.1</v>
      </c>
      <c r="D121" s="36">
        <v>237.7</v>
      </c>
      <c r="E121" s="29">
        <f>$D:$D/$B:$B*100</f>
        <v>11.155434578562042</v>
      </c>
      <c r="F121" s="29">
        <f>$D:$D/$C:$C*100</f>
        <v>64.05281595257343</v>
      </c>
      <c r="G121" s="36">
        <v>180.8</v>
      </c>
      <c r="H121" s="29">
        <f>$D:$D/$G:$G*100</f>
        <v>131.4712389380531</v>
      </c>
      <c r="I121" s="36">
        <f>D121-Январь!D119</f>
        <v>149.89999999999998</v>
      </c>
    </row>
    <row r="122" spans="1:9" ht="12.75">
      <c r="A122" s="11" t="s">
        <v>61</v>
      </c>
      <c r="B122" s="27">
        <f>B123+B124+B125</f>
        <v>71955.8</v>
      </c>
      <c r="C122" s="27">
        <f>C123+C124+C125</f>
        <v>10146.9</v>
      </c>
      <c r="D122" s="27">
        <f>D123+D124+D125</f>
        <v>10129.5</v>
      </c>
      <c r="E122" s="26">
        <f>$D:$D/$B:$B*100</f>
        <v>14.077391954505405</v>
      </c>
      <c r="F122" s="26">
        <f>$D:$D/$C:$C*100</f>
        <v>99.82851905508086</v>
      </c>
      <c r="G122" s="27">
        <f>G123+G124+G125</f>
        <v>9418.099999999999</v>
      </c>
      <c r="H122" s="26">
        <f>$D:$D/$G:$G*100</f>
        <v>107.55354052303545</v>
      </c>
      <c r="I122" s="35">
        <f>D122-Январь!D120</f>
        <v>6325</v>
      </c>
    </row>
    <row r="123" spans="1:9" ht="12.75">
      <c r="A123" s="42" t="s">
        <v>62</v>
      </c>
      <c r="B123" s="28">
        <v>63490.9</v>
      </c>
      <c r="C123" s="28">
        <v>8987.2</v>
      </c>
      <c r="D123" s="28">
        <v>8987.2</v>
      </c>
      <c r="E123" s="29">
        <f>$D:$D/$B:$B*100</f>
        <v>14.155099392196362</v>
      </c>
      <c r="F123" s="29">
        <f>$D:$D/$C:$C*100</f>
        <v>100</v>
      </c>
      <c r="G123" s="28">
        <v>8431.8</v>
      </c>
      <c r="H123" s="29">
        <v>0</v>
      </c>
      <c r="I123" s="36">
        <f>D123-Январь!D121</f>
        <v>5563.6</v>
      </c>
    </row>
    <row r="124" spans="1:9" ht="15" customHeight="1">
      <c r="A124" s="12" t="s">
        <v>63</v>
      </c>
      <c r="B124" s="28">
        <v>4677.6</v>
      </c>
      <c r="C124" s="28">
        <v>512.8</v>
      </c>
      <c r="D124" s="28">
        <v>512.8</v>
      </c>
      <c r="E124" s="29">
        <v>0</v>
      </c>
      <c r="F124" s="29">
        <v>0</v>
      </c>
      <c r="G124" s="28">
        <v>462.9</v>
      </c>
      <c r="H124" s="29">
        <v>0</v>
      </c>
      <c r="I124" s="36">
        <f>D124-Январь!D122</f>
        <v>377.79999999999995</v>
      </c>
    </row>
    <row r="125" spans="1:9" ht="25.5">
      <c r="A125" s="12" t="s">
        <v>73</v>
      </c>
      <c r="B125" s="28">
        <v>3787.3</v>
      </c>
      <c r="C125" s="28">
        <v>646.9</v>
      </c>
      <c r="D125" s="28">
        <v>629.5</v>
      </c>
      <c r="E125" s="29">
        <f>$D:$D/$B:$B*100</f>
        <v>16.62133974071238</v>
      </c>
      <c r="F125" s="29">
        <f>$D:$D/$C:$C*100</f>
        <v>97.31024887927036</v>
      </c>
      <c r="G125" s="28">
        <v>523.4</v>
      </c>
      <c r="H125" s="29">
        <v>0</v>
      </c>
      <c r="I125" s="36">
        <f>D125-Январь!D123</f>
        <v>383.6</v>
      </c>
    </row>
    <row r="126" spans="1:9" ht="26.25" customHeight="1">
      <c r="A126" s="13" t="s">
        <v>80</v>
      </c>
      <c r="B126" s="27">
        <f>B127</f>
        <v>100</v>
      </c>
      <c r="C126" s="27">
        <f>C127</f>
        <v>0</v>
      </c>
      <c r="D126" s="27">
        <f>D127</f>
        <v>0</v>
      </c>
      <c r="E126" s="29">
        <f>$D:$D/$B:$B*100</f>
        <v>0</v>
      </c>
      <c r="F126" s="29">
        <v>0</v>
      </c>
      <c r="G126" s="27">
        <f>G127</f>
        <v>0.1</v>
      </c>
      <c r="H126" s="29">
        <v>0</v>
      </c>
      <c r="I126" s="36">
        <f>D126-Январь!D124</f>
        <v>0</v>
      </c>
    </row>
    <row r="127" spans="1:9" ht="13.5" customHeight="1">
      <c r="A127" s="12" t="s">
        <v>81</v>
      </c>
      <c r="B127" s="28">
        <v>100</v>
      </c>
      <c r="C127" s="28">
        <v>0</v>
      </c>
      <c r="D127" s="28">
        <v>0</v>
      </c>
      <c r="E127" s="29">
        <f>$D:$D/$B:$B*100</f>
        <v>0</v>
      </c>
      <c r="F127" s="29">
        <v>0</v>
      </c>
      <c r="G127" s="28">
        <v>0.1</v>
      </c>
      <c r="H127" s="29">
        <v>0</v>
      </c>
      <c r="I127" s="36">
        <f>D127-Январь!D125</f>
        <v>0</v>
      </c>
    </row>
    <row r="128" spans="1:9" ht="15.75" customHeight="1">
      <c r="A128" s="14" t="s">
        <v>55</v>
      </c>
      <c r="B128" s="35">
        <f>B80+B89+B90+B91+B97+B104+B111+B114+B116+B122+B126+B102</f>
        <v>2710327.6999999993</v>
      </c>
      <c r="C128" s="35">
        <f>C80+C89+C90+C91+C97+C104+C111+C114+C116+C122+C126+C102</f>
        <v>235737.89999999997</v>
      </c>
      <c r="D128" s="35">
        <f>D80+D89+D90+D91+D97+D104+D111+D114+D116+D122+D126+D102</f>
        <v>228271.2</v>
      </c>
      <c r="E128" s="26">
        <f>$D:$D/$B:$B*100</f>
        <v>8.422273070522065</v>
      </c>
      <c r="F128" s="26">
        <f>$D:$D/$C:$C*100</f>
        <v>96.8326264041548</v>
      </c>
      <c r="G128" s="35">
        <f>G80+G89+G90+G91+G97+G104+G111+G114+G116+G122+G126</f>
        <v>217448.40000000002</v>
      </c>
      <c r="H128" s="26">
        <f>$D:$D/$G:$G*100</f>
        <v>104.97718079323646</v>
      </c>
      <c r="I128" s="35">
        <f>D128-Январь!D126</f>
        <v>162918.6</v>
      </c>
    </row>
    <row r="129" spans="1:9" ht="26.25" customHeight="1">
      <c r="A129" s="15" t="s">
        <v>56</v>
      </c>
      <c r="B129" s="30">
        <f>B72-B128</f>
        <v>-24077.09999999916</v>
      </c>
      <c r="C129" s="30">
        <f>C72-C128</f>
        <v>8570.623000000021</v>
      </c>
      <c r="D129" s="30">
        <f>D72-D128</f>
        <v>14123</v>
      </c>
      <c r="E129" s="30"/>
      <c r="F129" s="30"/>
      <c r="G129" s="30">
        <f>G70-G128</f>
        <v>-217448.40000000002</v>
      </c>
      <c r="H129" s="30"/>
      <c r="I129" s="36">
        <f>D129-Январь!D127</f>
        <v>7255.639999999992</v>
      </c>
    </row>
    <row r="130" spans="1:9" ht="24" customHeight="1">
      <c r="A130" s="1" t="s">
        <v>57</v>
      </c>
      <c r="B130" s="28" t="s">
        <v>165</v>
      </c>
      <c r="C130" s="28"/>
      <c r="D130" s="28" t="s">
        <v>173</v>
      </c>
      <c r="E130" s="28"/>
      <c r="F130" s="28"/>
      <c r="G130" s="28" t="s">
        <v>173</v>
      </c>
      <c r="H130" s="27"/>
      <c r="I130" s="36"/>
    </row>
    <row r="131" spans="1:9" ht="12.75">
      <c r="A131" s="3" t="s">
        <v>58</v>
      </c>
      <c r="B131" s="27">
        <f>B133+B134</f>
        <v>22149</v>
      </c>
      <c r="C131" s="27">
        <f aca="true" t="shared" si="3" ref="C131:H131">C133+C134</f>
        <v>0</v>
      </c>
      <c r="D131" s="27">
        <f t="shared" si="3"/>
        <v>36272.2</v>
      </c>
      <c r="E131" s="27">
        <f t="shared" si="3"/>
        <v>0</v>
      </c>
      <c r="F131" s="27">
        <f t="shared" si="3"/>
        <v>0</v>
      </c>
      <c r="G131" s="27">
        <f>G133+G134</f>
        <v>23190</v>
      </c>
      <c r="H131" s="27">
        <f t="shared" si="3"/>
        <v>0</v>
      </c>
      <c r="I131" s="35">
        <f>D131-Январь!D129</f>
        <v>7256.199999999997</v>
      </c>
    </row>
    <row r="132" spans="1:9" ht="12" customHeight="1">
      <c r="A132" s="1" t="s">
        <v>6</v>
      </c>
      <c r="B132" s="28"/>
      <c r="C132" s="28"/>
      <c r="D132" s="28"/>
      <c r="E132" s="28"/>
      <c r="F132" s="28"/>
      <c r="G132" s="28"/>
      <c r="H132" s="37"/>
      <c r="I132" s="36">
        <f>D132-Январь!D130</f>
        <v>0</v>
      </c>
    </row>
    <row r="133" spans="1:9" ht="12.75">
      <c r="A133" s="5" t="s">
        <v>59</v>
      </c>
      <c r="B133" s="28">
        <f>Январь!B131</f>
        <v>7160.3</v>
      </c>
      <c r="C133" s="28"/>
      <c r="D133" s="28">
        <v>7051.7</v>
      </c>
      <c r="E133" s="28"/>
      <c r="F133" s="28"/>
      <c r="G133" s="28">
        <f>23190-19347</f>
        <v>3843</v>
      </c>
      <c r="H133" s="37"/>
      <c r="I133" s="36">
        <f>D133-Январь!D131</f>
        <v>6134.7</v>
      </c>
    </row>
    <row r="134" spans="1:9" ht="12.75">
      <c r="A134" s="1" t="s">
        <v>60</v>
      </c>
      <c r="B134" s="28">
        <f>Январь!B132</f>
        <v>14988.7</v>
      </c>
      <c r="C134" s="28"/>
      <c r="D134" s="28">
        <f>36272.2-D133</f>
        <v>29220.499999999996</v>
      </c>
      <c r="E134" s="28"/>
      <c r="F134" s="28"/>
      <c r="G134" s="28">
        <v>19347</v>
      </c>
      <c r="H134" s="37"/>
      <c r="I134" s="36">
        <f>D134-Январь!D132</f>
        <v>1121.4999999999964</v>
      </c>
    </row>
    <row r="135" spans="1:9" ht="12.75">
      <c r="A135" s="3" t="s">
        <v>99</v>
      </c>
      <c r="B135" s="27">
        <f>Январь!B133</f>
        <v>19761</v>
      </c>
      <c r="C135" s="41"/>
      <c r="D135" s="41">
        <v>0</v>
      </c>
      <c r="E135" s="41"/>
      <c r="F135" s="41"/>
      <c r="G135" s="41">
        <v>0</v>
      </c>
      <c r="H135" s="43"/>
      <c r="I135" s="36">
        <f>D135-Январь!D133</f>
        <v>0</v>
      </c>
    </row>
    <row r="136" spans="1:9" ht="12.75">
      <c r="A136" s="2" t="s">
        <v>100</v>
      </c>
      <c r="B136" s="28">
        <f>Январь!B134</f>
        <v>60609.9</v>
      </c>
      <c r="C136" s="38"/>
      <c r="D136" s="38">
        <v>0</v>
      </c>
      <c r="E136" s="38"/>
      <c r="F136" s="38"/>
      <c r="G136" s="38">
        <v>0</v>
      </c>
      <c r="H136" s="39"/>
      <c r="I136" s="36">
        <f>D136-Январь!D134</f>
        <v>0</v>
      </c>
    </row>
    <row r="137" spans="1:9" ht="12.75">
      <c r="A137" s="2" t="s">
        <v>101</v>
      </c>
      <c r="B137" s="28">
        <f>Январь!B135</f>
        <v>40848.9</v>
      </c>
      <c r="C137" s="38"/>
      <c r="D137" s="38">
        <v>0</v>
      </c>
      <c r="E137" s="38"/>
      <c r="F137" s="38"/>
      <c r="G137" s="38">
        <v>0</v>
      </c>
      <c r="H137" s="39"/>
      <c r="I137" s="36">
        <f>D137-Январь!D135</f>
        <v>0</v>
      </c>
    </row>
    <row r="138" spans="1:9" ht="12.75">
      <c r="A138" s="16"/>
      <c r="B138" s="25"/>
      <c r="C138" s="25"/>
      <c r="D138" s="25"/>
      <c r="E138" s="25"/>
      <c r="F138" s="25"/>
      <c r="G138" s="25"/>
      <c r="H138" s="25"/>
      <c r="I138" s="25"/>
    </row>
    <row r="140" ht="12" customHeight="1">
      <c r="A140" s="22" t="s">
        <v>79</v>
      </c>
    </row>
    <row r="141" ht="12.75" customHeight="1" hidden="1"/>
    <row r="143" spans="1:9" ht="31.5">
      <c r="A143" s="17" t="s">
        <v>103</v>
      </c>
      <c r="B143" s="24"/>
      <c r="C143" s="24"/>
      <c r="D143" s="24" t="s">
        <v>140</v>
      </c>
      <c r="E143" s="24"/>
      <c r="F143" s="24"/>
      <c r="G143" s="24"/>
      <c r="H143" s="24"/>
      <c r="I143" s="25"/>
    </row>
  </sheetData>
  <sheetProtection/>
  <autoFilter ref="A8:I139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="98" zoomScaleNormal="98" zoomScalePageLayoutView="0" workbookViewId="0" topLeftCell="A1">
      <pane xSplit="1" ySplit="6" topLeftCell="B8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I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177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176</v>
      </c>
      <c r="D4" s="18" t="s">
        <v>68</v>
      </c>
      <c r="E4" s="18" t="s">
        <v>66</v>
      </c>
      <c r="F4" s="18" t="s">
        <v>69</v>
      </c>
      <c r="G4" s="18" t="s">
        <v>168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7" t="s">
        <v>3</v>
      </c>
      <c r="B6" s="108"/>
      <c r="C6" s="108"/>
      <c r="D6" s="108"/>
      <c r="E6" s="108"/>
      <c r="F6" s="108"/>
      <c r="G6" s="108"/>
      <c r="H6" s="108"/>
      <c r="I6" s="109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38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20.25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117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118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127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119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120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141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121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122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128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129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130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131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132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133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134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135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136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137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111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123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v>2702689.4</v>
      </c>
      <c r="C70" s="35">
        <f>C62+C61</f>
        <v>378074.89999999997</v>
      </c>
      <c r="D70" s="35">
        <v>423162</v>
      </c>
      <c r="E70" s="26">
        <f>$D:$D/$B:$B*100</f>
        <v>15.657071064103778</v>
      </c>
      <c r="F70" s="26">
        <f>$D:$D/$C:$C*100</f>
        <v>111.92544122870893</v>
      </c>
      <c r="G70" s="35">
        <f>G62+G61</f>
        <v>398609.89999999997</v>
      </c>
      <c r="H70" s="26">
        <f>$D:$D/$G:$G*100</f>
        <v>106.15943056105732</v>
      </c>
      <c r="I70" s="35">
        <f>I62+I61</f>
        <v>160695.41</v>
      </c>
    </row>
    <row r="71" spans="1:9" ht="12.75">
      <c r="A71" s="96" t="s">
        <v>22</v>
      </c>
      <c r="B71" s="97"/>
      <c r="C71" s="97"/>
      <c r="D71" s="97"/>
      <c r="E71" s="97"/>
      <c r="F71" s="97"/>
      <c r="G71" s="97"/>
      <c r="H71" s="97"/>
      <c r="I71" s="98"/>
    </row>
    <row r="72" spans="1:9" ht="12.75">
      <c r="A72" s="7" t="s">
        <v>23</v>
      </c>
      <c r="B72" s="35">
        <f>B73+B74+B75+B76+B77+B78+B79+B80</f>
        <v>218590.40000000002</v>
      </c>
      <c r="C72" s="35">
        <f>C73+C74+C75+C76+C77+C78+C79+C80</f>
        <v>28111.9</v>
      </c>
      <c r="D72" s="35">
        <f>D73+D74+D75+D76+D77+D78+D79+D80</f>
        <v>27185.4</v>
      </c>
      <c r="E72" s="26">
        <f>$D:$D/$B:$B*100</f>
        <v>12.43668523411824</v>
      </c>
      <c r="F72" s="26">
        <f>$D:$D/$C:$C*100</f>
        <v>96.70424268726056</v>
      </c>
      <c r="G72" s="35">
        <f>G73+G74+G75+G76+G77+G78+G79+G80</f>
        <v>22705.699999999997</v>
      </c>
      <c r="H72" s="26">
        <f>$D:$D/$G:$G*100</f>
        <v>119.72940715326989</v>
      </c>
      <c r="I72" s="35">
        <f>I73+I74+I75+I76+I77+I78+I79+I80</f>
        <v>13076.599999999999</v>
      </c>
    </row>
    <row r="73" spans="1:9" ht="14.25" customHeight="1">
      <c r="A73" s="8" t="s">
        <v>24</v>
      </c>
      <c r="B73" s="36">
        <v>2468.4</v>
      </c>
      <c r="C73" s="36">
        <v>617.1</v>
      </c>
      <c r="D73" s="36">
        <v>607.1</v>
      </c>
      <c r="E73" s="29">
        <f>$D:$D/$B:$B*100</f>
        <v>24.594879274023658</v>
      </c>
      <c r="F73" s="29">
        <f>$D:$D/$C:$C*100</f>
        <v>98.37951709609463</v>
      </c>
      <c r="G73" s="36">
        <v>178.7</v>
      </c>
      <c r="H73" s="29">
        <v>0</v>
      </c>
      <c r="I73" s="36">
        <f>D73-февраль!D81</f>
        <v>345.40000000000003</v>
      </c>
    </row>
    <row r="74" spans="1:9" ht="12.75">
      <c r="A74" s="8" t="s">
        <v>25</v>
      </c>
      <c r="B74" s="36">
        <v>6298.9</v>
      </c>
      <c r="C74" s="36">
        <v>1525.1</v>
      </c>
      <c r="D74" s="36">
        <v>1524.4</v>
      </c>
      <c r="E74" s="29">
        <f>$D:$D/$B:$B*100</f>
        <v>24.201050977154743</v>
      </c>
      <c r="F74" s="29">
        <f>$D:$D/$C:$C*100</f>
        <v>99.95410137040194</v>
      </c>
      <c r="G74" s="36">
        <v>1288.9</v>
      </c>
      <c r="H74" s="29">
        <f>$D:$D/$G:$G*100</f>
        <v>118.27139421211885</v>
      </c>
      <c r="I74" s="36">
        <f>D74-февраль!D82</f>
        <v>446.60000000000014</v>
      </c>
    </row>
    <row r="75" spans="1:9" ht="25.5">
      <c r="A75" s="8" t="s">
        <v>26</v>
      </c>
      <c r="B75" s="36">
        <v>57688.3</v>
      </c>
      <c r="C75" s="36">
        <v>13512.9</v>
      </c>
      <c r="D75" s="36">
        <v>12947.8</v>
      </c>
      <c r="E75" s="29">
        <f>$D:$D/$B:$B*100</f>
        <v>22.444412471853042</v>
      </c>
      <c r="F75" s="29">
        <f>$D:$D/$C:$C*100</f>
        <v>95.81807014038436</v>
      </c>
      <c r="G75" s="36">
        <v>8643.8</v>
      </c>
      <c r="H75" s="29">
        <f>$D:$D/$G:$G*100</f>
        <v>149.7929151530577</v>
      </c>
      <c r="I75" s="36">
        <f>D75-февраль!D83</f>
        <v>7012.599999999999</v>
      </c>
    </row>
    <row r="76" spans="1:9" ht="12.75">
      <c r="A76" s="8" t="s">
        <v>72</v>
      </c>
      <c r="B76" s="46">
        <v>28.4</v>
      </c>
      <c r="C76" s="46">
        <v>28.4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14523.2</v>
      </c>
      <c r="C77" s="28">
        <v>3455.5</v>
      </c>
      <c r="D77" s="28">
        <v>3387</v>
      </c>
      <c r="E77" s="29">
        <f>$D:$D/$B:$B*100</f>
        <v>23.321306599096616</v>
      </c>
      <c r="F77" s="29">
        <v>0</v>
      </c>
      <c r="G77" s="28">
        <v>3602.4</v>
      </c>
      <c r="H77" s="29">
        <f>$D:$D/$G:$G*100</f>
        <v>94.02065289806795</v>
      </c>
      <c r="I77" s="36">
        <f>D77-февраль!D85</f>
        <v>1065.1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2500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135083.2</v>
      </c>
      <c r="C80" s="36">
        <v>8972.9</v>
      </c>
      <c r="D80" s="36">
        <v>8719.1</v>
      </c>
      <c r="E80" s="29">
        <f>$D:$D/$B:$B*100</f>
        <v>6.454614637497483</v>
      </c>
      <c r="F80" s="29">
        <f>$D:$D/$C:$C*100</f>
        <v>97.17148302109688</v>
      </c>
      <c r="G80" s="36">
        <v>8991.9</v>
      </c>
      <c r="H80" s="29">
        <f>$D:$D/$G:$G*100</f>
        <v>96.96615843147723</v>
      </c>
      <c r="I80" s="36">
        <f>D80-февраль!D88</f>
        <v>4206.900000000001</v>
      </c>
    </row>
    <row r="81" spans="1:9" ht="12.75">
      <c r="A81" s="7" t="s">
        <v>31</v>
      </c>
      <c r="B81" s="27">
        <v>413.8</v>
      </c>
      <c r="C81" s="27">
        <v>138.3</v>
      </c>
      <c r="D81" s="35">
        <v>75.3</v>
      </c>
      <c r="E81" s="26">
        <f>$D:$D/$B:$B*100</f>
        <v>18.19719671338811</v>
      </c>
      <c r="F81" s="26">
        <f>$D:$D/$C:$C*100</f>
        <v>54.4468546637744</v>
      </c>
      <c r="G81" s="35">
        <v>53.1</v>
      </c>
      <c r="H81" s="26">
        <v>0</v>
      </c>
      <c r="I81" s="35">
        <f>D81-февраль!D89</f>
        <v>31.599999999999994</v>
      </c>
    </row>
    <row r="82" spans="1:9" ht="25.5">
      <c r="A82" s="9" t="s">
        <v>32</v>
      </c>
      <c r="B82" s="27">
        <v>5634.1</v>
      </c>
      <c r="C82" s="27">
        <v>1099.6</v>
      </c>
      <c r="D82" s="27">
        <v>1099.6</v>
      </c>
      <c r="E82" s="26">
        <f>$D:$D/$B:$B*100</f>
        <v>19.51687048508191</v>
      </c>
      <c r="F82" s="26">
        <f>$D:$D/$C:$C*100</f>
        <v>100</v>
      </c>
      <c r="G82" s="27">
        <v>707.5</v>
      </c>
      <c r="H82" s="26">
        <f>$D:$D/$G:$G*100</f>
        <v>155.42049469964664</v>
      </c>
      <c r="I82" s="35">
        <f>D82-февраль!D90</f>
        <v>311.29999999999995</v>
      </c>
    </row>
    <row r="83" spans="1:9" ht="12.75">
      <c r="A83" s="7" t="s">
        <v>33</v>
      </c>
      <c r="B83" s="35">
        <f>B84+B85+B86+B87+B88</f>
        <v>137392.2</v>
      </c>
      <c r="C83" s="35">
        <f>C84+C85+C86+C87+C88</f>
        <v>12996.400000000001</v>
      </c>
      <c r="D83" s="35">
        <f>D84+D85+D86+D87+D88</f>
        <v>12996.2</v>
      </c>
      <c r="E83" s="26">
        <f>$D:$D/$B:$B*100</f>
        <v>9.459197829279974</v>
      </c>
      <c r="F83" s="26">
        <f>$D:$D/$C:$C*100</f>
        <v>99.99846111230802</v>
      </c>
      <c r="G83" s="35">
        <f>G84+G85+G86+G87+G88</f>
        <v>9968.6</v>
      </c>
      <c r="H83" s="26">
        <f>$D:$D/$G:$G*100</f>
        <v>130.3713660895211</v>
      </c>
      <c r="I83" s="35">
        <f>D83-февраль!D91</f>
        <v>7332.6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 hidden="1">
      <c r="A85" s="10" t="s">
        <v>67</v>
      </c>
      <c r="B85" s="36">
        <v>0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26139.4</v>
      </c>
      <c r="C86" s="36">
        <v>4216.7</v>
      </c>
      <c r="D86" s="36">
        <v>4216.7</v>
      </c>
      <c r="E86" s="29">
        <f>$D:$D/$B:$B*100</f>
        <v>16.13158680000306</v>
      </c>
      <c r="F86" s="29">
        <v>0</v>
      </c>
      <c r="G86" s="36">
        <v>3950.3</v>
      </c>
      <c r="H86" s="29">
        <v>0</v>
      </c>
      <c r="I86" s="36">
        <f>D86-февраль!D94</f>
        <v>2005.1999999999998</v>
      </c>
    </row>
    <row r="87" spans="1:9" ht="12.75">
      <c r="A87" s="10" t="s">
        <v>77</v>
      </c>
      <c r="B87" s="28">
        <v>98660.7</v>
      </c>
      <c r="C87" s="28">
        <v>6410</v>
      </c>
      <c r="D87" s="28">
        <v>6410</v>
      </c>
      <c r="E87" s="29">
        <f>$D:$D/$B:$B*100</f>
        <v>6.497014515404817</v>
      </c>
      <c r="F87" s="29">
        <f>$D:$D/$C:$C*100</f>
        <v>100</v>
      </c>
      <c r="G87" s="28">
        <v>3754.5</v>
      </c>
      <c r="H87" s="29">
        <v>0</v>
      </c>
      <c r="I87" s="36">
        <f>D87-февраль!D95</f>
        <v>4479.7</v>
      </c>
    </row>
    <row r="88" spans="1:9" ht="12.75">
      <c r="A88" s="8" t="s">
        <v>35</v>
      </c>
      <c r="B88" s="36">
        <v>12592.1</v>
      </c>
      <c r="C88" s="36">
        <v>2369.7</v>
      </c>
      <c r="D88" s="36">
        <v>2369.5</v>
      </c>
      <c r="E88" s="29">
        <f>$D:$D/$B:$B*100</f>
        <v>18.817353737660913</v>
      </c>
      <c r="F88" s="29">
        <f>$D:$D/$C:$C*100</f>
        <v>99.9915601130945</v>
      </c>
      <c r="G88" s="36">
        <v>2263.8</v>
      </c>
      <c r="H88" s="29">
        <f>$D:$D/$G:$G*100</f>
        <v>104.6691403834261</v>
      </c>
      <c r="I88" s="36">
        <f>D88-февраль!D96</f>
        <v>847.7</v>
      </c>
    </row>
    <row r="89" spans="1:9" ht="12.75">
      <c r="A89" s="7" t="s">
        <v>36</v>
      </c>
      <c r="B89" s="35">
        <f>B91+B92+B93+B90</f>
        <v>323648.60000000003</v>
      </c>
      <c r="C89" s="35">
        <f>C91+C92+C93+C90</f>
        <v>16094.7</v>
      </c>
      <c r="D89" s="35">
        <f>D91+D92+D93+D90</f>
        <v>15026.3</v>
      </c>
      <c r="E89" s="35">
        <f>E85+E86+E87+E88</f>
        <v>41.445955053068786</v>
      </c>
      <c r="F89" s="26">
        <f>$D:$D/$C:$C*100</f>
        <v>93.36178990599389</v>
      </c>
      <c r="G89" s="35">
        <f>G91+G92+G93+G90</f>
        <v>9818.2</v>
      </c>
      <c r="H89" s="35">
        <f>H91+H92+H93</f>
        <v>300.78515588221705</v>
      </c>
      <c r="I89" s="35">
        <f>D89-февраль!D97</f>
        <v>6594.5999999999985</v>
      </c>
    </row>
    <row r="90" spans="1:9" ht="12" customHeight="1">
      <c r="A90" s="8" t="s">
        <v>37</v>
      </c>
      <c r="B90" s="36">
        <v>90838.3</v>
      </c>
      <c r="C90" s="50">
        <v>1480</v>
      </c>
      <c r="D90" s="50">
        <v>480</v>
      </c>
      <c r="E90" s="49">
        <f>$D:$D/$B:$B*100</f>
        <v>0.5284114740148154</v>
      </c>
      <c r="F90" s="29">
        <v>0</v>
      </c>
      <c r="G90" s="50">
        <v>0</v>
      </c>
      <c r="H90" s="29">
        <v>0</v>
      </c>
      <c r="I90" s="36">
        <f>D90-февраль!D98</f>
        <v>150</v>
      </c>
    </row>
    <row r="91" spans="1:9" ht="12.75">
      <c r="A91" s="8" t="s">
        <v>38</v>
      </c>
      <c r="B91" s="36">
        <v>9887.6</v>
      </c>
      <c r="C91" s="36">
        <v>0</v>
      </c>
      <c r="D91" s="36">
        <v>0</v>
      </c>
      <c r="E91" s="29">
        <f>$D:$D/$B:$B*100</f>
        <v>0</v>
      </c>
      <c r="F91" s="29">
        <v>0</v>
      </c>
      <c r="G91" s="36">
        <v>0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118992.1</v>
      </c>
      <c r="C92" s="36">
        <v>8809.9</v>
      </c>
      <c r="D92" s="36">
        <v>8809.9</v>
      </c>
      <c r="E92" s="29">
        <f>$D:$D/$B:$B*100</f>
        <v>7.403768821627654</v>
      </c>
      <c r="F92" s="29">
        <f>$D:$D/$C:$C*100</f>
        <v>100</v>
      </c>
      <c r="G92" s="36">
        <v>6207</v>
      </c>
      <c r="H92" s="29">
        <f>$D:$D/$G:$G*100</f>
        <v>141.93491219590783</v>
      </c>
      <c r="I92" s="36">
        <f>D92-февраль!D100</f>
        <v>4031</v>
      </c>
    </row>
    <row r="93" spans="1:9" ht="12.75">
      <c r="A93" s="8" t="s">
        <v>40</v>
      </c>
      <c r="B93" s="36">
        <v>103930.6</v>
      </c>
      <c r="C93" s="36">
        <v>5804.8</v>
      </c>
      <c r="D93" s="36">
        <v>5736.4</v>
      </c>
      <c r="E93" s="29">
        <f>$D:$D/$B:$B*100</f>
        <v>5.519452403815622</v>
      </c>
      <c r="F93" s="29">
        <f>$D:$D/$C:$C*100</f>
        <v>98.82166482910694</v>
      </c>
      <c r="G93" s="36">
        <v>3611.2</v>
      </c>
      <c r="H93" s="29">
        <f>$D:$D/$G:$G*100</f>
        <v>158.85024368630926</v>
      </c>
      <c r="I93" s="36">
        <f>D93-февраль!D101</f>
        <v>2413.5999999999995</v>
      </c>
    </row>
    <row r="94" spans="1:9" ht="12.75">
      <c r="A94" s="11" t="s">
        <v>116</v>
      </c>
      <c r="B94" s="35">
        <f aca="true" t="shared" si="10" ref="B94:H94">B95</f>
        <v>1882.5</v>
      </c>
      <c r="C94" s="35">
        <f t="shared" si="10"/>
        <v>374.3</v>
      </c>
      <c r="D94" s="35">
        <f t="shared" si="10"/>
        <v>136.6</v>
      </c>
      <c r="E94" s="35">
        <f t="shared" si="10"/>
        <v>0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D94-февраль!D102</f>
        <v>136.6</v>
      </c>
    </row>
    <row r="95" spans="1:9" ht="25.5">
      <c r="A95" s="42" t="s">
        <v>148</v>
      </c>
      <c r="B95" s="36">
        <v>1882.5</v>
      </c>
      <c r="C95" s="36">
        <v>374.3</v>
      </c>
      <c r="D95" s="36">
        <v>136.6</v>
      </c>
      <c r="E95" s="36">
        <v>0</v>
      </c>
      <c r="F95" s="36">
        <v>0</v>
      </c>
      <c r="G95" s="36">
        <v>0</v>
      </c>
      <c r="H95" s="36">
        <v>0</v>
      </c>
      <c r="I95" s="36">
        <f>D95-февраль!D103</f>
        <v>136.6</v>
      </c>
    </row>
    <row r="96" spans="1:9" ht="12.75">
      <c r="A96" s="11" t="s">
        <v>41</v>
      </c>
      <c r="B96" s="35">
        <f aca="true" t="shared" si="11" ref="B96:H96">B97+B98+B99+B101+B102+B100</f>
        <v>1570448.5000000002</v>
      </c>
      <c r="C96" s="35">
        <f t="shared" si="11"/>
        <v>291101.8</v>
      </c>
      <c r="D96" s="35">
        <f t="shared" si="11"/>
        <v>290002.26</v>
      </c>
      <c r="E96" s="35">
        <f t="shared" si="11"/>
        <v>88.63010378395754</v>
      </c>
      <c r="F96" s="35">
        <f t="shared" si="11"/>
        <v>535.2750737997319</v>
      </c>
      <c r="G96" s="35">
        <f t="shared" si="11"/>
        <v>277371.5</v>
      </c>
      <c r="H96" s="35">
        <f t="shared" si="11"/>
        <v>428.6265749878037</v>
      </c>
      <c r="I96" s="35">
        <f>D96-февраль!D104</f>
        <v>120713.36000000002</v>
      </c>
    </row>
    <row r="97" spans="1:9" ht="12.75">
      <c r="A97" s="8" t="s">
        <v>42</v>
      </c>
      <c r="B97" s="36">
        <v>600072.2</v>
      </c>
      <c r="C97" s="36">
        <v>114524.6</v>
      </c>
      <c r="D97" s="36">
        <v>114494</v>
      </c>
      <c r="E97" s="29">
        <f aca="true" t="shared" si="12" ref="E97:E109">$D:$D/$B:$B*100</f>
        <v>19.08003736883662</v>
      </c>
      <c r="F97" s="29">
        <f aca="true" t="shared" si="13" ref="F97:F105">$D:$D/$C:$C*100</f>
        <v>99.97328084970391</v>
      </c>
      <c r="G97" s="36">
        <v>108865.2</v>
      </c>
      <c r="H97" s="29">
        <f>$D:$D/$G:$G*100</f>
        <v>105.17043095497918</v>
      </c>
      <c r="I97" s="36">
        <f>D97-февраль!D105</f>
        <v>47142.7</v>
      </c>
    </row>
    <row r="98" spans="1:9" ht="12.75">
      <c r="A98" s="8" t="s">
        <v>43</v>
      </c>
      <c r="B98" s="36">
        <v>612333.4</v>
      </c>
      <c r="C98" s="36">
        <v>115051.4</v>
      </c>
      <c r="D98" s="36">
        <v>114592.9</v>
      </c>
      <c r="E98" s="29">
        <f t="shared" si="12"/>
        <v>18.714135142718003</v>
      </c>
      <c r="F98" s="29">
        <f t="shared" si="13"/>
        <v>99.6014824678361</v>
      </c>
      <c r="G98" s="36">
        <v>106972.7</v>
      </c>
      <c r="H98" s="29">
        <f>$D:$D/$G:$G*100</f>
        <v>107.12349973404429</v>
      </c>
      <c r="I98" s="36">
        <f>D98-февраль!D106</f>
        <v>47866.399999999994</v>
      </c>
    </row>
    <row r="99" spans="1:9" ht="12.75">
      <c r="A99" s="8" t="s">
        <v>105</v>
      </c>
      <c r="B99" s="36">
        <v>128936.3</v>
      </c>
      <c r="C99" s="36">
        <v>25008.9</v>
      </c>
      <c r="D99" s="36">
        <v>24997.86</v>
      </c>
      <c r="E99" s="29">
        <f t="shared" si="12"/>
        <v>19.38775969218909</v>
      </c>
      <c r="F99" s="29">
        <f t="shared" si="13"/>
        <v>99.95585571536533</v>
      </c>
      <c r="G99" s="36">
        <v>27676.9</v>
      </c>
      <c r="H99" s="29">
        <v>0</v>
      </c>
      <c r="I99" s="36">
        <f>D99-февраль!D107</f>
        <v>10775.16</v>
      </c>
    </row>
    <row r="100" spans="1:9" ht="12.75">
      <c r="A100" s="8" t="str">
        <f>Январь!A98</f>
        <v>Благоустройство</v>
      </c>
      <c r="B100" s="36">
        <v>2032.3</v>
      </c>
      <c r="C100" s="36">
        <v>217.6</v>
      </c>
      <c r="D100" s="36">
        <v>82.9</v>
      </c>
      <c r="E100" s="29">
        <f t="shared" si="12"/>
        <v>4.0791221768439705</v>
      </c>
      <c r="F100" s="29">
        <f t="shared" si="13"/>
        <v>38.09742647058824</v>
      </c>
      <c r="G100" s="36">
        <v>228.5</v>
      </c>
      <c r="H100" s="29"/>
      <c r="I100" s="36">
        <f>D100-февраль!D108</f>
        <v>27.700000000000003</v>
      </c>
    </row>
    <row r="101" spans="1:9" ht="12.75">
      <c r="A101" s="8" t="s">
        <v>44</v>
      </c>
      <c r="B101" s="36">
        <v>47394.2</v>
      </c>
      <c r="C101" s="36">
        <v>4830.1</v>
      </c>
      <c r="D101" s="36">
        <v>4780.1</v>
      </c>
      <c r="E101" s="29">
        <f t="shared" si="12"/>
        <v>10.085833287617474</v>
      </c>
      <c r="F101" s="29">
        <f t="shared" si="13"/>
        <v>98.9648247448293</v>
      </c>
      <c r="G101" s="36">
        <v>4332.6</v>
      </c>
      <c r="H101" s="29">
        <f>$D:$D/$G:$G*100</f>
        <v>110.32867100586252</v>
      </c>
      <c r="I101" s="36">
        <f>D101-февраль!D109</f>
        <v>2146.2000000000003</v>
      </c>
    </row>
    <row r="102" spans="1:9" ht="12.75">
      <c r="A102" s="8" t="s">
        <v>45</v>
      </c>
      <c r="B102" s="36">
        <v>179680.1</v>
      </c>
      <c r="C102" s="36">
        <v>31469.2</v>
      </c>
      <c r="D102" s="28">
        <v>31054.5</v>
      </c>
      <c r="E102" s="29">
        <f t="shared" si="12"/>
        <v>17.283216115752385</v>
      </c>
      <c r="F102" s="29">
        <f t="shared" si="13"/>
        <v>98.682203551409</v>
      </c>
      <c r="G102" s="28">
        <v>29295.6</v>
      </c>
      <c r="H102" s="29">
        <f>$D:$D/$G:$G*100</f>
        <v>106.0039732929177</v>
      </c>
      <c r="I102" s="36">
        <f>D102-февраль!D110</f>
        <v>12755.2</v>
      </c>
    </row>
    <row r="103" spans="1:9" ht="25.5">
      <c r="A103" s="11" t="s">
        <v>46</v>
      </c>
      <c r="B103" s="35">
        <f>B104+B105</f>
        <v>254060.4</v>
      </c>
      <c r="C103" s="35">
        <f>C104+C105</f>
        <v>36481.1</v>
      </c>
      <c r="D103" s="35">
        <f>D104+D105</f>
        <v>23355.1</v>
      </c>
      <c r="E103" s="26">
        <f t="shared" si="12"/>
        <v>9.192735270825363</v>
      </c>
      <c r="F103" s="26">
        <f t="shared" si="13"/>
        <v>64.0197252824065</v>
      </c>
      <c r="G103" s="35">
        <f>G104+G105</f>
        <v>30671.399999999998</v>
      </c>
      <c r="H103" s="26">
        <f>$D:$D/$G:$G*100</f>
        <v>76.14618178498536</v>
      </c>
      <c r="I103" s="35">
        <f>D103-февраль!D111</f>
        <v>9933.9</v>
      </c>
    </row>
    <row r="104" spans="1:9" ht="12.75">
      <c r="A104" s="8" t="s">
        <v>47</v>
      </c>
      <c r="B104" s="36">
        <v>211250.8</v>
      </c>
      <c r="C104" s="36">
        <v>35849.6</v>
      </c>
      <c r="D104" s="36">
        <v>22723.6</v>
      </c>
      <c r="E104" s="29">
        <f t="shared" si="12"/>
        <v>10.756692992405235</v>
      </c>
      <c r="F104" s="29">
        <f t="shared" si="13"/>
        <v>63.385923413371415</v>
      </c>
      <c r="G104" s="36">
        <v>30004.8</v>
      </c>
      <c r="H104" s="29">
        <f>$D:$D/$G:$G*100</f>
        <v>75.73321601877032</v>
      </c>
      <c r="I104" s="36">
        <f>D104-февраль!D112</f>
        <v>9661.8</v>
      </c>
    </row>
    <row r="105" spans="1:9" ht="25.5">
      <c r="A105" s="8" t="s">
        <v>48</v>
      </c>
      <c r="B105" s="36">
        <v>42809.6</v>
      </c>
      <c r="C105" s="36">
        <v>631.5</v>
      </c>
      <c r="D105" s="36">
        <v>631.5</v>
      </c>
      <c r="E105" s="29">
        <f t="shared" si="12"/>
        <v>1.475136417999701</v>
      </c>
      <c r="F105" s="29">
        <f t="shared" si="13"/>
        <v>100</v>
      </c>
      <c r="G105" s="36">
        <v>666.6</v>
      </c>
      <c r="H105" s="29">
        <v>0</v>
      </c>
      <c r="I105" s="36">
        <f>D105-февраль!D113</f>
        <v>272.1</v>
      </c>
    </row>
    <row r="106" spans="1:9" ht="12.75">
      <c r="A106" s="11" t="s">
        <v>97</v>
      </c>
      <c r="B106" s="35">
        <f>B107</f>
        <v>43.8</v>
      </c>
      <c r="C106" s="35">
        <f>C107</f>
        <v>0</v>
      </c>
      <c r="D106" s="35">
        <f>D107</f>
        <v>0</v>
      </c>
      <c r="E106" s="26">
        <f t="shared" si="12"/>
        <v>0</v>
      </c>
      <c r="F106" s="26">
        <v>0</v>
      </c>
      <c r="G106" s="35">
        <f>G107</f>
        <v>0</v>
      </c>
      <c r="H106" s="26">
        <v>0</v>
      </c>
      <c r="I106" s="35">
        <f>D106-февраль!D114</f>
        <v>0</v>
      </c>
    </row>
    <row r="107" spans="1:9" ht="12.75">
      <c r="A107" s="8" t="s">
        <v>98</v>
      </c>
      <c r="B107" s="36">
        <v>43.8</v>
      </c>
      <c r="C107" s="36">
        <v>0</v>
      </c>
      <c r="D107" s="36">
        <v>0</v>
      </c>
      <c r="E107" s="29">
        <f t="shared" si="12"/>
        <v>0</v>
      </c>
      <c r="F107" s="29">
        <v>0</v>
      </c>
      <c r="G107" s="36">
        <v>0</v>
      </c>
      <c r="H107" s="29">
        <v>0</v>
      </c>
      <c r="I107" s="36">
        <f>D107-февраль!D115</f>
        <v>0</v>
      </c>
    </row>
    <row r="108" spans="1:9" ht="12.75">
      <c r="A108" s="11" t="s">
        <v>49</v>
      </c>
      <c r="B108" s="35">
        <f>B109+B110+B111+B112+B113</f>
        <v>147542.59999999998</v>
      </c>
      <c r="C108" s="35">
        <f>C109+C110+C111+C112+C113</f>
        <v>19676.3</v>
      </c>
      <c r="D108" s="35">
        <f>D109+D110+D111+D112+D113</f>
        <v>18275.5</v>
      </c>
      <c r="E108" s="26">
        <f t="shared" si="12"/>
        <v>12.386592075780149</v>
      </c>
      <c r="F108" s="26">
        <f>$D:$D/$C:$C*100</f>
        <v>92.88077534902396</v>
      </c>
      <c r="G108" s="35">
        <f>G109+G110+G111+G112+G113</f>
        <v>9412.3</v>
      </c>
      <c r="H108" s="26">
        <v>0</v>
      </c>
      <c r="I108" s="35">
        <f>D108-февраль!D116</f>
        <v>11880</v>
      </c>
    </row>
    <row r="109" spans="1:9" ht="12.75">
      <c r="A109" s="8" t="s">
        <v>50</v>
      </c>
      <c r="B109" s="36">
        <v>3162.5</v>
      </c>
      <c r="C109" s="36">
        <v>466</v>
      </c>
      <c r="D109" s="36">
        <v>466</v>
      </c>
      <c r="E109" s="29">
        <f t="shared" si="12"/>
        <v>14.735177865612648</v>
      </c>
      <c r="F109" s="29">
        <v>0</v>
      </c>
      <c r="G109" s="36">
        <v>309.4</v>
      </c>
      <c r="H109" s="29">
        <v>0</v>
      </c>
      <c r="I109" s="36">
        <f>D109-февраль!D117</f>
        <v>234.3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0</v>
      </c>
      <c r="H110" s="29">
        <v>0</v>
      </c>
      <c r="I110" s="36">
        <f>D110-февраль!D118</f>
        <v>0</v>
      </c>
    </row>
    <row r="111" spans="1:9" ht="12.75">
      <c r="A111" s="8" t="s">
        <v>52</v>
      </c>
      <c r="B111" s="36">
        <v>77854.4</v>
      </c>
      <c r="C111" s="36">
        <v>17206.8</v>
      </c>
      <c r="D111" s="36">
        <v>16261</v>
      </c>
      <c r="E111" s="29">
        <f>$D:$D/$B:$B*100</f>
        <v>20.886423888694797</v>
      </c>
      <c r="F111" s="29">
        <f>$D:$D/$C:$C*100</f>
        <v>94.50333589046191</v>
      </c>
      <c r="G111" s="36">
        <v>7498.8</v>
      </c>
      <c r="H111" s="29">
        <v>0</v>
      </c>
      <c r="I111" s="36">
        <f>D111-февраль!D119</f>
        <v>10958.3</v>
      </c>
    </row>
    <row r="112" spans="1:9" ht="12.75">
      <c r="A112" s="8" t="s">
        <v>53</v>
      </c>
      <c r="B112" s="28">
        <v>64394.9</v>
      </c>
      <c r="C112" s="28">
        <v>1441.2</v>
      </c>
      <c r="D112" s="28">
        <v>1038.7</v>
      </c>
      <c r="E112" s="29">
        <f>$D:$D/$B:$B*100</f>
        <v>1.6130159375975426</v>
      </c>
      <c r="F112" s="29">
        <v>0</v>
      </c>
      <c r="G112" s="28">
        <v>1200.8</v>
      </c>
      <c r="H112" s="29">
        <v>0</v>
      </c>
      <c r="I112" s="36">
        <f>D112-февраль!D120</f>
        <v>415.30000000000007</v>
      </c>
    </row>
    <row r="113" spans="1:9" ht="12.75">
      <c r="A113" s="8" t="s">
        <v>54</v>
      </c>
      <c r="B113" s="36">
        <v>2130.8</v>
      </c>
      <c r="C113" s="36">
        <v>562.3</v>
      </c>
      <c r="D113" s="36">
        <v>509.8</v>
      </c>
      <c r="E113" s="29">
        <f>$D:$D/$B:$B*100</f>
        <v>23.925286277454475</v>
      </c>
      <c r="F113" s="29">
        <f>$D:$D/$C:$C*100</f>
        <v>90.66334696781078</v>
      </c>
      <c r="G113" s="36">
        <v>403.3</v>
      </c>
      <c r="H113" s="29">
        <f>$D:$D/$G:$G*100</f>
        <v>126.40714108604017</v>
      </c>
      <c r="I113" s="36">
        <f>D113-февраль!D121</f>
        <v>272.1</v>
      </c>
    </row>
    <row r="114" spans="1:9" ht="12.75">
      <c r="A114" s="11" t="s">
        <v>61</v>
      </c>
      <c r="B114" s="27">
        <f>B115+B116+B117</f>
        <v>82684.3</v>
      </c>
      <c r="C114" s="27">
        <f>C115+C116+C117</f>
        <v>16439.3</v>
      </c>
      <c r="D114" s="27">
        <f>D115+D116+D117</f>
        <v>16417.1</v>
      </c>
      <c r="E114" s="26">
        <f>$D:$D/$B:$B*100</f>
        <v>19.85515992757996</v>
      </c>
      <c r="F114" s="26">
        <f>$D:$D/$C:$C*100</f>
        <v>99.86495775367564</v>
      </c>
      <c r="G114" s="27">
        <f>G115+G116+G117</f>
        <v>15944.5</v>
      </c>
      <c r="H114" s="26">
        <f>$D:$D/$G:$G*100</f>
        <v>102.96403148421085</v>
      </c>
      <c r="I114" s="35">
        <f>D114-февраль!D122</f>
        <v>6287.5999999999985</v>
      </c>
    </row>
    <row r="115" spans="1:9" ht="12.75">
      <c r="A115" s="42" t="s">
        <v>62</v>
      </c>
      <c r="B115" s="28">
        <v>66190.9</v>
      </c>
      <c r="C115" s="28">
        <v>14557.2</v>
      </c>
      <c r="D115" s="28">
        <v>14557.2</v>
      </c>
      <c r="E115" s="29">
        <f>$D:$D/$B:$B*100</f>
        <v>21.992751269434322</v>
      </c>
      <c r="F115" s="29">
        <f>$D:$D/$C:$C*100</f>
        <v>100</v>
      </c>
      <c r="G115" s="28">
        <v>14398.9</v>
      </c>
      <c r="H115" s="29">
        <v>0</v>
      </c>
      <c r="I115" s="36">
        <f>D115-февраль!D123</f>
        <v>5570</v>
      </c>
    </row>
    <row r="116" spans="1:9" ht="15.75" customHeight="1">
      <c r="A116" s="12" t="s">
        <v>63</v>
      </c>
      <c r="B116" s="28">
        <v>12706.1</v>
      </c>
      <c r="C116" s="28">
        <v>976.8</v>
      </c>
      <c r="D116" s="28">
        <v>976.8</v>
      </c>
      <c r="E116" s="29">
        <v>0</v>
      </c>
      <c r="F116" s="29">
        <v>0</v>
      </c>
      <c r="G116" s="28">
        <v>758.1</v>
      </c>
      <c r="H116" s="29">
        <v>0</v>
      </c>
      <c r="I116" s="36">
        <f>D116-февраль!D124</f>
        <v>464</v>
      </c>
    </row>
    <row r="117" spans="1:9" ht="25.5">
      <c r="A117" s="12" t="s">
        <v>73</v>
      </c>
      <c r="B117" s="28">
        <v>3787.3</v>
      </c>
      <c r="C117" s="28">
        <v>905.3</v>
      </c>
      <c r="D117" s="28">
        <v>883.1</v>
      </c>
      <c r="E117" s="29">
        <f>$D:$D/$B:$B*100</f>
        <v>23.317402899162992</v>
      </c>
      <c r="F117" s="29">
        <f>$D:$D/$C:$C*100</f>
        <v>97.54777421849111</v>
      </c>
      <c r="G117" s="28">
        <v>787.5</v>
      </c>
      <c r="H117" s="29">
        <v>0</v>
      </c>
      <c r="I117" s="36">
        <f>D117-февраль!D125</f>
        <v>253.60000000000002</v>
      </c>
    </row>
    <row r="118" spans="1:9" ht="26.25" customHeight="1">
      <c r="A118" s="13" t="s">
        <v>80</v>
      </c>
      <c r="B118" s="27">
        <f>B119</f>
        <v>100</v>
      </c>
      <c r="C118" s="27">
        <f>C119</f>
        <v>0</v>
      </c>
      <c r="D118" s="27">
        <f>D119</f>
        <v>0</v>
      </c>
      <c r="E118" s="29">
        <f>$D:$D/$B:$B*100</f>
        <v>0</v>
      </c>
      <c r="F118" s="29">
        <v>0</v>
      </c>
      <c r="G118" s="27">
        <f>G119</f>
        <v>0.1</v>
      </c>
      <c r="H118" s="29">
        <v>0</v>
      </c>
      <c r="I118" s="36">
        <f>D118-февраль!D126</f>
        <v>0</v>
      </c>
    </row>
    <row r="119" spans="1:9" ht="13.5" customHeight="1">
      <c r="A119" s="12" t="s">
        <v>81</v>
      </c>
      <c r="B119" s="28">
        <v>100</v>
      </c>
      <c r="C119" s="28">
        <v>0</v>
      </c>
      <c r="D119" s="28">
        <v>0</v>
      </c>
      <c r="E119" s="29">
        <f>$D:$D/$B:$B*100</f>
        <v>0</v>
      </c>
      <c r="F119" s="29">
        <v>0</v>
      </c>
      <c r="G119" s="28">
        <v>0.1</v>
      </c>
      <c r="H119" s="29">
        <v>0</v>
      </c>
      <c r="I119" s="36">
        <f>D119-февраль!D127</f>
        <v>0</v>
      </c>
    </row>
    <row r="120" spans="1:9" ht="15.75" customHeight="1">
      <c r="A120" s="14" t="s">
        <v>55</v>
      </c>
      <c r="B120" s="35">
        <f>B72+B81+B82+B83+B89+B96+B103+B106+B108+B114+B118+B94</f>
        <v>2742441.2</v>
      </c>
      <c r="C120" s="35">
        <f>C72+C81+C82+C83+C89+C96+C103+C106+C108+C114+C118+C94</f>
        <v>422513.6999999999</v>
      </c>
      <c r="D120" s="35">
        <f>D72+D81+D82+D83+D89+D96+D103+D106+D108+D114+D118+D94</f>
        <v>404569.3599999999</v>
      </c>
      <c r="E120" s="26">
        <f>$D:$D/$B:$B*100</f>
        <v>14.752161687185852</v>
      </c>
      <c r="F120" s="26">
        <f>$D:$D/$C:$C*100</f>
        <v>95.75295664968971</v>
      </c>
      <c r="G120" s="35">
        <f>G72+G81+G82+G83+G89+G96+G103+G106+G108+G114+G118</f>
        <v>376652.89999999997</v>
      </c>
      <c r="H120" s="26">
        <f>$D:$D/$G:$G*100</f>
        <v>107.41172044606586</v>
      </c>
      <c r="I120" s="35">
        <f>D120-февраль!D128</f>
        <v>176298.15999999992</v>
      </c>
    </row>
    <row r="121" spans="1:9" ht="26.25" customHeight="1">
      <c r="A121" s="15" t="s">
        <v>56</v>
      </c>
      <c r="B121" s="30">
        <f>B70-B120</f>
        <v>-39751.80000000028</v>
      </c>
      <c r="C121" s="30">
        <f>C70-C120</f>
        <v>-44438.79999999993</v>
      </c>
      <c r="D121" s="30">
        <f>D70-D120</f>
        <v>18592.640000000072</v>
      </c>
      <c r="E121" s="30"/>
      <c r="F121" s="30"/>
      <c r="G121" s="30">
        <f>G70-G120</f>
        <v>21957</v>
      </c>
      <c r="H121" s="30"/>
      <c r="I121" s="36"/>
    </row>
    <row r="122" spans="1:9" ht="24" customHeight="1">
      <c r="A122" s="1" t="s">
        <v>57</v>
      </c>
      <c r="B122" s="28" t="s">
        <v>165</v>
      </c>
      <c r="C122" s="28"/>
      <c r="D122" s="28" t="s">
        <v>178</v>
      </c>
      <c r="E122" s="28"/>
      <c r="F122" s="28"/>
      <c r="G122" s="28" t="s">
        <v>142</v>
      </c>
      <c r="H122" s="27"/>
      <c r="I122" s="36"/>
    </row>
    <row r="123" spans="1:9" ht="12.75">
      <c r="A123" s="3" t="s">
        <v>58</v>
      </c>
      <c r="B123" s="27">
        <f aca="true" t="shared" si="14" ref="B123:H123">B125+B126</f>
        <v>22149</v>
      </c>
      <c r="C123" s="27">
        <f t="shared" si="14"/>
        <v>0</v>
      </c>
      <c r="D123" s="27">
        <f t="shared" si="14"/>
        <v>40741.8</v>
      </c>
      <c r="E123" s="27">
        <f t="shared" si="14"/>
        <v>0</v>
      </c>
      <c r="F123" s="27">
        <f t="shared" si="14"/>
        <v>0</v>
      </c>
      <c r="G123" s="27">
        <f t="shared" si="14"/>
        <v>24681</v>
      </c>
      <c r="H123" s="27">
        <f t="shared" si="14"/>
        <v>0</v>
      </c>
      <c r="I123" s="35">
        <f>D123-февраль!D131</f>
        <v>4469.600000000006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D124-февраль!D132</f>
        <v>0</v>
      </c>
    </row>
    <row r="125" spans="1:9" ht="12.75">
      <c r="A125" s="5" t="s">
        <v>59</v>
      </c>
      <c r="B125" s="28">
        <v>7160.3</v>
      </c>
      <c r="C125" s="28"/>
      <c r="D125" s="28">
        <v>7458.5</v>
      </c>
      <c r="E125" s="28"/>
      <c r="F125" s="28"/>
      <c r="G125" s="28">
        <f>24681-19956</f>
        <v>4725</v>
      </c>
      <c r="H125" s="37"/>
      <c r="I125" s="36">
        <f>D125-февраль!D133</f>
        <v>406.8000000000002</v>
      </c>
    </row>
    <row r="126" spans="1:9" ht="12.75">
      <c r="A126" s="1" t="s">
        <v>60</v>
      </c>
      <c r="B126" s="28">
        <v>14988.7</v>
      </c>
      <c r="C126" s="28"/>
      <c r="D126" s="28">
        <f>40741.8-7458.5</f>
        <v>33283.3</v>
      </c>
      <c r="E126" s="28"/>
      <c r="F126" s="28"/>
      <c r="G126" s="28">
        <v>19956</v>
      </c>
      <c r="H126" s="37"/>
      <c r="I126" s="36">
        <f>D126-февраль!D134</f>
        <v>4062.8000000000065</v>
      </c>
    </row>
    <row r="127" spans="1:9" ht="12.75">
      <c r="A127" s="3" t="s">
        <v>99</v>
      </c>
      <c r="B127" s="27">
        <f>B128-B129</f>
        <v>17607.1</v>
      </c>
      <c r="C127" s="41"/>
      <c r="D127" s="41">
        <v>0</v>
      </c>
      <c r="E127" s="41"/>
      <c r="F127" s="41"/>
      <c r="G127" s="41">
        <v>0</v>
      </c>
      <c r="H127" s="43"/>
      <c r="I127" s="36">
        <f>D127-февраль!D135</f>
        <v>0</v>
      </c>
    </row>
    <row r="128" spans="1:9" ht="12.75">
      <c r="A128" s="2" t="s">
        <v>100</v>
      </c>
      <c r="B128" s="28">
        <v>37607.1</v>
      </c>
      <c r="C128" s="38"/>
      <c r="D128" s="38">
        <v>0</v>
      </c>
      <c r="E128" s="38"/>
      <c r="F128" s="38"/>
      <c r="G128" s="38">
        <v>0</v>
      </c>
      <c r="H128" s="39"/>
      <c r="I128" s="36">
        <f>D128-февраль!D136</f>
        <v>0</v>
      </c>
    </row>
    <row r="129" spans="1:9" ht="12.75">
      <c r="A129" s="2" t="s">
        <v>101</v>
      </c>
      <c r="B129" s="28">
        <v>20000</v>
      </c>
      <c r="C129" s="38"/>
      <c r="D129" s="38">
        <v>0</v>
      </c>
      <c r="E129" s="38"/>
      <c r="F129" s="38"/>
      <c r="G129" s="38">
        <v>0</v>
      </c>
      <c r="H129" s="39"/>
      <c r="I129" s="36">
        <f>D129-февраль!D137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17" t="s">
        <v>103</v>
      </c>
      <c r="B135" s="24"/>
      <c r="C135" s="24"/>
      <c r="D135" s="24" t="s">
        <v>140</v>
      </c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179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180</v>
      </c>
      <c r="D4" s="18" t="s">
        <v>68</v>
      </c>
      <c r="E4" s="18" t="s">
        <v>66</v>
      </c>
      <c r="F4" s="18" t="s">
        <v>69</v>
      </c>
      <c r="G4" s="18" t="s">
        <v>168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7" t="s">
        <v>3</v>
      </c>
      <c r="B6" s="108"/>
      <c r="C6" s="108"/>
      <c r="D6" s="108"/>
      <c r="E6" s="108"/>
      <c r="F6" s="108"/>
      <c r="G6" s="108"/>
      <c r="H6" s="108"/>
      <c r="I6" s="109"/>
    </row>
    <row r="7" spans="1:9" ht="12.75">
      <c r="A7" s="52" t="s">
        <v>104</v>
      </c>
      <c r="B7" s="35">
        <f>B8+B16+B21+B26+B29+B33+B36+B45+B46+B47+B51</f>
        <v>539006.9299999998</v>
      </c>
      <c r="C7" s="35">
        <f>C8+C16+C21+C26+C29+C33+C36+C45+C46+C47+C51+C62</f>
        <v>163793.99</v>
      </c>
      <c r="D7" s="35">
        <f>D8+D16+D21+D26+D29+D33+D36+D45+D46+D47+D51+D62</f>
        <v>180839.30000000002</v>
      </c>
      <c r="E7" s="26">
        <f aca="true" t="shared" si="0" ref="E7:E32">$D:$D/$B:$B*100</f>
        <v>33.55045917498688</v>
      </c>
      <c r="F7" s="26">
        <f aca="true" t="shared" si="1" ref="F7:F31">$D:$D/$C:$C*100</f>
        <v>110.40655398894674</v>
      </c>
      <c r="G7" s="35">
        <f>G8+G16+G21+G26+G29+G33+G36+G45+G46+G47+G51+G62</f>
        <v>130288.18000000001</v>
      </c>
      <c r="H7" s="26">
        <f aca="true" t="shared" si="2" ref="H7:H30">$D:$D/$G:$G*100</f>
        <v>138.79946745744704</v>
      </c>
      <c r="I7" s="35">
        <f>I8+I16+I21+I26+I29+I33+I36+I45+I46+I47+I51+I62</f>
        <v>63820.950000000004</v>
      </c>
    </row>
    <row r="8" spans="1:9" ht="12.75">
      <c r="A8" s="53" t="s">
        <v>4</v>
      </c>
      <c r="B8" s="26">
        <f>B9+B10</f>
        <v>321813.01999999996</v>
      </c>
      <c r="C8" s="26">
        <f>C9+C10</f>
        <v>87448</v>
      </c>
      <c r="D8" s="26">
        <f>D9+D10</f>
        <v>88490.77</v>
      </c>
      <c r="E8" s="26">
        <f t="shared" si="0"/>
        <v>27.49757296954611</v>
      </c>
      <c r="F8" s="26">
        <f t="shared" si="1"/>
        <v>101.19244579635898</v>
      </c>
      <c r="G8" s="26">
        <f>G9+G10</f>
        <v>82072.93</v>
      </c>
      <c r="H8" s="26">
        <f t="shared" si="2"/>
        <v>107.81967939977288</v>
      </c>
      <c r="I8" s="26">
        <f>I9+I10</f>
        <v>26106.129999999997</v>
      </c>
    </row>
    <row r="9" spans="1:9" ht="25.5">
      <c r="A9" s="54" t="s">
        <v>5</v>
      </c>
      <c r="B9" s="27">
        <v>12689.9</v>
      </c>
      <c r="C9" s="27">
        <v>4280</v>
      </c>
      <c r="D9" s="27">
        <v>4352.0599999999995</v>
      </c>
      <c r="E9" s="26">
        <f t="shared" si="0"/>
        <v>34.29546332122396</v>
      </c>
      <c r="F9" s="26">
        <f t="shared" si="1"/>
        <v>101.68364485981307</v>
      </c>
      <c r="G9" s="27">
        <v>4937.76</v>
      </c>
      <c r="H9" s="26">
        <f t="shared" si="2"/>
        <v>88.13834613265932</v>
      </c>
      <c r="I9" s="27">
        <v>1323.6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83168</v>
      </c>
      <c r="D10" s="47">
        <f>SUM(D11:D15)</f>
        <v>84138.71</v>
      </c>
      <c r="E10" s="48">
        <f t="shared" si="0"/>
        <v>27.218510863891392</v>
      </c>
      <c r="F10" s="26">
        <f t="shared" si="1"/>
        <v>101.16716766063871</v>
      </c>
      <c r="G10" s="47">
        <f>SUM(G11:G14)</f>
        <v>77135.17</v>
      </c>
      <c r="H10" s="48">
        <f t="shared" si="2"/>
        <v>109.07956772507276</v>
      </c>
      <c r="I10" s="47">
        <f>SUM(I11:I15)</f>
        <v>24782.53</v>
      </c>
    </row>
    <row r="11" spans="1:9" ht="12.75" customHeight="1">
      <c r="A11" s="57" t="s">
        <v>74</v>
      </c>
      <c r="B11" s="28">
        <v>295919.92</v>
      </c>
      <c r="C11" s="28">
        <v>81250</v>
      </c>
      <c r="D11" s="28">
        <v>81902.09999999999</v>
      </c>
      <c r="E11" s="26">
        <f t="shared" si="0"/>
        <v>27.677116160345</v>
      </c>
      <c r="F11" s="26">
        <f t="shared" si="1"/>
        <v>100.8025846153846</v>
      </c>
      <c r="G11" s="28">
        <v>75265.06</v>
      </c>
      <c r="H11" s="26">
        <f t="shared" si="2"/>
        <v>108.81822189472776</v>
      </c>
      <c r="I11" s="28">
        <v>23669.87</v>
      </c>
    </row>
    <row r="12" spans="1:9" ht="12.75" customHeight="1">
      <c r="A12" s="57" t="s">
        <v>75</v>
      </c>
      <c r="B12" s="28">
        <v>4024.3</v>
      </c>
      <c r="C12" s="28">
        <v>244</v>
      </c>
      <c r="D12" s="28">
        <v>825.99</v>
      </c>
      <c r="E12" s="26">
        <f t="shared" si="0"/>
        <v>20.525060258927017</v>
      </c>
      <c r="F12" s="26">
        <f t="shared" si="1"/>
        <v>338.5204918032787</v>
      </c>
      <c r="G12" s="28">
        <v>287.83</v>
      </c>
      <c r="H12" s="26">
        <f t="shared" si="2"/>
        <v>286.97147621860125</v>
      </c>
      <c r="I12" s="28">
        <v>608.6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620.16</v>
      </c>
      <c r="E13" s="26">
        <f t="shared" si="0"/>
        <v>20.682341170585293</v>
      </c>
      <c r="F13" s="26">
        <f t="shared" si="1"/>
        <v>244.1574803149606</v>
      </c>
      <c r="G13" s="28">
        <v>345.85</v>
      </c>
      <c r="H13" s="26">
        <f t="shared" si="2"/>
        <v>179.31473182015324</v>
      </c>
      <c r="I13" s="28">
        <v>197.54</v>
      </c>
    </row>
    <row r="14" spans="1:9" ht="12.75" customHeight="1">
      <c r="A14" s="57" t="s">
        <v>78</v>
      </c>
      <c r="B14" s="28">
        <v>3879.1</v>
      </c>
      <c r="C14" s="28">
        <v>1220</v>
      </c>
      <c r="D14" s="28">
        <v>620.61</v>
      </c>
      <c r="E14" s="26">
        <f t="shared" si="0"/>
        <v>15.99881415792323</v>
      </c>
      <c r="F14" s="26">
        <f t="shared" si="1"/>
        <v>50.869672131147546</v>
      </c>
      <c r="G14" s="28">
        <v>1236.4299999999998</v>
      </c>
      <c r="H14" s="26">
        <f t="shared" si="2"/>
        <v>50.193702838009436</v>
      </c>
      <c r="I14" s="28">
        <v>161.5</v>
      </c>
    </row>
    <row r="15" spans="1:9" ht="12.75" customHeight="1">
      <c r="A15" s="57" t="s">
        <v>169</v>
      </c>
      <c r="B15" s="28">
        <v>2301.3</v>
      </c>
      <c r="C15" s="28">
        <v>200</v>
      </c>
      <c r="D15" s="28">
        <v>169.85000000000002</v>
      </c>
      <c r="E15" s="26">
        <f t="shared" si="0"/>
        <v>7.380610959023161</v>
      </c>
      <c r="F15" s="26">
        <f t="shared" si="1"/>
        <v>84.92500000000001</v>
      </c>
      <c r="G15" s="28"/>
      <c r="H15" s="26" t="e">
        <f t="shared" si="2"/>
        <v>#DIV/0!</v>
      </c>
      <c r="I15" s="28">
        <v>145.02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7786</v>
      </c>
      <c r="D16" s="35">
        <f>D17+D18+D19+D20</f>
        <v>7432.4</v>
      </c>
      <c r="E16" s="26">
        <f t="shared" si="0"/>
        <v>30.83778670295748</v>
      </c>
      <c r="F16" s="26">
        <f t="shared" si="1"/>
        <v>95.45851528384279</v>
      </c>
      <c r="G16" s="35">
        <f>G17+G18+G19+G20</f>
        <v>6957.82</v>
      </c>
      <c r="H16" s="26">
        <f t="shared" si="2"/>
        <v>106.82081456548171</v>
      </c>
      <c r="I16" s="35">
        <f>I17+I18+I19+I20</f>
        <v>2028.3400000000001</v>
      </c>
    </row>
    <row r="17" spans="1:9" ht="12.75" customHeight="1">
      <c r="A17" s="39" t="s">
        <v>83</v>
      </c>
      <c r="B17" s="28">
        <v>11066.6</v>
      </c>
      <c r="C17" s="28">
        <v>3600</v>
      </c>
      <c r="D17" s="28">
        <v>3358</v>
      </c>
      <c r="E17" s="26">
        <f t="shared" si="0"/>
        <v>30.343556286483654</v>
      </c>
      <c r="F17" s="26">
        <f t="shared" si="1"/>
        <v>93.27777777777779</v>
      </c>
      <c r="G17" s="28">
        <v>3185.86</v>
      </c>
      <c r="H17" s="26">
        <f t="shared" si="2"/>
        <v>105.40325061364906</v>
      </c>
      <c r="I17" s="28">
        <v>932.75</v>
      </c>
    </row>
    <row r="18" spans="1:9" ht="51">
      <c r="A18" s="39" t="s">
        <v>84</v>
      </c>
      <c r="B18" s="28">
        <v>63.1</v>
      </c>
      <c r="C18" s="28">
        <v>16</v>
      </c>
      <c r="D18" s="28">
        <v>24.8</v>
      </c>
      <c r="E18" s="26">
        <f t="shared" si="0"/>
        <v>39.3026941362916</v>
      </c>
      <c r="F18" s="26">
        <f t="shared" si="1"/>
        <v>155</v>
      </c>
      <c r="G18" s="28">
        <v>19.12</v>
      </c>
      <c r="H18" s="26">
        <f t="shared" si="2"/>
        <v>129.70711297071128</v>
      </c>
      <c r="I18" s="28">
        <v>7.79</v>
      </c>
    </row>
    <row r="19" spans="1:9" ht="51" customHeight="1">
      <c r="A19" s="39" t="s">
        <v>85</v>
      </c>
      <c r="B19" s="28">
        <v>14557.4</v>
      </c>
      <c r="C19" s="28">
        <v>4800</v>
      </c>
      <c r="D19" s="28">
        <v>4659.33</v>
      </c>
      <c r="E19" s="26">
        <f t="shared" si="0"/>
        <v>32.00660832291481</v>
      </c>
      <c r="F19" s="26">
        <f t="shared" si="1"/>
        <v>97.06937500000001</v>
      </c>
      <c r="G19" s="28">
        <v>4380.57</v>
      </c>
      <c r="H19" s="26">
        <f t="shared" si="2"/>
        <v>106.36355542771831</v>
      </c>
      <c r="I19" s="28">
        <v>1264.4</v>
      </c>
    </row>
    <row r="20" spans="1:9" ht="51">
      <c r="A20" s="39" t="s">
        <v>86</v>
      </c>
      <c r="B20" s="28">
        <v>-1585.5</v>
      </c>
      <c r="C20" s="28">
        <v>-630</v>
      </c>
      <c r="D20" s="28">
        <v>-609.73</v>
      </c>
      <c r="E20" s="26">
        <f t="shared" si="0"/>
        <v>38.45663828445286</v>
      </c>
      <c r="F20" s="26">
        <f t="shared" si="1"/>
        <v>96.78253968253968</v>
      </c>
      <c r="G20" s="28">
        <v>-627.73</v>
      </c>
      <c r="H20" s="26">
        <f t="shared" si="2"/>
        <v>97.13252513023114</v>
      </c>
      <c r="I20" s="28">
        <v>-176.6</v>
      </c>
    </row>
    <row r="21" spans="1:9" ht="12.75">
      <c r="A21" s="60" t="s">
        <v>7</v>
      </c>
      <c r="B21" s="35">
        <f>SUM(B22:B25)</f>
        <v>82398.98999999999</v>
      </c>
      <c r="C21" s="35">
        <f>SUM(C22:C25)</f>
        <v>43189.99</v>
      </c>
      <c r="D21" s="35">
        <f>D22+D24+D25+D23</f>
        <v>49915.03</v>
      </c>
      <c r="E21" s="26">
        <f t="shared" si="0"/>
        <v>60.57723523067455</v>
      </c>
      <c r="F21" s="26">
        <f t="shared" si="1"/>
        <v>115.57083018542029</v>
      </c>
      <c r="G21" s="35">
        <f>G22+G24+G25+G23</f>
        <v>14094.77</v>
      </c>
      <c r="H21" s="26">
        <f t="shared" si="2"/>
        <v>354.13866278059163</v>
      </c>
      <c r="I21" s="35">
        <f>I22+I24+I25+I23</f>
        <v>23536.4</v>
      </c>
    </row>
    <row r="22" spans="1:9" ht="15" customHeight="1">
      <c r="A22" s="57" t="s">
        <v>170</v>
      </c>
      <c r="B22" s="28">
        <v>73769</v>
      </c>
      <c r="C22" s="28">
        <v>34560</v>
      </c>
      <c r="D22" s="28">
        <v>34595.28</v>
      </c>
      <c r="E22" s="26">
        <f t="shared" si="0"/>
        <v>46.896772356952106</v>
      </c>
      <c r="F22" s="26">
        <f t="shared" si="1"/>
        <v>100.10208333333333</v>
      </c>
      <c r="G22" s="28"/>
      <c r="H22" s="26" t="e">
        <f t="shared" si="2"/>
        <v>#DIV/0!</v>
      </c>
      <c r="I22" s="28">
        <v>21162.47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6885.09</v>
      </c>
      <c r="E23" s="26">
        <f t="shared" si="0"/>
        <v>125.32016745540591</v>
      </c>
      <c r="F23" s="26">
        <f t="shared" si="1"/>
        <v>125.32016745540591</v>
      </c>
      <c r="G23" s="28">
        <v>13724.24</v>
      </c>
      <c r="H23" s="26">
        <f t="shared" si="2"/>
        <v>50.16736810198598</v>
      </c>
      <c r="I23" s="28">
        <v>298.37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795.04</v>
      </c>
      <c r="E24" s="26">
        <f t="shared" si="0"/>
        <v>138.24618755325255</v>
      </c>
      <c r="F24" s="26">
        <f t="shared" si="1"/>
        <v>138.24618755325255</v>
      </c>
      <c r="G24" s="28">
        <v>125.17</v>
      </c>
      <c r="H24" s="26">
        <f t="shared" si="2"/>
        <v>635.1681712870496</v>
      </c>
      <c r="I24" s="28">
        <v>10.25</v>
      </c>
    </row>
    <row r="25" spans="1:9" ht="16.5" customHeight="1">
      <c r="A25" s="57" t="s">
        <v>88</v>
      </c>
      <c r="B25" s="28">
        <v>2560.9</v>
      </c>
      <c r="C25" s="28">
        <v>2560.9</v>
      </c>
      <c r="D25" s="28">
        <v>7639.619999999999</v>
      </c>
      <c r="E25" s="26">
        <f t="shared" si="0"/>
        <v>298.31777890585334</v>
      </c>
      <c r="F25" s="26">
        <f t="shared" si="1"/>
        <v>298.31777890585334</v>
      </c>
      <c r="G25" s="28">
        <v>245.36</v>
      </c>
      <c r="H25" s="26">
        <f t="shared" si="2"/>
        <v>3113.637104662536</v>
      </c>
      <c r="I25" s="28">
        <v>2065.31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6012</v>
      </c>
      <c r="D26" s="35">
        <f>SUM(D27:D28)</f>
        <v>5961.199999999999</v>
      </c>
      <c r="E26" s="26">
        <f t="shared" si="0"/>
        <v>14.43089332487666</v>
      </c>
      <c r="F26" s="26">
        <f t="shared" si="1"/>
        <v>99.15502328675979</v>
      </c>
      <c r="G26" s="35">
        <f>SUM(G27:G28)</f>
        <v>5736.76</v>
      </c>
      <c r="H26" s="26">
        <f t="shared" si="2"/>
        <v>103.91231287346862</v>
      </c>
      <c r="I26" s="35">
        <f>SUM(I27:I28)</f>
        <v>2067.27</v>
      </c>
    </row>
    <row r="27" spans="1:9" ht="13.5" customHeight="1">
      <c r="A27" s="57" t="s">
        <v>106</v>
      </c>
      <c r="B27" s="28">
        <v>23995.5</v>
      </c>
      <c r="C27" s="28">
        <v>2050</v>
      </c>
      <c r="D27" s="28">
        <v>1769.7199999999998</v>
      </c>
      <c r="E27" s="26">
        <f t="shared" si="0"/>
        <v>7.375216186368276</v>
      </c>
      <c r="F27" s="26">
        <f t="shared" si="1"/>
        <v>86.32780487804878</v>
      </c>
      <c r="G27" s="28">
        <v>1594.48</v>
      </c>
      <c r="H27" s="26">
        <f t="shared" si="2"/>
        <v>110.99041693843759</v>
      </c>
      <c r="I27" s="28">
        <v>482.57</v>
      </c>
    </row>
    <row r="28" spans="1:9" ht="12.75">
      <c r="A28" s="57" t="s">
        <v>107</v>
      </c>
      <c r="B28" s="28">
        <v>17313.1</v>
      </c>
      <c r="C28" s="28">
        <v>3962</v>
      </c>
      <c r="D28" s="28">
        <v>4191.48</v>
      </c>
      <c r="E28" s="26">
        <f t="shared" si="0"/>
        <v>24.209875758818466</v>
      </c>
      <c r="F28" s="26">
        <f t="shared" si="1"/>
        <v>105.79202423018677</v>
      </c>
      <c r="G28" s="28">
        <v>4142.28</v>
      </c>
      <c r="H28" s="26">
        <f t="shared" si="2"/>
        <v>101.18775167299168</v>
      </c>
      <c r="I28" s="28">
        <v>1584.7</v>
      </c>
    </row>
    <row r="29" spans="1:9" ht="18.75" customHeight="1">
      <c r="A29" s="53" t="s">
        <v>9</v>
      </c>
      <c r="B29" s="35">
        <f>B30+B31+B32</f>
        <v>16099.1</v>
      </c>
      <c r="C29" s="35">
        <f>C30+C31+C32</f>
        <v>4324.4</v>
      </c>
      <c r="D29" s="35">
        <f>D30+D31+D32</f>
        <v>4918.91</v>
      </c>
      <c r="E29" s="26">
        <f t="shared" si="0"/>
        <v>30.553944009292444</v>
      </c>
      <c r="F29" s="26">
        <f t="shared" si="1"/>
        <v>113.74780316344464</v>
      </c>
      <c r="G29" s="35">
        <f>G30+G31+G32</f>
        <v>4252.49</v>
      </c>
      <c r="H29" s="26">
        <f t="shared" si="2"/>
        <v>115.67128905652923</v>
      </c>
      <c r="I29" s="35">
        <f>I30+I31+I32</f>
        <v>1652.08</v>
      </c>
    </row>
    <row r="30" spans="1:9" ht="26.25" customHeight="1">
      <c r="A30" s="57" t="s">
        <v>10</v>
      </c>
      <c r="B30" s="28">
        <v>15983.5</v>
      </c>
      <c r="C30" s="28">
        <v>4300</v>
      </c>
      <c r="D30" s="28">
        <v>4872.71</v>
      </c>
      <c r="E30" s="26">
        <f t="shared" si="0"/>
        <v>30.48587605968655</v>
      </c>
      <c r="F30" s="26">
        <f t="shared" si="1"/>
        <v>113.31883720930233</v>
      </c>
      <c r="G30" s="28">
        <v>4219.69</v>
      </c>
      <c r="H30" s="26">
        <f t="shared" si="2"/>
        <v>115.47554441203027</v>
      </c>
      <c r="I30" s="28">
        <v>1644.08</v>
      </c>
    </row>
    <row r="31" spans="1:9" ht="15.75" customHeight="1">
      <c r="A31" s="57" t="s">
        <v>91</v>
      </c>
      <c r="B31" s="28">
        <v>65.6</v>
      </c>
      <c r="C31" s="28">
        <v>14.4</v>
      </c>
      <c r="D31" s="28">
        <v>11.2</v>
      </c>
      <c r="E31" s="26">
        <f t="shared" si="0"/>
        <v>17.073170731707318</v>
      </c>
      <c r="F31" s="26">
        <f t="shared" si="1"/>
        <v>77.77777777777777</v>
      </c>
      <c r="G31" s="28">
        <v>12.8</v>
      </c>
      <c r="H31" s="26" t="s">
        <v>111</v>
      </c>
      <c r="I31" s="28">
        <v>8</v>
      </c>
    </row>
    <row r="32" spans="1:9" ht="25.5">
      <c r="A32" s="57" t="s">
        <v>90</v>
      </c>
      <c r="B32" s="28">
        <v>50</v>
      </c>
      <c r="C32" s="28">
        <v>10</v>
      </c>
      <c r="D32" s="28">
        <v>35</v>
      </c>
      <c r="E32" s="26">
        <f t="shared" si="0"/>
        <v>70</v>
      </c>
      <c r="F32" s="26" t="s">
        <v>111</v>
      </c>
      <c r="G32" s="28">
        <v>20</v>
      </c>
      <c r="H32" s="26" t="s">
        <v>111</v>
      </c>
      <c r="I32" s="28">
        <v>0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0.04</v>
      </c>
    </row>
    <row r="34" spans="1:9" ht="25.5">
      <c r="A34" s="57" t="s">
        <v>117</v>
      </c>
      <c r="B34" s="28">
        <v>0</v>
      </c>
      <c r="C34" s="28">
        <v>0</v>
      </c>
      <c r="D34" s="28">
        <v>0.04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0.04</v>
      </c>
    </row>
    <row r="35" spans="1:9" ht="12.75" customHeight="1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13546.7</v>
      </c>
      <c r="D36" s="35">
        <f>D37+D39+D40+D41+D43+D44+D38+D42</f>
        <v>18026.09</v>
      </c>
      <c r="E36" s="26">
        <f>$D:$D/$B:$B*100</f>
        <v>36.93168594168978</v>
      </c>
      <c r="F36" s="26">
        <f aca="true" t="shared" si="3" ref="F36:F42">$D:$D/$C:$C*100</f>
        <v>133.06628182509394</v>
      </c>
      <c r="G36" s="35">
        <f>SUM(G38:G44)</f>
        <v>13804.23</v>
      </c>
      <c r="H36" s="26">
        <f>$D:$D/$G:$G*100</f>
        <v>130.5838138020013</v>
      </c>
      <c r="I36" s="35">
        <f>I37+I39+I40+I41+I43+I44+I38+I42</f>
        <v>7471.219999999999</v>
      </c>
    </row>
    <row r="37" spans="1:9" ht="76.5">
      <c r="A37" s="57" t="s">
        <v>115</v>
      </c>
      <c r="B37" s="28"/>
      <c r="C37" s="28"/>
      <c r="D37" s="28"/>
      <c r="E37" s="26" t="s">
        <v>112</v>
      </c>
      <c r="F37" s="26" t="e">
        <f t="shared" si="3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25812</v>
      </c>
      <c r="C38" s="28">
        <v>7550</v>
      </c>
      <c r="D38" s="28">
        <v>10058.51</v>
      </c>
      <c r="E38" s="26">
        <f aca="true" t="shared" si="4" ref="E38:E47">$D:$D/$B:$B*100</f>
        <v>38.96834805516814</v>
      </c>
      <c r="F38" s="26">
        <f t="shared" si="3"/>
        <v>133.22529801324504</v>
      </c>
      <c r="G38" s="28">
        <v>7564.93</v>
      </c>
      <c r="H38" s="26">
        <f>$D:$D/$G:$G*100</f>
        <v>132.96236713360204</v>
      </c>
      <c r="I38" s="28">
        <v>4076.85</v>
      </c>
    </row>
    <row r="39" spans="1:9" ht="76.5">
      <c r="A39" s="57" t="s">
        <v>127</v>
      </c>
      <c r="B39" s="28">
        <v>625.82</v>
      </c>
      <c r="C39" s="28">
        <v>200</v>
      </c>
      <c r="D39" s="28">
        <v>250.31</v>
      </c>
      <c r="E39" s="26">
        <f t="shared" si="4"/>
        <v>39.99712377360902</v>
      </c>
      <c r="F39" s="26">
        <f t="shared" si="3"/>
        <v>125.155</v>
      </c>
      <c r="G39" s="28">
        <v>302.03999999999996</v>
      </c>
      <c r="H39" s="26" t="s">
        <v>111</v>
      </c>
      <c r="I39" s="28">
        <v>230.52</v>
      </c>
    </row>
    <row r="40" spans="1:9" ht="76.5">
      <c r="A40" s="57" t="s">
        <v>119</v>
      </c>
      <c r="B40" s="28">
        <v>352.8</v>
      </c>
      <c r="C40" s="28">
        <v>91.69999999999999</v>
      </c>
      <c r="D40" s="28">
        <v>147.79000000000002</v>
      </c>
      <c r="E40" s="26">
        <f t="shared" si="4"/>
        <v>41.890589569161</v>
      </c>
      <c r="F40" s="26">
        <f t="shared" si="3"/>
        <v>161.16684841875687</v>
      </c>
      <c r="G40" s="28">
        <v>91.75999999999999</v>
      </c>
      <c r="H40" s="26">
        <f>$D:$D/$G:$G*100</f>
        <v>161.061464690497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4400</v>
      </c>
      <c r="D41" s="28">
        <v>4374.6</v>
      </c>
      <c r="E41" s="26">
        <f t="shared" si="4"/>
        <v>25.205072819072104</v>
      </c>
      <c r="F41" s="26">
        <f t="shared" si="3"/>
        <v>99.42272727272729</v>
      </c>
      <c r="G41" s="28">
        <v>4311.969999999999</v>
      </c>
      <c r="H41" s="26">
        <f>$D:$D/$G:$G*100</f>
        <v>101.45246836132907</v>
      </c>
      <c r="I41" s="28">
        <v>1274.55</v>
      </c>
    </row>
    <row r="42" spans="1:9" ht="51">
      <c r="A42" s="57" t="s">
        <v>171</v>
      </c>
      <c r="B42" s="28">
        <v>62.29</v>
      </c>
      <c r="C42" s="28">
        <v>0</v>
      </c>
      <c r="D42" s="28">
        <v>13.89</v>
      </c>
      <c r="E42" s="26">
        <f t="shared" si="4"/>
        <v>22.29892438593675</v>
      </c>
      <c r="F42" s="26" t="e">
        <f t="shared" si="3"/>
        <v>#DIV/0!</v>
      </c>
      <c r="G42" s="28">
        <v>7.01</v>
      </c>
      <c r="H42" s="26">
        <f>$D:$D/$G:$G*100</f>
        <v>198.14550641940087</v>
      </c>
      <c r="I42" s="28">
        <v>1.67</v>
      </c>
    </row>
    <row r="43" spans="1:9" ht="29.25" customHeight="1">
      <c r="A43" s="57" t="s">
        <v>121</v>
      </c>
      <c r="B43" s="28">
        <v>812</v>
      </c>
      <c r="C43" s="28">
        <v>0</v>
      </c>
      <c r="D43" s="28">
        <v>1641.63</v>
      </c>
      <c r="E43" s="26">
        <f t="shared" si="4"/>
        <v>202.17118226600985</v>
      </c>
      <c r="F43" s="26" t="s">
        <v>111</v>
      </c>
      <c r="G43" s="28">
        <v>103.65</v>
      </c>
      <c r="H43" s="26" t="s">
        <v>111</v>
      </c>
      <c r="I43" s="28">
        <v>1550</v>
      </c>
    </row>
    <row r="44" spans="1:9" ht="27" customHeight="1">
      <c r="A44" s="61" t="s">
        <v>122</v>
      </c>
      <c r="B44" s="28">
        <v>3788.34</v>
      </c>
      <c r="C44" s="28">
        <v>1305</v>
      </c>
      <c r="D44" s="28">
        <v>1539.3600000000001</v>
      </c>
      <c r="E44" s="26">
        <f t="shared" si="4"/>
        <v>40.634156385118544</v>
      </c>
      <c r="F44" s="26">
        <f>$D:$D/$C:$C*100</f>
        <v>117.95862068965519</v>
      </c>
      <c r="G44" s="28">
        <v>1422.87</v>
      </c>
      <c r="H44" s="26">
        <f>$D:$D/$G:$G*100</f>
        <v>108.18697421408845</v>
      </c>
      <c r="I44" s="28">
        <v>301.96</v>
      </c>
    </row>
    <row r="45" spans="1:9" ht="25.5">
      <c r="A45" s="54" t="s">
        <v>13</v>
      </c>
      <c r="B45" s="27">
        <v>973.2</v>
      </c>
      <c r="C45" s="27">
        <v>175</v>
      </c>
      <c r="D45" s="27">
        <v>356.91</v>
      </c>
      <c r="E45" s="26">
        <f t="shared" si="4"/>
        <v>36.67385943279902</v>
      </c>
      <c r="F45" s="26">
        <f>$D:$D/$C:$C*100</f>
        <v>203.94857142857146</v>
      </c>
      <c r="G45" s="27">
        <v>165.3</v>
      </c>
      <c r="H45" s="26">
        <f>$D:$D/$G:$G*100</f>
        <v>215.91651542649726</v>
      </c>
      <c r="I45" s="27">
        <v>71.44</v>
      </c>
    </row>
    <row r="46" spans="1:9" ht="25.5">
      <c r="A46" s="54" t="s">
        <v>96</v>
      </c>
      <c r="B46" s="27">
        <v>722.2400000000001</v>
      </c>
      <c r="C46" s="27">
        <v>299.35</v>
      </c>
      <c r="D46" s="27">
        <v>512.06</v>
      </c>
      <c r="E46" s="26">
        <f t="shared" si="4"/>
        <v>70.89887018165705</v>
      </c>
      <c r="F46" s="26">
        <f>$D:$D/$C:$C*100</f>
        <v>171.0572907967262</v>
      </c>
      <c r="G46" s="27">
        <v>1289.83</v>
      </c>
      <c r="H46" s="26">
        <f>$D:$D/$G:$G*100</f>
        <v>39.69980540071172</v>
      </c>
      <c r="I46" s="27">
        <v>10.55</v>
      </c>
    </row>
    <row r="47" spans="1:9" ht="25.5">
      <c r="A47" s="60" t="s">
        <v>14</v>
      </c>
      <c r="B47" s="35">
        <f>B48+B49+B50</f>
        <v>1400</v>
      </c>
      <c r="C47" s="35">
        <f>C48+C49+C50</f>
        <v>400</v>
      </c>
      <c r="D47" s="35">
        <f>D48+D49+D50</f>
        <v>-58.370000000000005</v>
      </c>
      <c r="E47" s="26">
        <f t="shared" si="4"/>
        <v>-4.169285714285715</v>
      </c>
      <c r="F47" s="26">
        <f>$D:$D/$C:$C*100</f>
        <v>-14.5925</v>
      </c>
      <c r="G47" s="35">
        <f>G48+G49+G50</f>
        <v>761.53</v>
      </c>
      <c r="H47" s="26">
        <f>$D:$D/$G:$G*100</f>
        <v>-7.664832639554582</v>
      </c>
      <c r="I47" s="35">
        <f>I48+I49+I50</f>
        <v>172.91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0</v>
      </c>
      <c r="H48" s="26" t="s">
        <v>111</v>
      </c>
      <c r="I48" s="28">
        <v>0</v>
      </c>
    </row>
    <row r="49" spans="1:9" ht="76.5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0</v>
      </c>
      <c r="G49" s="28">
        <v>73.92</v>
      </c>
      <c r="H49" s="26">
        <f aca="true" t="shared" si="5" ref="H49:H54">$D:$D/$G:$G*100</f>
        <v>0</v>
      </c>
      <c r="I49" s="28">
        <v>0</v>
      </c>
    </row>
    <row r="50" spans="1:9" ht="12.75" customHeight="1" hidden="1">
      <c r="A50" s="61" t="s">
        <v>93</v>
      </c>
      <c r="B50" s="28">
        <v>1400</v>
      </c>
      <c r="C50" s="28">
        <v>400</v>
      </c>
      <c r="D50" s="28">
        <v>-111.06</v>
      </c>
      <c r="E50" s="26">
        <f aca="true" t="shared" si="6" ref="E50:E55">$D:$D/$B:$B*100</f>
        <v>-7.932857142857143</v>
      </c>
      <c r="F50" s="26">
        <f aca="true" t="shared" si="7" ref="F50:F59">$D:$D/$C:$C*100</f>
        <v>-27.765</v>
      </c>
      <c r="G50" s="28">
        <v>687.61</v>
      </c>
      <c r="H50" s="26">
        <f t="shared" si="5"/>
        <v>-16.15159756257181</v>
      </c>
      <c r="I50" s="28">
        <v>172.91</v>
      </c>
    </row>
    <row r="51" spans="1:9" ht="12.75" customHeight="1" hidden="1">
      <c r="A51" s="54" t="s">
        <v>15</v>
      </c>
      <c r="B51" s="35">
        <v>1380.9</v>
      </c>
      <c r="C51" s="35">
        <v>532.5500000000001</v>
      </c>
      <c r="D51" s="35">
        <v>5259.83</v>
      </c>
      <c r="E51" s="26">
        <f t="shared" si="6"/>
        <v>380.8986892606271</v>
      </c>
      <c r="F51" s="26">
        <f t="shared" si="7"/>
        <v>987.6687634963853</v>
      </c>
      <c r="G51" s="35">
        <v>1221.22</v>
      </c>
      <c r="H51" s="26">
        <f t="shared" si="5"/>
        <v>430.7029036537233</v>
      </c>
      <c r="I51" s="27">
        <v>694.28</v>
      </c>
    </row>
    <row r="52" spans="1:9" ht="14.25" customHeight="1" hidden="1">
      <c r="A52" s="57" t="s">
        <v>128</v>
      </c>
      <c r="B52" s="35"/>
      <c r="C52" s="35"/>
      <c r="D52" s="28"/>
      <c r="E52" s="26" t="e">
        <f t="shared" si="6"/>
        <v>#DIV/0!</v>
      </c>
      <c r="F52" s="26" t="e">
        <f t="shared" si="7"/>
        <v>#DIV/0!</v>
      </c>
      <c r="G52" s="28"/>
      <c r="H52" s="26" t="e">
        <f t="shared" si="5"/>
        <v>#DIV/0!</v>
      </c>
      <c r="I52" s="28"/>
    </row>
    <row r="53" spans="1:9" ht="12.75" customHeight="1" hidden="1">
      <c r="A53" s="57" t="s">
        <v>129</v>
      </c>
      <c r="B53" s="35"/>
      <c r="C53" s="35"/>
      <c r="D53" s="28"/>
      <c r="E53" s="26" t="e">
        <f t="shared" si="6"/>
        <v>#DIV/0!</v>
      </c>
      <c r="F53" s="26" t="e">
        <f t="shared" si="7"/>
        <v>#DIV/0!</v>
      </c>
      <c r="G53" s="28"/>
      <c r="H53" s="26" t="e">
        <f t="shared" si="5"/>
        <v>#DIV/0!</v>
      </c>
      <c r="I53" s="28"/>
    </row>
    <row r="54" spans="1:9" ht="12.75" customHeight="1" hidden="1">
      <c r="A54" s="57" t="s">
        <v>130</v>
      </c>
      <c r="B54" s="35"/>
      <c r="C54" s="35"/>
      <c r="D54" s="28"/>
      <c r="E54" s="26" t="e">
        <f t="shared" si="6"/>
        <v>#DIV/0!</v>
      </c>
      <c r="F54" s="26" t="e">
        <f t="shared" si="7"/>
        <v>#DIV/0!</v>
      </c>
      <c r="G54" s="28"/>
      <c r="H54" s="26" t="e">
        <f t="shared" si="5"/>
        <v>#DIV/0!</v>
      </c>
      <c r="I54" s="28"/>
    </row>
    <row r="55" spans="1:9" ht="12.75" customHeight="1" hidden="1">
      <c r="A55" s="57" t="s">
        <v>131</v>
      </c>
      <c r="B55" s="35"/>
      <c r="C55" s="35"/>
      <c r="D55" s="28"/>
      <c r="E55" s="26" t="e">
        <f t="shared" si="6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12.75" customHeight="1" hidden="1">
      <c r="A56" s="57" t="s">
        <v>132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12.7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12.75" customHeight="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>
        <v>0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8" ref="E61:E69"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80</v>
      </c>
      <c r="D62" s="27">
        <v>24.43</v>
      </c>
      <c r="E62" s="26">
        <f t="shared" si="8"/>
        <v>10.951719191285248</v>
      </c>
      <c r="F62" s="26" t="s">
        <v>111</v>
      </c>
      <c r="G62" s="27">
        <v>-68.77</v>
      </c>
      <c r="H62" s="26">
        <f aca="true" t="shared" si="9" ref="H62:H68">$D:$D/$G:$G*100</f>
        <v>-35.52421113857787</v>
      </c>
      <c r="I62" s="27">
        <v>10.29</v>
      </c>
    </row>
    <row r="63" spans="1:9" ht="16.5" customHeight="1">
      <c r="A63" s="60" t="s">
        <v>17</v>
      </c>
      <c r="B63" s="35">
        <f>B8+B16+B21+B26+B29+B33+B36+B45+B46+B47+B62+B51</f>
        <v>539229.9999999998</v>
      </c>
      <c r="C63" s="35">
        <f>C8+C16+C21+C26+C29+C33+C36+C45+C46+C47+C62+C51</f>
        <v>163793.99</v>
      </c>
      <c r="D63" s="35">
        <f>D8+D16+D21+D26+D29+D33+D36+D45+D46+D47+D62+D51</f>
        <v>180839.30000000002</v>
      </c>
      <c r="E63" s="26">
        <f t="shared" si="8"/>
        <v>33.536579938059845</v>
      </c>
      <c r="F63" s="26">
        <f aca="true" t="shared" si="10" ref="F63:F68">$D:$D/$C:$C*100</f>
        <v>110.40655398894674</v>
      </c>
      <c r="G63" s="35">
        <f>G8+G16+G21+G26+G29+G33+G36+G45+G46+G47+G62+G51</f>
        <v>130288.18000000001</v>
      </c>
      <c r="H63" s="26">
        <f t="shared" si="9"/>
        <v>138.79946745744704</v>
      </c>
      <c r="I63" s="35">
        <f>I8+I16+I21+I26+I29+I33+I36+I45+I46+I47+I62+I51</f>
        <v>63820.950000000004</v>
      </c>
    </row>
    <row r="64" spans="1:9" ht="16.5" customHeight="1">
      <c r="A64" s="60" t="s">
        <v>18</v>
      </c>
      <c r="B64" s="35">
        <f>B65+B71+B70</f>
        <v>2184864.6100000003</v>
      </c>
      <c r="C64" s="35">
        <f>C65+C71+C70</f>
        <v>500359.72000000003</v>
      </c>
      <c r="D64" s="35">
        <f>D65+D71+D70</f>
        <v>500358.72000000003</v>
      </c>
      <c r="E64" s="26">
        <f t="shared" si="8"/>
        <v>22.901131617487273</v>
      </c>
      <c r="F64" s="26">
        <f t="shared" si="10"/>
        <v>99.99980014378455</v>
      </c>
      <c r="G64" s="35">
        <f>G65+G71+G70</f>
        <v>460190.56</v>
      </c>
      <c r="H64" s="26">
        <f t="shared" si="9"/>
        <v>108.72859278121656</v>
      </c>
      <c r="I64" s="35">
        <f>I65+I71+I70</f>
        <v>194215.09</v>
      </c>
    </row>
    <row r="65" spans="1:9" ht="16.5" customHeight="1">
      <c r="A65" s="60" t="s">
        <v>19</v>
      </c>
      <c r="B65" s="35">
        <f>B66+B67+B69+B68</f>
        <v>2187708.91</v>
      </c>
      <c r="C65" s="35">
        <f>C66+C67+C69+C68</f>
        <v>503204.02</v>
      </c>
      <c r="D65" s="35">
        <f>D66+D67+D69+D68</f>
        <v>503204.02</v>
      </c>
      <c r="E65" s="26">
        <f t="shared" si="8"/>
        <v>23.00141566822983</v>
      </c>
      <c r="F65" s="26">
        <f t="shared" si="10"/>
        <v>100</v>
      </c>
      <c r="G65" s="35">
        <f>G66+G67+G69+G68</f>
        <v>462862.75</v>
      </c>
      <c r="H65" s="26">
        <f t="shared" si="9"/>
        <v>108.71560089897059</v>
      </c>
      <c r="I65" s="35">
        <f>I66+I67+I69+I68</f>
        <v>194215.09</v>
      </c>
    </row>
    <row r="66" spans="1:9" ht="16.5" customHeight="1">
      <c r="A66" s="57" t="s">
        <v>108</v>
      </c>
      <c r="B66" s="28">
        <v>485647.99999999994</v>
      </c>
      <c r="C66" s="28">
        <v>165833</v>
      </c>
      <c r="D66" s="28">
        <v>165833</v>
      </c>
      <c r="E66" s="26">
        <f t="shared" si="8"/>
        <v>34.14674826211577</v>
      </c>
      <c r="F66" s="26">
        <f t="shared" si="10"/>
        <v>100</v>
      </c>
      <c r="G66" s="28">
        <v>162234</v>
      </c>
      <c r="H66" s="26">
        <f t="shared" si="9"/>
        <v>102.21840058187557</v>
      </c>
      <c r="I66" s="28">
        <v>54385</v>
      </c>
    </row>
    <row r="67" spans="1:9" ht="16.5" customHeight="1">
      <c r="A67" s="57" t="s">
        <v>109</v>
      </c>
      <c r="B67" s="28">
        <v>634188.4299999999</v>
      </c>
      <c r="C67" s="28">
        <v>34043.270000000004</v>
      </c>
      <c r="D67" s="28">
        <v>34043.270000000004</v>
      </c>
      <c r="E67" s="26">
        <f t="shared" si="8"/>
        <v>5.368005531100592</v>
      </c>
      <c r="F67" s="26">
        <f t="shared" si="10"/>
        <v>100</v>
      </c>
      <c r="G67" s="28">
        <v>20664.97</v>
      </c>
      <c r="H67" s="26">
        <f t="shared" si="9"/>
        <v>164.73902454249873</v>
      </c>
      <c r="I67" s="28">
        <v>20526.93</v>
      </c>
    </row>
    <row r="68" spans="1:9" ht="16.5" customHeight="1">
      <c r="A68" s="57" t="s">
        <v>110</v>
      </c>
      <c r="B68" s="28">
        <v>1017394.1699999999</v>
      </c>
      <c r="C68" s="28">
        <v>287480.77</v>
      </c>
      <c r="D68" s="28">
        <v>287480.77</v>
      </c>
      <c r="E68" s="26">
        <f t="shared" si="8"/>
        <v>28.256577290982516</v>
      </c>
      <c r="F68" s="26">
        <f t="shared" si="10"/>
        <v>100</v>
      </c>
      <c r="G68" s="28">
        <v>279758.12</v>
      </c>
      <c r="H68" s="26">
        <f t="shared" si="9"/>
        <v>102.76047394084577</v>
      </c>
      <c r="I68" s="28">
        <v>111194.08</v>
      </c>
    </row>
    <row r="69" spans="1:9" ht="16.5" customHeight="1">
      <c r="A69" s="2" t="s">
        <v>123</v>
      </c>
      <c r="B69" s="28">
        <v>50478.31</v>
      </c>
      <c r="C69" s="28">
        <v>15846.98</v>
      </c>
      <c r="D69" s="28">
        <v>15846.98</v>
      </c>
      <c r="E69" s="26">
        <f t="shared" si="8"/>
        <v>31.393642140555023</v>
      </c>
      <c r="F69" s="26" t="s">
        <v>111</v>
      </c>
      <c r="G69" s="28">
        <v>205.66</v>
      </c>
      <c r="H69" s="26" t="s">
        <v>111</v>
      </c>
      <c r="I69" s="28">
        <v>8109.08</v>
      </c>
    </row>
    <row r="70" spans="1:9" ht="16.5" customHeight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16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-2672.1899999999996</v>
      </c>
      <c r="H71" s="26">
        <f>$D:$D/$G:$G*100</f>
        <v>106.47820701372281</v>
      </c>
      <c r="I71" s="27"/>
    </row>
    <row r="72" spans="1:9" ht="12.75">
      <c r="A72" s="53" t="s">
        <v>20</v>
      </c>
      <c r="B72" s="35">
        <v>2724094.6</v>
      </c>
      <c r="C72" s="35">
        <v>664153.7</v>
      </c>
      <c r="D72" s="35">
        <v>681198</v>
      </c>
      <c r="E72" s="26">
        <f>$D:$D/$B:$B*100</f>
        <v>25.006400291678567</v>
      </c>
      <c r="F72" s="26">
        <f>$D:$D/$C:$C*100</f>
        <v>102.56631860968328</v>
      </c>
      <c r="G72" s="35">
        <v>590478.7</v>
      </c>
      <c r="H72" s="26">
        <v>115.4</v>
      </c>
      <c r="I72" s="35">
        <v>258036</v>
      </c>
    </row>
    <row r="73" spans="1:9" ht="12.75">
      <c r="A73" s="96" t="s">
        <v>22</v>
      </c>
      <c r="B73" s="97"/>
      <c r="C73" s="97"/>
      <c r="D73" s="97"/>
      <c r="E73" s="97"/>
      <c r="F73" s="97"/>
      <c r="G73" s="97"/>
      <c r="H73" s="97"/>
      <c r="I73" s="98"/>
    </row>
    <row r="74" spans="1:9" ht="12.75">
      <c r="A74" s="7" t="s">
        <v>23</v>
      </c>
      <c r="B74" s="35">
        <f>B75+B76+B77+B78+B79+B80+B81+B82</f>
        <v>210568.40000000002</v>
      </c>
      <c r="C74" s="35">
        <f>C75+C76+C77+C78+C79+C80+C81+C82</f>
        <v>51605.3</v>
      </c>
      <c r="D74" s="35">
        <f>D75+D76+D77+D78+D79+D80+D81+D82</f>
        <v>39807.1</v>
      </c>
      <c r="E74" s="26">
        <f>$D:$D/$B:$B*100</f>
        <v>18.90459347176499</v>
      </c>
      <c r="F74" s="26">
        <f>$D:$D/$C:$C*100</f>
        <v>77.1376195855852</v>
      </c>
      <c r="G74" s="35">
        <f>G75+G76+G77+G78+G79+G80+G81+G82</f>
        <v>34431.3</v>
      </c>
      <c r="H74" s="26">
        <f>$D:$D/$G:$G*100</f>
        <v>115.61311945816742</v>
      </c>
      <c r="I74" s="35">
        <f>I75+I76+I77+I78+I79+I80+I81+I82</f>
        <v>12621.699999999999</v>
      </c>
    </row>
    <row r="75" spans="1:9" ht="14.25" customHeight="1">
      <c r="A75" s="8" t="s">
        <v>24</v>
      </c>
      <c r="B75" s="36">
        <v>2468.4</v>
      </c>
      <c r="C75" s="36">
        <v>818.2</v>
      </c>
      <c r="D75" s="36">
        <v>818.1</v>
      </c>
      <c r="E75" s="29">
        <f>$D:$D/$B:$B*100</f>
        <v>33.142926592124454</v>
      </c>
      <c r="F75" s="29">
        <f>$D:$D/$C:$C*100</f>
        <v>99.98777804937667</v>
      </c>
      <c r="G75" s="36">
        <v>393.6</v>
      </c>
      <c r="H75" s="29">
        <f>$D:$D/$G:$G*100</f>
        <v>207.85060975609758</v>
      </c>
      <c r="I75" s="36">
        <f>D75-март!D73</f>
        <v>211</v>
      </c>
    </row>
    <row r="76" spans="1:9" ht="12.75">
      <c r="A76" s="8" t="s">
        <v>25</v>
      </c>
      <c r="B76" s="36">
        <v>6298.9</v>
      </c>
      <c r="C76" s="36">
        <v>1931.6</v>
      </c>
      <c r="D76" s="36">
        <v>1931.5</v>
      </c>
      <c r="E76" s="29">
        <f>$D:$D/$B:$B*100</f>
        <v>30.664084205178682</v>
      </c>
      <c r="F76" s="29">
        <f>$D:$D/$C:$C*100</f>
        <v>99.99482294470906</v>
      </c>
      <c r="G76" s="36">
        <v>1584.7</v>
      </c>
      <c r="H76" s="29">
        <f>$D:$D/$G:$G*100</f>
        <v>121.88426831576955</v>
      </c>
      <c r="I76" s="36">
        <f>D76-март!D74</f>
        <v>407.0999999999999</v>
      </c>
    </row>
    <row r="77" spans="1:9" ht="25.5">
      <c r="A77" s="8" t="s">
        <v>26</v>
      </c>
      <c r="B77" s="36">
        <v>57688.3</v>
      </c>
      <c r="C77" s="36">
        <v>18530.8</v>
      </c>
      <c r="D77" s="36">
        <v>18240.6</v>
      </c>
      <c r="E77" s="29">
        <f>$D:$D/$B:$B*100</f>
        <v>31.61923648296101</v>
      </c>
      <c r="F77" s="29">
        <f>$D:$D/$C:$C*100</f>
        <v>98.43395859865737</v>
      </c>
      <c r="G77" s="36">
        <v>13469.5</v>
      </c>
      <c r="H77" s="29">
        <f>$D:$D/$G:$G*100</f>
        <v>135.4215078510709</v>
      </c>
      <c r="I77" s="36">
        <f>D77-март!D75</f>
        <v>5292.799999999999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D78-март!D76</f>
        <v>28.4</v>
      </c>
    </row>
    <row r="79" spans="1:9" ht="25.5">
      <c r="A79" s="1" t="s">
        <v>27</v>
      </c>
      <c r="B79" s="28">
        <v>14523.3</v>
      </c>
      <c r="C79" s="28">
        <v>4604.6</v>
      </c>
      <c r="D79" s="28">
        <v>4582.6</v>
      </c>
      <c r="E79" s="29">
        <f>$D:$D/$B:$B*100</f>
        <v>31.55343482541847</v>
      </c>
      <c r="F79" s="29">
        <v>0</v>
      </c>
      <c r="G79" s="28">
        <v>4429.2</v>
      </c>
      <c r="H79" s="29">
        <f>$D:$D/$G:$G*100</f>
        <v>103.4633793913122</v>
      </c>
      <c r="I79" s="36">
        <f>D79-март!D77</f>
        <v>1195.6000000000004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D80-март!D78</f>
        <v>0</v>
      </c>
    </row>
    <row r="81" spans="1:9" ht="12.75">
      <c r="A81" s="8" t="s">
        <v>29</v>
      </c>
      <c r="B81" s="36">
        <v>2500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D81-март!D79</f>
        <v>0</v>
      </c>
    </row>
    <row r="82" spans="1:9" ht="12.75">
      <c r="A82" s="1" t="s">
        <v>30</v>
      </c>
      <c r="B82" s="36">
        <v>127061.1</v>
      </c>
      <c r="C82" s="36">
        <v>25691.7</v>
      </c>
      <c r="D82" s="36">
        <v>14205.9</v>
      </c>
      <c r="E82" s="29">
        <f>$D:$D/$B:$B*100</f>
        <v>11.18036912949754</v>
      </c>
      <c r="F82" s="29">
        <f>$D:$D/$C:$C*100</f>
        <v>55.29373299548103</v>
      </c>
      <c r="G82" s="36">
        <v>14554.3</v>
      </c>
      <c r="H82" s="29">
        <f>$D:$D/$G:$G*100</f>
        <v>97.60620572614279</v>
      </c>
      <c r="I82" s="36">
        <f>D82-март!D80</f>
        <v>5486.799999999999</v>
      </c>
    </row>
    <row r="83" spans="1:9" ht="12.75">
      <c r="A83" s="7" t="s">
        <v>31</v>
      </c>
      <c r="B83" s="27">
        <v>413.8</v>
      </c>
      <c r="C83" s="27">
        <v>169.8</v>
      </c>
      <c r="D83" s="35">
        <v>107</v>
      </c>
      <c r="E83" s="26">
        <f>$D:$D/$B:$B*100</f>
        <v>25.85790236829386</v>
      </c>
      <c r="F83" s="26">
        <f>$D:$D/$C:$C*100</f>
        <v>63.0153121319199</v>
      </c>
      <c r="G83" s="35">
        <v>113.8</v>
      </c>
      <c r="H83" s="26">
        <v>0</v>
      </c>
      <c r="I83" s="35">
        <f>D83-март!D81</f>
        <v>31.700000000000003</v>
      </c>
    </row>
    <row r="84" spans="1:9" ht="25.5">
      <c r="A84" s="9" t="s">
        <v>32</v>
      </c>
      <c r="B84" s="27">
        <v>7810.1</v>
      </c>
      <c r="C84" s="27">
        <v>1736.6</v>
      </c>
      <c r="D84" s="27">
        <v>1626.6</v>
      </c>
      <c r="E84" s="26">
        <f>$D:$D/$B:$B*100</f>
        <v>20.8268780169268</v>
      </c>
      <c r="F84" s="26">
        <f>$D:$D/$C:$C*100</f>
        <v>93.66578371530578</v>
      </c>
      <c r="G84" s="27">
        <v>1204.2</v>
      </c>
      <c r="H84" s="26">
        <f>$D:$D/$G:$G*100</f>
        <v>135.07722969606377</v>
      </c>
      <c r="I84" s="35">
        <f>D84-март!D82</f>
        <v>527</v>
      </c>
    </row>
    <row r="85" spans="1:9" ht="12.75">
      <c r="A85" s="7" t="s">
        <v>33</v>
      </c>
      <c r="B85" s="35">
        <f>B86+B87+B88+B89+B90</f>
        <v>152392.2</v>
      </c>
      <c r="C85" s="35">
        <f>C86+C87+C88+C89+C90</f>
        <v>20509.4</v>
      </c>
      <c r="D85" s="35">
        <f>D86+D87+D88+D89+D90</f>
        <v>19568.9</v>
      </c>
      <c r="E85" s="26">
        <f>$D:$D/$B:$B*100</f>
        <v>12.84114278814795</v>
      </c>
      <c r="F85" s="26">
        <f>$D:$D/$C:$C*100</f>
        <v>95.41429783416385</v>
      </c>
      <c r="G85" s="35">
        <f>G86+G87+G88+G89+G90</f>
        <v>15260</v>
      </c>
      <c r="H85" s="26">
        <f>$D:$D/$G:$G*100</f>
        <v>128.2365661861075</v>
      </c>
      <c r="I85" s="35">
        <f>D85-март!D83</f>
        <v>6572.700000000001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D86-март!D84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D87-март!D85</f>
        <v>0</v>
      </c>
    </row>
    <row r="88" spans="1:9" ht="12.75">
      <c r="A88" s="8" t="s">
        <v>34</v>
      </c>
      <c r="B88" s="36">
        <v>26139.4</v>
      </c>
      <c r="C88" s="36">
        <v>6436.7</v>
      </c>
      <c r="D88" s="36">
        <v>6436.7</v>
      </c>
      <c r="E88" s="29">
        <f>$D:$D/$B:$B*100</f>
        <v>24.624513186989752</v>
      </c>
      <c r="F88" s="29">
        <v>0</v>
      </c>
      <c r="G88" s="36">
        <v>5991.3</v>
      </c>
      <c r="H88" s="29">
        <v>0</v>
      </c>
      <c r="I88" s="36">
        <f>D88-март!D86</f>
        <v>2220</v>
      </c>
    </row>
    <row r="89" spans="1:9" ht="12.75">
      <c r="A89" s="10" t="s">
        <v>77</v>
      </c>
      <c r="B89" s="28">
        <v>98660.7</v>
      </c>
      <c r="C89" s="28">
        <v>10827</v>
      </c>
      <c r="D89" s="28">
        <v>9886.5</v>
      </c>
      <c r="E89" s="29">
        <f>$D:$D/$B:$B*100</f>
        <v>10.02070733331509</v>
      </c>
      <c r="F89" s="29">
        <f>$D:$D/$C:$C*100</f>
        <v>91.31338320864505</v>
      </c>
      <c r="G89" s="28">
        <v>6302.7</v>
      </c>
      <c r="H89" s="29">
        <v>0</v>
      </c>
      <c r="I89" s="36">
        <f>D89-март!D87</f>
        <v>3476.5</v>
      </c>
    </row>
    <row r="90" spans="1:9" ht="12.75">
      <c r="A90" s="8" t="s">
        <v>35</v>
      </c>
      <c r="B90" s="36">
        <v>27592.1</v>
      </c>
      <c r="C90" s="36">
        <v>3245.7</v>
      </c>
      <c r="D90" s="36">
        <v>3245.7</v>
      </c>
      <c r="E90" s="29">
        <f>$D:$D/$B:$B*100</f>
        <v>11.763149597167304</v>
      </c>
      <c r="F90" s="29">
        <f>$D:$D/$C:$C*100</f>
        <v>100</v>
      </c>
      <c r="G90" s="36">
        <v>2966</v>
      </c>
      <c r="H90" s="29">
        <f>$D:$D/$G:$G*100</f>
        <v>109.43020903573837</v>
      </c>
      <c r="I90" s="36">
        <f>D90-март!D88</f>
        <v>876.1999999999998</v>
      </c>
    </row>
    <row r="91" spans="1:9" ht="12.75">
      <c r="A91" s="7" t="s">
        <v>36</v>
      </c>
      <c r="B91" s="35">
        <f>B93+B94+B95+B92</f>
        <v>323648.5</v>
      </c>
      <c r="C91" s="35">
        <f>C93+C94+C95+C92</f>
        <v>49711.3</v>
      </c>
      <c r="D91" s="35">
        <f>D93+D94+D95+D92</f>
        <v>26030.5</v>
      </c>
      <c r="E91" s="35">
        <f>E93+E94+E95+E92</f>
        <v>16.486120147418653</v>
      </c>
      <c r="F91" s="26">
        <f>$D:$D/$C:$C*100</f>
        <v>52.36334595957056</v>
      </c>
      <c r="G91" s="35">
        <f>G93+G94+G95+G92</f>
        <v>13502.4</v>
      </c>
      <c r="H91" s="35">
        <f>H93+H94+H95</f>
        <v>277.0434731075426</v>
      </c>
      <c r="I91" s="35">
        <f>D91-март!D89</f>
        <v>11004.2</v>
      </c>
    </row>
    <row r="92" spans="1:9" ht="12.75">
      <c r="A92" s="8" t="s">
        <v>37</v>
      </c>
      <c r="B92" s="72">
        <v>90838.3</v>
      </c>
      <c r="C92" s="72">
        <v>31480</v>
      </c>
      <c r="D92" s="72">
        <v>7815.7</v>
      </c>
      <c r="E92" s="49">
        <v>0</v>
      </c>
      <c r="F92" s="29">
        <v>0</v>
      </c>
      <c r="G92" s="50">
        <v>0</v>
      </c>
      <c r="H92" s="29">
        <v>0</v>
      </c>
      <c r="I92" s="36">
        <f>D92-март!D90</f>
        <v>7335.7</v>
      </c>
    </row>
    <row r="93" spans="1:9" ht="12.75">
      <c r="A93" s="8" t="s">
        <v>38</v>
      </c>
      <c r="B93" s="36">
        <v>9887.6</v>
      </c>
      <c r="C93" s="36">
        <v>29.1</v>
      </c>
      <c r="D93" s="36">
        <v>29.1</v>
      </c>
      <c r="E93" s="29">
        <f>$D:$D/$B:$B*100</f>
        <v>0.2943080221691816</v>
      </c>
      <c r="F93" s="29">
        <v>0</v>
      </c>
      <c r="G93" s="36">
        <v>0</v>
      </c>
      <c r="H93" s="29">
        <v>0</v>
      </c>
      <c r="I93" s="36">
        <f>D93-март!D91</f>
        <v>29.1</v>
      </c>
    </row>
    <row r="94" spans="1:9" ht="12.75">
      <c r="A94" s="8" t="s">
        <v>39</v>
      </c>
      <c r="B94" s="36">
        <v>118982.9</v>
      </c>
      <c r="C94" s="36">
        <v>10725.1</v>
      </c>
      <c r="D94" s="36">
        <v>10725</v>
      </c>
      <c r="E94" s="29">
        <f>$D:$D/$B:$B*100</f>
        <v>9.013900316768208</v>
      </c>
      <c r="F94" s="29">
        <f>$D:$D/$C:$C*100</f>
        <v>99.99906760776123</v>
      </c>
      <c r="G94" s="36">
        <v>8609</v>
      </c>
      <c r="H94" s="29">
        <f>$D:$D/$G:$G*100</f>
        <v>124.57892902776165</v>
      </c>
      <c r="I94" s="36">
        <f>D94-март!D92</f>
        <v>1915.1000000000004</v>
      </c>
    </row>
    <row r="95" spans="1:9" ht="12.75">
      <c r="A95" s="8" t="s">
        <v>40</v>
      </c>
      <c r="B95" s="36">
        <v>103939.7</v>
      </c>
      <c r="C95" s="36">
        <v>7477.1</v>
      </c>
      <c r="D95" s="36">
        <v>7460.7</v>
      </c>
      <c r="E95" s="29">
        <f>$D:$D/$B:$B*100</f>
        <v>7.177911808481263</v>
      </c>
      <c r="F95" s="29">
        <f>$D:$D/$C:$C*100</f>
        <v>99.78066362627222</v>
      </c>
      <c r="G95" s="36">
        <v>4893.4</v>
      </c>
      <c r="H95" s="29">
        <f>$D:$D/$G:$G*100</f>
        <v>152.46454407978095</v>
      </c>
      <c r="I95" s="36">
        <f>D95-март!D93</f>
        <v>1724.3000000000002</v>
      </c>
    </row>
    <row r="96" spans="1:9" ht="12.75">
      <c r="A96" s="11" t="s">
        <v>116</v>
      </c>
      <c r="B96" s="35">
        <f aca="true" t="shared" si="11" ref="B96:H96">B97</f>
        <v>1882.5</v>
      </c>
      <c r="C96" s="35">
        <f t="shared" si="11"/>
        <v>629.3</v>
      </c>
      <c r="D96" s="35">
        <f t="shared" si="11"/>
        <v>136.6</v>
      </c>
      <c r="E96" s="35">
        <f t="shared" si="11"/>
        <v>0</v>
      </c>
      <c r="F96" s="35">
        <f t="shared" si="11"/>
        <v>0</v>
      </c>
      <c r="G96" s="35">
        <f t="shared" si="11"/>
        <v>0</v>
      </c>
      <c r="H96" s="35">
        <f t="shared" si="11"/>
        <v>0</v>
      </c>
      <c r="I96" s="36">
        <f>D96-март!D94</f>
        <v>0</v>
      </c>
    </row>
    <row r="97" spans="1:9" ht="25.5">
      <c r="A97" s="42" t="s">
        <v>148</v>
      </c>
      <c r="B97" s="36">
        <v>1882.5</v>
      </c>
      <c r="C97" s="36">
        <v>629.3</v>
      </c>
      <c r="D97" s="36">
        <v>136.6</v>
      </c>
      <c r="E97" s="36">
        <v>0</v>
      </c>
      <c r="F97" s="36">
        <v>0</v>
      </c>
      <c r="G97" s="36">
        <v>0</v>
      </c>
      <c r="H97" s="36">
        <v>0</v>
      </c>
      <c r="I97" s="36">
        <f>D97-март!D95</f>
        <v>0</v>
      </c>
    </row>
    <row r="98" spans="1:9" ht="12.75">
      <c r="A98" s="11" t="s">
        <v>41</v>
      </c>
      <c r="B98" s="35">
        <f>B99+B100+B101+B103+B104+B102</f>
        <v>1578668.7999999998</v>
      </c>
      <c r="C98" s="35">
        <f>C99+C100+C101+C103+C104+C102</f>
        <v>431132</v>
      </c>
      <c r="D98" s="35">
        <f>D99+D100+D101+D103+D104+D102</f>
        <v>429443.8</v>
      </c>
      <c r="E98" s="35">
        <f>E99+E100+E103+E104+E101</f>
        <v>126.54522751981075</v>
      </c>
      <c r="F98" s="35">
        <f>F99+F100+F103+F104+F101</f>
        <v>496.8977223181062</v>
      </c>
      <c r="G98" s="35">
        <f>G99+G100+G101+G103+G104+G102</f>
        <v>390214.2</v>
      </c>
      <c r="H98" s="35">
        <f>H99+H100+H101+H103+H104+H102</f>
        <v>461.0926736266983</v>
      </c>
      <c r="I98" s="35">
        <f>I99+I100+I101+I103+I104+I102</f>
        <v>139441.54000000004</v>
      </c>
    </row>
    <row r="99" spans="1:9" ht="12.75">
      <c r="A99" s="8" t="s">
        <v>42</v>
      </c>
      <c r="B99" s="36">
        <v>600072.2</v>
      </c>
      <c r="C99" s="36">
        <v>167685.7</v>
      </c>
      <c r="D99" s="36">
        <v>167622.8</v>
      </c>
      <c r="E99" s="29">
        <f aca="true" t="shared" si="12" ref="E99:E111">$D:$D/$B:$B*100</f>
        <v>27.93377196943968</v>
      </c>
      <c r="F99" s="29">
        <f aca="true" t="shared" si="13" ref="F99:F107">$D:$D/$C:$C*100</f>
        <v>99.96248934763071</v>
      </c>
      <c r="G99" s="36">
        <v>154224.9</v>
      </c>
      <c r="H99" s="29">
        <f>$D:$D/$G:$G*100</f>
        <v>108.68724829777811</v>
      </c>
      <c r="I99" s="36">
        <f>D99-март!D97</f>
        <v>53128.79999999999</v>
      </c>
    </row>
    <row r="100" spans="1:9" ht="12.75">
      <c r="A100" s="8" t="s">
        <v>43</v>
      </c>
      <c r="B100" s="36">
        <v>615295.6</v>
      </c>
      <c r="C100" s="36">
        <v>169986.4</v>
      </c>
      <c r="D100" s="36">
        <v>169610.7</v>
      </c>
      <c r="E100" s="29">
        <f t="shared" si="12"/>
        <v>27.56572613228504</v>
      </c>
      <c r="F100" s="29">
        <f t="shared" si="13"/>
        <v>99.77898231858549</v>
      </c>
      <c r="G100" s="36">
        <v>151071.1</v>
      </c>
      <c r="H100" s="29">
        <f>$D:$D/$G:$G*100</f>
        <v>112.2721023412155</v>
      </c>
      <c r="I100" s="36">
        <f>D100-март!D98</f>
        <v>55017.80000000002</v>
      </c>
    </row>
    <row r="101" spans="1:9" ht="12.75">
      <c r="A101" s="8" t="s">
        <v>105</v>
      </c>
      <c r="B101" s="36">
        <v>129292.6</v>
      </c>
      <c r="C101" s="36">
        <v>39514.2</v>
      </c>
      <c r="D101" s="36">
        <v>39442.8</v>
      </c>
      <c r="E101" s="29">
        <f t="shared" si="12"/>
        <v>30.506618321543538</v>
      </c>
      <c r="F101" s="29">
        <f t="shared" si="13"/>
        <v>99.81930546487087</v>
      </c>
      <c r="G101" s="36">
        <v>37732.5</v>
      </c>
      <c r="H101" s="29">
        <v>0</v>
      </c>
      <c r="I101" s="36">
        <f>D101-март!D99</f>
        <v>14444.940000000002</v>
      </c>
    </row>
    <row r="102" spans="1:9" ht="25.5" customHeight="1">
      <c r="A102" s="8" t="s">
        <v>125</v>
      </c>
      <c r="B102" s="36">
        <v>2085.8</v>
      </c>
      <c r="C102" s="36">
        <v>611.5</v>
      </c>
      <c r="D102" s="36">
        <v>244.6</v>
      </c>
      <c r="E102" s="29">
        <f t="shared" si="12"/>
        <v>11.72691533224662</v>
      </c>
      <c r="F102" s="29">
        <f t="shared" si="13"/>
        <v>40</v>
      </c>
      <c r="G102" s="36">
        <v>311.5</v>
      </c>
      <c r="H102" s="29">
        <v>0</v>
      </c>
      <c r="I102" s="36">
        <f>D102-март!D100</f>
        <v>161.7</v>
      </c>
    </row>
    <row r="103" spans="1:9" ht="12.75">
      <c r="A103" s="8" t="s">
        <v>44</v>
      </c>
      <c r="B103" s="36">
        <v>47394.2</v>
      </c>
      <c r="C103" s="36">
        <v>7784</v>
      </c>
      <c r="D103" s="36">
        <v>7701.2</v>
      </c>
      <c r="E103" s="29">
        <f t="shared" si="12"/>
        <v>16.249245688290973</v>
      </c>
      <c r="F103" s="29">
        <f t="shared" si="13"/>
        <v>98.93627954779033</v>
      </c>
      <c r="G103" s="36">
        <v>5889</v>
      </c>
      <c r="H103" s="29">
        <f>$D:$D/$G:$G*100</f>
        <v>130.77262693156732</v>
      </c>
      <c r="I103" s="36">
        <f>D103-март!D101</f>
        <v>2921.0999999999995</v>
      </c>
    </row>
    <row r="104" spans="1:9" ht="12.75">
      <c r="A104" s="8" t="s">
        <v>45</v>
      </c>
      <c r="B104" s="36">
        <v>184528.4</v>
      </c>
      <c r="C104" s="36">
        <v>45550.2</v>
      </c>
      <c r="D104" s="28">
        <v>44821.7</v>
      </c>
      <c r="E104" s="29">
        <f t="shared" si="12"/>
        <v>24.289865408251522</v>
      </c>
      <c r="F104" s="29">
        <f t="shared" si="13"/>
        <v>98.4006656392288</v>
      </c>
      <c r="G104" s="28">
        <v>40985.2</v>
      </c>
      <c r="H104" s="29">
        <f>$D:$D/$G:$G*100</f>
        <v>109.36069605613734</v>
      </c>
      <c r="I104" s="36">
        <f>D104-март!D102</f>
        <v>13767.199999999997</v>
      </c>
    </row>
    <row r="105" spans="1:9" ht="25.5">
      <c r="A105" s="11" t="s">
        <v>46</v>
      </c>
      <c r="B105" s="35">
        <f>B106+B107</f>
        <v>257468.90000000002</v>
      </c>
      <c r="C105" s="35">
        <f>C106+C107</f>
        <v>52299.6</v>
      </c>
      <c r="D105" s="35">
        <f>D106+D107</f>
        <v>39158.799999999996</v>
      </c>
      <c r="E105" s="26">
        <f t="shared" si="12"/>
        <v>15.20913788034205</v>
      </c>
      <c r="F105" s="26">
        <f t="shared" si="13"/>
        <v>74.87399521220047</v>
      </c>
      <c r="G105" s="35">
        <f>G106+G107</f>
        <v>38950.299999999996</v>
      </c>
      <c r="H105" s="26">
        <f>$D:$D/$G:$G*100</f>
        <v>100.53529754584689</v>
      </c>
      <c r="I105" s="35">
        <f>D105-март!D103</f>
        <v>15803.699999999997</v>
      </c>
    </row>
    <row r="106" spans="1:9" ht="12.75">
      <c r="A106" s="8" t="s">
        <v>47</v>
      </c>
      <c r="B106" s="36">
        <v>211250.7</v>
      </c>
      <c r="C106" s="36">
        <v>51180.6</v>
      </c>
      <c r="D106" s="36">
        <v>38054.6</v>
      </c>
      <c r="E106" s="29">
        <f t="shared" si="12"/>
        <v>18.013952143117155</v>
      </c>
      <c r="F106" s="29">
        <f t="shared" si="13"/>
        <v>74.35356365497864</v>
      </c>
      <c r="G106" s="36">
        <v>37496.2</v>
      </c>
      <c r="H106" s="29">
        <f>$D:$D/$G:$G*100</f>
        <v>101.4892175740475</v>
      </c>
      <c r="I106" s="36">
        <f>D106-март!D104</f>
        <v>15331</v>
      </c>
    </row>
    <row r="107" spans="1:9" ht="25.5">
      <c r="A107" s="8" t="s">
        <v>48</v>
      </c>
      <c r="B107" s="36">
        <v>46218.2</v>
      </c>
      <c r="C107" s="36">
        <v>1119</v>
      </c>
      <c r="D107" s="36">
        <v>1104.2</v>
      </c>
      <c r="E107" s="29">
        <f t="shared" si="12"/>
        <v>2.389102128598691</v>
      </c>
      <c r="F107" s="29">
        <f t="shared" si="13"/>
        <v>98.67739052725648</v>
      </c>
      <c r="G107" s="36">
        <v>1454.1</v>
      </c>
      <c r="H107" s="29">
        <v>0</v>
      </c>
      <c r="I107" s="36">
        <f>D107-март!D105</f>
        <v>472.70000000000005</v>
      </c>
    </row>
    <row r="108" spans="1:9" ht="12.75">
      <c r="A108" s="11" t="s">
        <v>97</v>
      </c>
      <c r="B108" s="35">
        <v>43.8</v>
      </c>
      <c r="C108" s="35">
        <f>C109</f>
        <v>0</v>
      </c>
      <c r="D108" s="35">
        <f>D109</f>
        <v>0</v>
      </c>
      <c r="E108" s="26">
        <f t="shared" si="12"/>
        <v>0</v>
      </c>
      <c r="F108" s="26">
        <v>0</v>
      </c>
      <c r="G108" s="35">
        <f>G109</f>
        <v>0</v>
      </c>
      <c r="H108" s="26">
        <v>0</v>
      </c>
      <c r="I108" s="35">
        <f>D108-март!D106</f>
        <v>0</v>
      </c>
    </row>
    <row r="109" spans="1:9" ht="12.75">
      <c r="A109" s="8" t="s">
        <v>98</v>
      </c>
      <c r="B109" s="36">
        <v>43.8</v>
      </c>
      <c r="C109" s="36">
        <v>0</v>
      </c>
      <c r="D109" s="36">
        <v>0</v>
      </c>
      <c r="E109" s="29">
        <f t="shared" si="12"/>
        <v>0</v>
      </c>
      <c r="F109" s="29">
        <v>0</v>
      </c>
      <c r="G109" s="36">
        <v>0</v>
      </c>
      <c r="H109" s="29">
        <v>0</v>
      </c>
      <c r="I109" s="36">
        <f>D109-март!D107</f>
        <v>0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49462.9</v>
      </c>
      <c r="D110" s="35">
        <f>D111+D112+D113+D114+D115</f>
        <v>26794.5</v>
      </c>
      <c r="E110" s="26">
        <f t="shared" si="12"/>
        <v>18.160517708106</v>
      </c>
      <c r="F110" s="26">
        <f>$D:$D/$C:$C*100</f>
        <v>54.17090384914754</v>
      </c>
      <c r="G110" s="35">
        <f>G111+G112+G113+G114+G115</f>
        <v>14509.4</v>
      </c>
      <c r="H110" s="26">
        <v>0</v>
      </c>
      <c r="I110" s="35">
        <f>D110-март!D108</f>
        <v>8519</v>
      </c>
    </row>
    <row r="111" spans="1:9" ht="12.75">
      <c r="A111" s="8" t="s">
        <v>50</v>
      </c>
      <c r="B111" s="36">
        <v>3162.5</v>
      </c>
      <c r="C111" s="36">
        <v>702.6</v>
      </c>
      <c r="D111" s="36">
        <v>702.6</v>
      </c>
      <c r="E111" s="29">
        <f t="shared" si="12"/>
        <v>22.216600790513834</v>
      </c>
      <c r="F111" s="29">
        <v>0</v>
      </c>
      <c r="G111" s="36">
        <v>471.6</v>
      </c>
      <c r="H111" s="29">
        <v>0</v>
      </c>
      <c r="I111" s="36">
        <f>D111-март!D109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D112-март!D110</f>
        <v>0</v>
      </c>
    </row>
    <row r="113" spans="1:9" ht="12.75">
      <c r="A113" s="8" t="s">
        <v>52</v>
      </c>
      <c r="B113" s="36">
        <v>77854.4</v>
      </c>
      <c r="C113" s="36">
        <v>31589</v>
      </c>
      <c r="D113" s="36">
        <v>24071.4</v>
      </c>
      <c r="E113" s="29">
        <f>$D:$D/$B:$B*100</f>
        <v>30.91848373373888</v>
      </c>
      <c r="F113" s="29">
        <f>$D:$D/$C:$C*100</f>
        <v>76.20184241349838</v>
      </c>
      <c r="G113" s="36">
        <v>11872.5</v>
      </c>
      <c r="H113" s="29">
        <v>0</v>
      </c>
      <c r="I113" s="36">
        <f>D113-март!D111</f>
        <v>7810.4000000000015</v>
      </c>
    </row>
    <row r="114" spans="1:9" ht="12.75">
      <c r="A114" s="8" t="s">
        <v>53</v>
      </c>
      <c r="B114" s="28">
        <v>64394.9</v>
      </c>
      <c r="C114" s="28">
        <v>16432.4</v>
      </c>
      <c r="D114" s="28">
        <v>1419.7</v>
      </c>
      <c r="E114" s="29">
        <f>$D:$D/$B:$B*100</f>
        <v>2.2046776996314925</v>
      </c>
      <c r="F114" s="29">
        <v>0</v>
      </c>
      <c r="G114" s="28">
        <v>1587.5</v>
      </c>
      <c r="H114" s="29">
        <v>0</v>
      </c>
      <c r="I114" s="36">
        <f>D114-март!D112</f>
        <v>381</v>
      </c>
    </row>
    <row r="115" spans="1:9" ht="12.75">
      <c r="A115" s="8" t="s">
        <v>54</v>
      </c>
      <c r="B115" s="36">
        <v>2130.8</v>
      </c>
      <c r="C115" s="36">
        <v>738.9</v>
      </c>
      <c r="D115" s="36">
        <v>600.8</v>
      </c>
      <c r="E115" s="29">
        <f>$D:$D/$B:$B*100</f>
        <v>28.195982729491263</v>
      </c>
      <c r="F115" s="29">
        <f>$D:$D/$C:$C*100</f>
        <v>81.3100554878874</v>
      </c>
      <c r="G115" s="36">
        <v>577.8</v>
      </c>
      <c r="H115" s="29">
        <f>$D:$D/$G:$G*100</f>
        <v>103.98061613014885</v>
      </c>
      <c r="I115" s="36">
        <f>D115-март!D113</f>
        <v>90.99999999999994</v>
      </c>
    </row>
    <row r="116" spans="1:9" ht="12.75">
      <c r="A116" s="11" t="s">
        <v>61</v>
      </c>
      <c r="B116" s="27">
        <f>B117+B118+B119</f>
        <v>83306.8</v>
      </c>
      <c r="C116" s="27">
        <f>C117+C118+C119</f>
        <v>26491.3</v>
      </c>
      <c r="D116" s="27">
        <f>D117+D118+D119</f>
        <v>26490.9</v>
      </c>
      <c r="E116" s="26">
        <f>$D:$D/$B:$B*100</f>
        <v>31.7992048668296</v>
      </c>
      <c r="F116" s="26">
        <f>$D:$D/$C:$C*100</f>
        <v>99.99849007032499</v>
      </c>
      <c r="G116" s="27">
        <f>G117+G118+G119</f>
        <v>20406</v>
      </c>
      <c r="H116" s="26">
        <f>$D:$D/$G:$G*100</f>
        <v>129.8191708321082</v>
      </c>
      <c r="I116" s="35">
        <f>D116-март!D114</f>
        <v>10073.800000000003</v>
      </c>
    </row>
    <row r="117" spans="1:9" ht="16.5" customHeight="1">
      <c r="A117" s="42" t="s">
        <v>62</v>
      </c>
      <c r="B117" s="28">
        <v>66068.7</v>
      </c>
      <c r="C117" s="28">
        <v>23797</v>
      </c>
      <c r="D117" s="28">
        <v>23797</v>
      </c>
      <c r="E117" s="29">
        <f>$D:$D/$B:$B*100</f>
        <v>36.01856855061474</v>
      </c>
      <c r="F117" s="29">
        <f>$D:$D/$C:$C*100</f>
        <v>100</v>
      </c>
      <c r="G117" s="28">
        <v>18324</v>
      </c>
      <c r="H117" s="29">
        <v>0</v>
      </c>
      <c r="I117" s="36">
        <f>D117-март!D115</f>
        <v>9239.8</v>
      </c>
    </row>
    <row r="118" spans="1:9" ht="16.5" customHeight="1">
      <c r="A118" s="12" t="s">
        <v>63</v>
      </c>
      <c r="B118" s="28">
        <v>13450.8</v>
      </c>
      <c r="C118" s="28">
        <v>1447</v>
      </c>
      <c r="D118" s="28">
        <v>1447</v>
      </c>
      <c r="E118" s="29">
        <v>0</v>
      </c>
      <c r="F118" s="29">
        <v>0</v>
      </c>
      <c r="G118" s="28">
        <v>1059.6</v>
      </c>
      <c r="H118" s="29">
        <v>0</v>
      </c>
      <c r="I118" s="36">
        <f>D118-март!D116</f>
        <v>470.20000000000005</v>
      </c>
    </row>
    <row r="119" spans="1:9" ht="16.5" customHeight="1">
      <c r="A119" s="12" t="s">
        <v>73</v>
      </c>
      <c r="B119" s="28">
        <v>3787.3</v>
      </c>
      <c r="C119" s="28">
        <v>1247.3</v>
      </c>
      <c r="D119" s="28">
        <v>1246.9</v>
      </c>
      <c r="E119" s="29">
        <f>$D:$D/$B:$B*100</f>
        <v>32.92319066353338</v>
      </c>
      <c r="F119" s="29">
        <f>$D:$D/$C:$C*100</f>
        <v>99.96793073037763</v>
      </c>
      <c r="G119" s="28">
        <v>1022.4</v>
      </c>
      <c r="H119" s="29">
        <v>0</v>
      </c>
      <c r="I119" s="36">
        <f>D119-март!D117</f>
        <v>363.80000000000007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5">
        <f>D120-март!D118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D121-март!D119</f>
        <v>0</v>
      </c>
    </row>
    <row r="122" spans="1:9" ht="15.75" customHeight="1">
      <c r="A122" s="14" t="s">
        <v>55</v>
      </c>
      <c r="B122" s="35">
        <f>B74+B83+B84+B85+B91+B98+B105+B108+B110+B116+B120+B96</f>
        <v>2763846.3999999994</v>
      </c>
      <c r="C122" s="35">
        <f>C74+C83+C84+C85+C91+C98+C105+C108+C110+C116+C120+C96</f>
        <v>683747.5000000001</v>
      </c>
      <c r="D122" s="35">
        <f>D74+D83+D84+D85+D91+D98+D105+D108+D110+D116+D120+D96</f>
        <v>609164.7000000001</v>
      </c>
      <c r="E122" s="26">
        <f>$D:$D/$B:$B*100</f>
        <v>22.040468674380755</v>
      </c>
      <c r="F122" s="26">
        <f>$D:$D/$C:$C*100</f>
        <v>89.09205518118895</v>
      </c>
      <c r="G122" s="35">
        <f>G74+G83+G84+G85+G91+G98+G105+G108+G110+G116+G120</f>
        <v>528591.7000000001</v>
      </c>
      <c r="H122" s="26">
        <f>$D:$D/$G:$G*100</f>
        <v>115.24295595258116</v>
      </c>
      <c r="I122" s="35">
        <f>D122-март!D120</f>
        <v>204595.34000000014</v>
      </c>
    </row>
    <row r="123" spans="1:9" ht="26.25" customHeight="1">
      <c r="A123" s="15" t="s">
        <v>56</v>
      </c>
      <c r="B123" s="30">
        <f>B72-B122</f>
        <v>-39751.79999999935</v>
      </c>
      <c r="C123" s="30">
        <f>C72-C122</f>
        <v>-19593.800000000163</v>
      </c>
      <c r="D123" s="30">
        <f>D72-D122</f>
        <v>72033.29999999993</v>
      </c>
      <c r="E123" s="30">
        <f>E72-E122</f>
        <v>2.9659316172978123</v>
      </c>
      <c r="F123" s="30"/>
      <c r="G123" s="30">
        <f>G72-G122</f>
        <v>61886.99999999988</v>
      </c>
      <c r="H123" s="30"/>
      <c r="I123" s="35">
        <f>D123-март!D121</f>
        <v>53440.65999999986</v>
      </c>
    </row>
    <row r="124" spans="1:9" ht="24" customHeight="1">
      <c r="A124" s="1" t="s">
        <v>57</v>
      </c>
      <c r="B124" s="28" t="s">
        <v>165</v>
      </c>
      <c r="C124" s="28"/>
      <c r="D124" s="28" t="s">
        <v>181</v>
      </c>
      <c r="E124" s="28"/>
      <c r="F124" s="28"/>
      <c r="G124" s="28" t="s">
        <v>143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4" ref="C125:H125">C127+C128</f>
        <v>0</v>
      </c>
      <c r="D125" s="27">
        <f>D127+D128</f>
        <v>94182.5</v>
      </c>
      <c r="E125" s="27">
        <f t="shared" si="14"/>
        <v>0</v>
      </c>
      <c r="F125" s="27">
        <f t="shared" si="14"/>
        <v>0</v>
      </c>
      <c r="G125" s="27">
        <f>G127+G128</f>
        <v>73679.1</v>
      </c>
      <c r="H125" s="27">
        <f t="shared" si="14"/>
        <v>0</v>
      </c>
      <c r="I125" s="35">
        <f>D125-март!D123</f>
        <v>53440.7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D126-март!D124</f>
        <v>0</v>
      </c>
    </row>
    <row r="127" spans="1:9" ht="12.75">
      <c r="A127" s="5" t="s">
        <v>59</v>
      </c>
      <c r="B127" s="28">
        <f>март!B125</f>
        <v>7160.3</v>
      </c>
      <c r="C127" s="28"/>
      <c r="D127" s="28">
        <v>42668.3</v>
      </c>
      <c r="E127" s="28"/>
      <c r="F127" s="28"/>
      <c r="G127" s="28">
        <v>42691.9</v>
      </c>
      <c r="H127" s="37"/>
      <c r="I127" s="36">
        <f>D127-март!D125</f>
        <v>35209.8</v>
      </c>
    </row>
    <row r="128" spans="1:9" ht="12.75">
      <c r="A128" s="1" t="s">
        <v>60</v>
      </c>
      <c r="B128" s="28">
        <f>март!B126</f>
        <v>14988.7</v>
      </c>
      <c r="C128" s="28"/>
      <c r="D128" s="28">
        <v>51514.2</v>
      </c>
      <c r="E128" s="28"/>
      <c r="F128" s="28"/>
      <c r="G128" s="28">
        <f>30987.2</f>
        <v>30987.2</v>
      </c>
      <c r="H128" s="37"/>
      <c r="I128" s="36">
        <f>D128-март!D126</f>
        <v>18230.899999999994</v>
      </c>
    </row>
    <row r="129" spans="1:9" ht="12.75">
      <c r="A129" s="3" t="s">
        <v>99</v>
      </c>
      <c r="B129" s="27">
        <f>март!B127</f>
        <v>17607.1</v>
      </c>
      <c r="C129" s="41"/>
      <c r="D129" s="41">
        <v>0</v>
      </c>
      <c r="E129" s="41"/>
      <c r="F129" s="41"/>
      <c r="G129" s="41">
        <v>0</v>
      </c>
      <c r="H129" s="43"/>
      <c r="I129" s="36">
        <f>D129-март!D127</f>
        <v>0</v>
      </c>
    </row>
    <row r="130" spans="1:9" ht="12.75">
      <c r="A130" s="2" t="s">
        <v>100</v>
      </c>
      <c r="B130" s="28">
        <f>март!B128</f>
        <v>37607.1</v>
      </c>
      <c r="C130" s="38"/>
      <c r="D130" s="38">
        <v>0</v>
      </c>
      <c r="E130" s="38"/>
      <c r="F130" s="38"/>
      <c r="G130" s="38">
        <v>0</v>
      </c>
      <c r="H130" s="39"/>
      <c r="I130" s="36">
        <f>D130-март!D128</f>
        <v>0</v>
      </c>
    </row>
    <row r="131" spans="1:9" ht="12.75">
      <c r="A131" s="2" t="s">
        <v>101</v>
      </c>
      <c r="B131" s="28">
        <f>март!B129</f>
        <v>20000</v>
      </c>
      <c r="C131" s="38"/>
      <c r="D131" s="38">
        <v>0</v>
      </c>
      <c r="E131" s="38"/>
      <c r="F131" s="38"/>
      <c r="G131" s="38">
        <v>0</v>
      </c>
      <c r="H131" s="39"/>
      <c r="I131" s="36">
        <f>D131-март!D129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49.5" customHeight="1">
      <c r="A137" s="17" t="s">
        <v>103</v>
      </c>
      <c r="B137" s="24"/>
      <c r="C137" s="24"/>
      <c r="D137" s="24" t="s">
        <v>140</v>
      </c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146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147</v>
      </c>
      <c r="D4" s="18" t="s">
        <v>68</v>
      </c>
      <c r="E4" s="18" t="s">
        <v>66</v>
      </c>
      <c r="F4" s="18" t="s">
        <v>69</v>
      </c>
      <c r="G4" s="18" t="s">
        <v>138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7" t="s">
        <v>3</v>
      </c>
      <c r="B6" s="108"/>
      <c r="C6" s="108"/>
      <c r="D6" s="108"/>
      <c r="E6" s="108"/>
      <c r="F6" s="108"/>
      <c r="G6" s="108"/>
      <c r="H6" s="108"/>
      <c r="I6" s="109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6">
        <f>G11+G12+G13+G14</f>
        <v>92915.8</v>
      </c>
      <c r="H10" s="56">
        <f t="shared" si="2"/>
        <v>101.35284849293662</v>
      </c>
      <c r="I10" s="66">
        <f>I11+I12+I13+I14</f>
        <v>17037.64</v>
      </c>
    </row>
    <row r="11" spans="1:9" ht="12.75" customHeight="1">
      <c r="A11" s="57" t="s">
        <v>74</v>
      </c>
      <c r="B11" s="67">
        <v>258218.54</v>
      </c>
      <c r="C11" s="67">
        <v>92000</v>
      </c>
      <c r="D11" s="67">
        <v>91807.69</v>
      </c>
      <c r="E11" s="51">
        <f t="shared" si="0"/>
        <v>35.554259581825534</v>
      </c>
      <c r="F11" s="51">
        <f t="shared" si="1"/>
        <v>99.79096739130435</v>
      </c>
      <c r="G11" s="67">
        <v>90455.84999999999</v>
      </c>
      <c r="H11" s="51">
        <f t="shared" si="2"/>
        <v>101.49447492892942</v>
      </c>
      <c r="I11" s="67">
        <v>16542.63</v>
      </c>
    </row>
    <row r="12" spans="1:9" ht="12.75" customHeight="1">
      <c r="A12" s="57" t="s">
        <v>75</v>
      </c>
      <c r="B12" s="67">
        <v>4039.82</v>
      </c>
      <c r="C12" s="67">
        <v>210</v>
      </c>
      <c r="D12" s="67">
        <v>473.37</v>
      </c>
      <c r="E12" s="51">
        <f t="shared" si="0"/>
        <v>11.717601279264917</v>
      </c>
      <c r="F12" s="51">
        <f t="shared" si="1"/>
        <v>225.4142857142857</v>
      </c>
      <c r="G12" s="67">
        <v>257.14000000000004</v>
      </c>
      <c r="H12" s="51">
        <f t="shared" si="2"/>
        <v>184.09037878198643</v>
      </c>
      <c r="I12" s="67">
        <v>185.54</v>
      </c>
    </row>
    <row r="13" spans="1:9" ht="12.75" customHeight="1">
      <c r="A13" s="57" t="s">
        <v>76</v>
      </c>
      <c r="B13" s="67">
        <v>4853.42</v>
      </c>
      <c r="C13" s="67">
        <v>930</v>
      </c>
      <c r="D13" s="67">
        <v>345.40000000000003</v>
      </c>
      <c r="E13" s="51">
        <f t="shared" si="0"/>
        <v>7.116631159058974</v>
      </c>
      <c r="F13" s="51">
        <f t="shared" si="1"/>
        <v>37.13978494623657</v>
      </c>
      <c r="G13" s="67">
        <v>876.32</v>
      </c>
      <c r="H13" s="51">
        <f t="shared" si="2"/>
        <v>39.41482563447143</v>
      </c>
      <c r="I13" s="67">
        <v>-0.45</v>
      </c>
    </row>
    <row r="14" spans="1:9" ht="12.75" customHeight="1">
      <c r="A14" s="58" t="s">
        <v>78</v>
      </c>
      <c r="B14" s="67">
        <v>2903.86</v>
      </c>
      <c r="C14" s="67">
        <v>1100</v>
      </c>
      <c r="D14" s="67">
        <v>1546.35</v>
      </c>
      <c r="E14" s="51">
        <f t="shared" si="0"/>
        <v>53.25153416487021</v>
      </c>
      <c r="F14" s="51">
        <f t="shared" si="1"/>
        <v>140.5772727272727</v>
      </c>
      <c r="G14" s="67">
        <v>1326.49</v>
      </c>
      <c r="H14" s="51">
        <f t="shared" si="2"/>
        <v>116.57456897526555</v>
      </c>
      <c r="I14" s="67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7">
        <v>10865.8</v>
      </c>
      <c r="C16" s="78">
        <v>4167.41</v>
      </c>
      <c r="D16" s="78">
        <v>3865.11</v>
      </c>
      <c r="E16" s="51">
        <f t="shared" si="0"/>
        <v>35.57133391006645</v>
      </c>
      <c r="F16" s="51">
        <f t="shared" si="1"/>
        <v>92.74609409681314</v>
      </c>
      <c r="G16" s="67">
        <v>4167.41</v>
      </c>
      <c r="H16" s="51">
        <f t="shared" si="2"/>
        <v>92.74609409681314</v>
      </c>
      <c r="I16" s="79">
        <v>679.25</v>
      </c>
    </row>
    <row r="17" spans="1:9" ht="12.75" customHeight="1">
      <c r="A17" s="39" t="s">
        <v>84</v>
      </c>
      <c r="B17" s="67">
        <v>56</v>
      </c>
      <c r="C17" s="78">
        <v>25</v>
      </c>
      <c r="D17" s="78">
        <v>24.62</v>
      </c>
      <c r="E17" s="51">
        <f t="shared" si="0"/>
        <v>43.964285714285715</v>
      </c>
      <c r="F17" s="51">
        <f t="shared" si="1"/>
        <v>98.48</v>
      </c>
      <c r="G17" s="67">
        <v>31.309999999999995</v>
      </c>
      <c r="H17" s="51">
        <f t="shared" si="2"/>
        <v>78.63302459278188</v>
      </c>
      <c r="I17" s="79">
        <v>5.5</v>
      </c>
    </row>
    <row r="18" spans="1:9" ht="51">
      <c r="A18" s="39" t="s">
        <v>85</v>
      </c>
      <c r="B18" s="67">
        <v>14192.6</v>
      </c>
      <c r="C18" s="78">
        <v>5784.05</v>
      </c>
      <c r="D18" s="78">
        <v>5138.2699999999995</v>
      </c>
      <c r="E18" s="51">
        <f t="shared" si="0"/>
        <v>36.203866803827346</v>
      </c>
      <c r="F18" s="51">
        <f t="shared" si="1"/>
        <v>88.83515875554325</v>
      </c>
      <c r="G18" s="67">
        <v>5784.05</v>
      </c>
      <c r="H18" s="51">
        <f t="shared" si="2"/>
        <v>88.83515875554325</v>
      </c>
      <c r="I18" s="79">
        <v>757.7</v>
      </c>
    </row>
    <row r="19" spans="1:9" ht="51" customHeight="1">
      <c r="A19" s="39" t="s">
        <v>86</v>
      </c>
      <c r="B19" s="67">
        <v>-1402.4</v>
      </c>
      <c r="C19" s="78">
        <v>-700</v>
      </c>
      <c r="D19" s="78">
        <v>-809.82</v>
      </c>
      <c r="E19" s="51">
        <f t="shared" si="0"/>
        <v>57.74529378208785</v>
      </c>
      <c r="F19" s="51">
        <f t="shared" si="1"/>
        <v>115.68857142857144</v>
      </c>
      <c r="G19" s="67">
        <v>-757.87</v>
      </c>
      <c r="H19" s="51">
        <f t="shared" si="2"/>
        <v>106.85473761990842</v>
      </c>
      <c r="I19" s="79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7">
        <v>32762</v>
      </c>
      <c r="C21" s="67">
        <v>14665.49</v>
      </c>
      <c r="D21" s="67">
        <v>14500.87</v>
      </c>
      <c r="E21" s="51">
        <f t="shared" si="0"/>
        <v>44.26124778707039</v>
      </c>
      <c r="F21" s="51">
        <f t="shared" si="1"/>
        <v>98.87750085404579</v>
      </c>
      <c r="G21" s="67">
        <v>14665.83</v>
      </c>
      <c r="H21" s="51">
        <f t="shared" si="2"/>
        <v>98.87520856303395</v>
      </c>
      <c r="I21" s="67">
        <v>776.63</v>
      </c>
    </row>
    <row r="22" spans="1:9" ht="15" customHeight="1">
      <c r="A22" s="57" t="s">
        <v>87</v>
      </c>
      <c r="B22" s="67">
        <v>895.2</v>
      </c>
      <c r="C22" s="67">
        <v>750</v>
      </c>
      <c r="D22" s="67">
        <v>552.66</v>
      </c>
      <c r="E22" s="51">
        <f t="shared" si="0"/>
        <v>61.73592493297586</v>
      </c>
      <c r="F22" s="51">
        <f t="shared" si="1"/>
        <v>73.688</v>
      </c>
      <c r="G22" s="67">
        <v>791.92</v>
      </c>
      <c r="H22" s="51">
        <f t="shared" si="2"/>
        <v>69.78735225780382</v>
      </c>
      <c r="I22" s="67">
        <v>427.49</v>
      </c>
    </row>
    <row r="23" spans="1:9" ht="28.5" customHeight="1">
      <c r="A23" s="57" t="s">
        <v>88</v>
      </c>
      <c r="B23" s="67">
        <v>959</v>
      </c>
      <c r="C23" s="67">
        <v>196.56</v>
      </c>
      <c r="D23" s="67">
        <v>256.78000000000003</v>
      </c>
      <c r="E23" s="51">
        <f t="shared" si="0"/>
        <v>26.775808133472367</v>
      </c>
      <c r="F23" s="51">
        <f t="shared" si="1"/>
        <v>130.63695563695566</v>
      </c>
      <c r="G23" s="67">
        <v>196.56</v>
      </c>
      <c r="H23" s="51">
        <f t="shared" si="2"/>
        <v>130.63695563695566</v>
      </c>
      <c r="I23" s="67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7">
        <v>18923.7</v>
      </c>
      <c r="C25" s="67">
        <v>1900</v>
      </c>
      <c r="D25" s="67">
        <v>1890.08</v>
      </c>
      <c r="E25" s="51">
        <f t="shared" si="0"/>
        <v>9.987898772438793</v>
      </c>
      <c r="F25" s="51">
        <f t="shared" si="1"/>
        <v>99.4778947368421</v>
      </c>
      <c r="G25" s="67">
        <v>1611.45</v>
      </c>
      <c r="H25" s="51">
        <f t="shared" si="2"/>
        <v>117.29063886561792</v>
      </c>
      <c r="I25" s="67">
        <v>295.6</v>
      </c>
    </row>
    <row r="26" spans="1:9" ht="15.75" customHeight="1">
      <c r="A26" s="57" t="s">
        <v>107</v>
      </c>
      <c r="B26" s="67">
        <v>17371.9</v>
      </c>
      <c r="C26" s="67">
        <v>5102.26</v>
      </c>
      <c r="D26" s="67">
        <v>4521.29</v>
      </c>
      <c r="E26" s="51">
        <f t="shared" si="0"/>
        <v>26.02645651886092</v>
      </c>
      <c r="F26" s="51">
        <f t="shared" si="1"/>
        <v>88.61347716502098</v>
      </c>
      <c r="G26" s="67">
        <v>5102.26</v>
      </c>
      <c r="H26" s="51">
        <f t="shared" si="2"/>
        <v>88.61347716502098</v>
      </c>
      <c r="I26" s="67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7">
        <v>14680.1</v>
      </c>
      <c r="C28" s="67">
        <v>4800</v>
      </c>
      <c r="D28" s="67">
        <v>5072.39</v>
      </c>
      <c r="E28" s="51">
        <f t="shared" si="0"/>
        <v>34.55283002159386</v>
      </c>
      <c r="F28" s="51">
        <f t="shared" si="1"/>
        <v>105.67479166666666</v>
      </c>
      <c r="G28" s="67">
        <v>5722.68</v>
      </c>
      <c r="H28" s="51">
        <f t="shared" si="2"/>
        <v>88.6366178084394</v>
      </c>
      <c r="I28" s="67">
        <v>852.7</v>
      </c>
    </row>
    <row r="29" spans="1:9" ht="18.75" customHeight="1">
      <c r="A29" s="57" t="s">
        <v>91</v>
      </c>
      <c r="B29" s="67">
        <v>84.8</v>
      </c>
      <c r="C29" s="67">
        <v>29.2</v>
      </c>
      <c r="D29" s="67">
        <v>17.6</v>
      </c>
      <c r="E29" s="51">
        <f t="shared" si="0"/>
        <v>20.75471698113208</v>
      </c>
      <c r="F29" s="51">
        <f t="shared" si="1"/>
        <v>60.27397260273973</v>
      </c>
      <c r="G29" s="67">
        <v>16</v>
      </c>
      <c r="H29" s="51" t="s">
        <v>111</v>
      </c>
      <c r="I29" s="67">
        <v>4.8</v>
      </c>
    </row>
    <row r="30" spans="1:9" ht="26.25" customHeight="1">
      <c r="A30" s="57" t="s">
        <v>90</v>
      </c>
      <c r="B30" s="67">
        <v>50</v>
      </c>
      <c r="C30" s="67">
        <v>15</v>
      </c>
      <c r="D30" s="67">
        <v>20</v>
      </c>
      <c r="E30" s="51">
        <f t="shared" si="0"/>
        <v>40</v>
      </c>
      <c r="F30" s="51" t="s">
        <v>111</v>
      </c>
      <c r="G30" s="67">
        <v>15</v>
      </c>
      <c r="H30" s="51" t="s">
        <v>111</v>
      </c>
      <c r="I30" s="67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117</v>
      </c>
      <c r="B32" s="67">
        <v>0</v>
      </c>
      <c r="C32" s="67">
        <v>0</v>
      </c>
      <c r="D32" s="67">
        <v>0</v>
      </c>
      <c r="E32" s="51" t="s">
        <v>111</v>
      </c>
      <c r="F32" s="51" t="s">
        <v>111</v>
      </c>
      <c r="G32" s="67">
        <v>0</v>
      </c>
      <c r="H32" s="51" t="s">
        <v>111</v>
      </c>
      <c r="I32" s="67">
        <v>0</v>
      </c>
    </row>
    <row r="33" spans="1:9" ht="25.5">
      <c r="A33" s="57" t="s">
        <v>92</v>
      </c>
      <c r="B33" s="67">
        <v>0</v>
      </c>
      <c r="C33" s="67">
        <v>0</v>
      </c>
      <c r="D33" s="67">
        <v>0.07</v>
      </c>
      <c r="E33" s="51" t="s">
        <v>111</v>
      </c>
      <c r="F33" s="51" t="s">
        <v>111</v>
      </c>
      <c r="G33" s="67">
        <v>0.17</v>
      </c>
      <c r="H33" s="51" t="s">
        <v>111</v>
      </c>
      <c r="I33" s="67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7"/>
      <c r="C35" s="67"/>
      <c r="D35" s="67"/>
      <c r="E35" s="51" t="s">
        <v>112</v>
      </c>
      <c r="F35" s="51" t="e">
        <f t="shared" si="3"/>
        <v>#DIV/0!</v>
      </c>
      <c r="G35" s="67"/>
      <c r="H35" s="51" t="e">
        <f>$D:$D/$G:$G*100</f>
        <v>#DIV/0!</v>
      </c>
      <c r="I35" s="67"/>
    </row>
    <row r="36" spans="1:9" ht="76.5">
      <c r="A36" s="57" t="s">
        <v>118</v>
      </c>
      <c r="B36" s="67">
        <v>26368</v>
      </c>
      <c r="C36" s="67">
        <v>8500</v>
      </c>
      <c r="D36" s="67">
        <v>8460.16</v>
      </c>
      <c r="E36" s="51">
        <f>$D:$D/$B:$B*100</f>
        <v>32.08495145631068</v>
      </c>
      <c r="F36" s="51">
        <f t="shared" si="3"/>
        <v>99.53129411764706</v>
      </c>
      <c r="G36" s="67">
        <v>8491.4</v>
      </c>
      <c r="H36" s="51">
        <f>$D:$D/$G:$G*100</f>
        <v>99.63209835833902</v>
      </c>
      <c r="I36" s="67">
        <v>895.23</v>
      </c>
    </row>
    <row r="37" spans="1:9" ht="76.5">
      <c r="A37" s="57" t="s">
        <v>127</v>
      </c>
      <c r="B37" s="67">
        <v>628</v>
      </c>
      <c r="C37" s="67">
        <v>261.49</v>
      </c>
      <c r="D37" s="67">
        <v>379.84</v>
      </c>
      <c r="E37" s="51">
        <f>$D:$D/$B:$B*100</f>
        <v>60.48407643312102</v>
      </c>
      <c r="F37" s="51">
        <f t="shared" si="3"/>
        <v>145.25985697349802</v>
      </c>
      <c r="G37" s="67">
        <v>0.14</v>
      </c>
      <c r="H37" s="51" t="s">
        <v>111</v>
      </c>
      <c r="I37" s="67">
        <v>77.81</v>
      </c>
    </row>
    <row r="38" spans="1:9" ht="76.5">
      <c r="A38" s="57" t="s">
        <v>119</v>
      </c>
      <c r="B38" s="67">
        <v>530.18</v>
      </c>
      <c r="C38" s="67">
        <v>220.9</v>
      </c>
      <c r="D38" s="67">
        <v>118.88999999999999</v>
      </c>
      <c r="E38" s="51">
        <f>$D:$D/$B:$B*100</f>
        <v>22.4244596174884</v>
      </c>
      <c r="F38" s="51">
        <f t="shared" si="3"/>
        <v>53.82073336351289</v>
      </c>
      <c r="G38" s="67">
        <v>124.07</v>
      </c>
      <c r="H38" s="51">
        <f>$D:$D/$G:$G*100</f>
        <v>95.82493753526235</v>
      </c>
      <c r="I38" s="67">
        <v>27.13</v>
      </c>
    </row>
    <row r="39" spans="1:9" ht="38.25">
      <c r="A39" s="57" t="s">
        <v>120</v>
      </c>
      <c r="B39" s="67">
        <v>19213.07</v>
      </c>
      <c r="C39" s="67">
        <v>8000</v>
      </c>
      <c r="D39" s="67">
        <v>4693.74</v>
      </c>
      <c r="E39" s="51">
        <f>$D:$D/$B:$B*100</f>
        <v>24.42993233252156</v>
      </c>
      <c r="F39" s="51">
        <f t="shared" si="3"/>
        <v>58.67175</v>
      </c>
      <c r="G39" s="67">
        <v>6230.32</v>
      </c>
      <c r="H39" s="51">
        <f>$D:$D/$G:$G*100</f>
        <v>75.33706133874344</v>
      </c>
      <c r="I39" s="67">
        <v>381.77</v>
      </c>
    </row>
    <row r="40" spans="1:9" ht="51">
      <c r="A40" s="57" t="s">
        <v>141</v>
      </c>
      <c r="B40" s="67"/>
      <c r="C40" s="67">
        <v>0</v>
      </c>
      <c r="D40" s="67">
        <v>7.01</v>
      </c>
      <c r="E40" s="51"/>
      <c r="F40" s="51" t="e">
        <f t="shared" si="3"/>
        <v>#DIV/0!</v>
      </c>
      <c r="G40" s="67"/>
      <c r="H40" s="51"/>
      <c r="I40" s="67">
        <v>0</v>
      </c>
    </row>
    <row r="41" spans="1:9" ht="51">
      <c r="A41" s="57" t="s">
        <v>121</v>
      </c>
      <c r="B41" s="67">
        <v>691</v>
      </c>
      <c r="C41" s="67">
        <v>691</v>
      </c>
      <c r="D41" s="67">
        <v>445.23</v>
      </c>
      <c r="E41" s="51">
        <f>$D:$D/$B:$B*100</f>
        <v>64.4327062228654</v>
      </c>
      <c r="F41" s="51" t="s">
        <v>111</v>
      </c>
      <c r="G41" s="67">
        <v>690.92</v>
      </c>
      <c r="H41" s="51" t="s">
        <v>111</v>
      </c>
      <c r="I41" s="67">
        <v>341.58</v>
      </c>
    </row>
    <row r="42" spans="1:9" ht="76.5">
      <c r="A42" s="61" t="s">
        <v>122</v>
      </c>
      <c r="B42" s="67">
        <v>3442.45</v>
      </c>
      <c r="C42" s="67">
        <v>1465</v>
      </c>
      <c r="D42" s="67">
        <v>1572.78</v>
      </c>
      <c r="E42" s="51">
        <f>$D:$D/$B:$B*100</f>
        <v>45.687809554241895</v>
      </c>
      <c r="F42" s="51">
        <f>$D:$D/$C:$C*100</f>
        <v>107.35699658703071</v>
      </c>
      <c r="G42" s="67">
        <v>1105.73</v>
      </c>
      <c r="H42" s="51">
        <f>$D:$D/$G:$G*100</f>
        <v>142.23906378591516</v>
      </c>
      <c r="I42" s="67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7">
        <v>0</v>
      </c>
      <c r="C46" s="67">
        <v>0</v>
      </c>
      <c r="D46" s="67">
        <v>413.05</v>
      </c>
      <c r="E46" s="51" t="s">
        <v>111</v>
      </c>
      <c r="F46" s="51" t="s">
        <v>111</v>
      </c>
      <c r="G46" s="67">
        <v>0</v>
      </c>
      <c r="H46" s="51" t="s">
        <v>111</v>
      </c>
      <c r="I46" s="67">
        <v>413.05</v>
      </c>
    </row>
    <row r="47" spans="1:9" ht="76.5">
      <c r="A47" s="57" t="s">
        <v>95</v>
      </c>
      <c r="B47" s="67">
        <v>97.5</v>
      </c>
      <c r="C47" s="67">
        <v>61</v>
      </c>
      <c r="D47" s="67">
        <v>98.3</v>
      </c>
      <c r="E47" s="51" t="s">
        <v>112</v>
      </c>
      <c r="F47" s="51">
        <f aca="true" t="shared" si="4" ref="F47:F59">$D:$D/$C:$C*100</f>
        <v>161.14754098360655</v>
      </c>
      <c r="G47" s="67">
        <v>62.82</v>
      </c>
      <c r="H47" s="51">
        <f aca="true" t="shared" si="5" ref="H47:H52">$D:$D/$G:$G*100</f>
        <v>156.47882839859918</v>
      </c>
      <c r="I47" s="67">
        <v>24.38</v>
      </c>
    </row>
    <row r="48" spans="1:9" ht="12.75">
      <c r="A48" s="61" t="s">
        <v>93</v>
      </c>
      <c r="B48" s="67">
        <v>1400</v>
      </c>
      <c r="C48" s="67">
        <v>440</v>
      </c>
      <c r="D48" s="67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7">
        <v>1035.17</v>
      </c>
      <c r="H48" s="51">
        <f t="shared" si="5"/>
        <v>81.01471255928978</v>
      </c>
      <c r="I48" s="67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128</v>
      </c>
      <c r="B50" s="67"/>
      <c r="C50" s="67"/>
      <c r="D50" s="67"/>
      <c r="E50" s="51" t="e">
        <f t="shared" si="6"/>
        <v>#DIV/0!</v>
      </c>
      <c r="F50" s="51" t="e">
        <f t="shared" si="4"/>
        <v>#DIV/0!</v>
      </c>
      <c r="G50" s="67"/>
      <c r="H50" s="51" t="e">
        <f t="shared" si="5"/>
        <v>#DIV/0!</v>
      </c>
      <c r="I50" s="67"/>
    </row>
    <row r="51" spans="1:9" ht="89.25" hidden="1">
      <c r="A51" s="57" t="s">
        <v>129</v>
      </c>
      <c r="B51" s="67"/>
      <c r="C51" s="67"/>
      <c r="D51" s="67"/>
      <c r="E51" s="51" t="e">
        <f t="shared" si="6"/>
        <v>#DIV/0!</v>
      </c>
      <c r="F51" s="51" t="e">
        <f t="shared" si="4"/>
        <v>#DIV/0!</v>
      </c>
      <c r="G51" s="67"/>
      <c r="H51" s="51" t="e">
        <f t="shared" si="5"/>
        <v>#DIV/0!</v>
      </c>
      <c r="I51" s="67"/>
    </row>
    <row r="52" spans="1:9" ht="14.25" customHeight="1" hidden="1">
      <c r="A52" s="57" t="s">
        <v>130</v>
      </c>
      <c r="B52" s="67"/>
      <c r="C52" s="67"/>
      <c r="D52" s="67"/>
      <c r="E52" s="51" t="e">
        <f t="shared" si="6"/>
        <v>#DIV/0!</v>
      </c>
      <c r="F52" s="51" t="e">
        <f t="shared" si="4"/>
        <v>#DIV/0!</v>
      </c>
      <c r="G52" s="67"/>
      <c r="H52" s="51" t="e">
        <f t="shared" si="5"/>
        <v>#DIV/0!</v>
      </c>
      <c r="I52" s="67"/>
    </row>
    <row r="53" spans="1:9" ht="63.75" hidden="1">
      <c r="A53" s="57" t="s">
        <v>131</v>
      </c>
      <c r="B53" s="67"/>
      <c r="C53" s="67"/>
      <c r="D53" s="67"/>
      <c r="E53" s="51" t="e">
        <f t="shared" si="6"/>
        <v>#DIV/0!</v>
      </c>
      <c r="F53" s="51" t="e">
        <f t="shared" si="4"/>
        <v>#DIV/0!</v>
      </c>
      <c r="G53" s="67"/>
      <c r="H53" s="51" t="s">
        <v>112</v>
      </c>
      <c r="I53" s="67"/>
    </row>
    <row r="54" spans="1:9" ht="63.75" hidden="1">
      <c r="A54" s="57" t="s">
        <v>132</v>
      </c>
      <c r="B54" s="67"/>
      <c r="C54" s="67"/>
      <c r="D54" s="67"/>
      <c r="E54" s="51" t="s">
        <v>112</v>
      </c>
      <c r="F54" s="51" t="e">
        <f t="shared" si="4"/>
        <v>#DIV/0!</v>
      </c>
      <c r="G54" s="67"/>
      <c r="H54" s="51" t="e">
        <f>$D:$D/$G:$G*100</f>
        <v>#DIV/0!</v>
      </c>
      <c r="I54" s="67"/>
    </row>
    <row r="55" spans="1:9" ht="63.75" hidden="1">
      <c r="A55" s="57" t="s">
        <v>133</v>
      </c>
      <c r="B55" s="67"/>
      <c r="C55" s="67"/>
      <c r="D55" s="67"/>
      <c r="E55" s="51" t="e">
        <f>$D:$D/$B:$B*100</f>
        <v>#DIV/0!</v>
      </c>
      <c r="F55" s="51" t="e">
        <f t="shared" si="4"/>
        <v>#DIV/0!</v>
      </c>
      <c r="G55" s="67"/>
      <c r="H55" s="51" t="e">
        <f>$D:$D/$G:$G*100</f>
        <v>#DIV/0!</v>
      </c>
      <c r="I55" s="67"/>
    </row>
    <row r="56" spans="1:9" ht="76.5" hidden="1">
      <c r="A56" s="57" t="s">
        <v>134</v>
      </c>
      <c r="B56" s="67"/>
      <c r="C56" s="67"/>
      <c r="D56" s="67"/>
      <c r="E56" s="51" t="e">
        <f>$D:$D/$B:$B*100</f>
        <v>#DIV/0!</v>
      </c>
      <c r="F56" s="51" t="e">
        <f t="shared" si="4"/>
        <v>#DIV/0!</v>
      </c>
      <c r="G56" s="67"/>
      <c r="H56" s="51" t="e">
        <f>$D:$D/$G:$G*100</f>
        <v>#DIV/0!</v>
      </c>
      <c r="I56" s="67"/>
    </row>
    <row r="57" spans="1:9" ht="52.5" customHeight="1" hidden="1">
      <c r="A57" s="57" t="s">
        <v>135</v>
      </c>
      <c r="B57" s="67"/>
      <c r="C57" s="67"/>
      <c r="D57" s="67"/>
      <c r="E57" s="51" t="e">
        <f>$D:$D/$B:$B*100</f>
        <v>#DIV/0!</v>
      </c>
      <c r="F57" s="51" t="e">
        <f t="shared" si="4"/>
        <v>#DIV/0!</v>
      </c>
      <c r="G57" s="67"/>
      <c r="H57" s="51" t="e">
        <f>$D:$D/$G:$G*100</f>
        <v>#DIV/0!</v>
      </c>
      <c r="I57" s="67"/>
    </row>
    <row r="58" spans="1:9" ht="76.5" hidden="1">
      <c r="A58" s="57" t="s">
        <v>136</v>
      </c>
      <c r="B58" s="67"/>
      <c r="C58" s="67"/>
      <c r="D58" s="67"/>
      <c r="E58" s="51" t="s">
        <v>111</v>
      </c>
      <c r="F58" s="51" t="e">
        <f t="shared" si="4"/>
        <v>#DIV/0!</v>
      </c>
      <c r="G58" s="67"/>
      <c r="H58" s="51" t="s">
        <v>111</v>
      </c>
      <c r="I58" s="67"/>
    </row>
    <row r="59" spans="1:9" ht="12.75" hidden="1">
      <c r="A59" s="57" t="s">
        <v>137</v>
      </c>
      <c r="B59" s="67"/>
      <c r="C59" s="67"/>
      <c r="D59" s="67"/>
      <c r="E59" s="51" t="e">
        <f aca="true" t="shared" si="7" ref="E59:E67">$D:$D/$B:$B*100</f>
        <v>#DIV/0!</v>
      </c>
      <c r="F59" s="51" t="e">
        <f t="shared" si="4"/>
        <v>#DIV/0!</v>
      </c>
      <c r="G59" s="67"/>
      <c r="H59" s="51" t="s">
        <v>112</v>
      </c>
      <c r="I59" s="67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7">
        <v>473017.9</v>
      </c>
      <c r="C64" s="67">
        <v>188527.6</v>
      </c>
      <c r="D64" s="67">
        <v>188527.6</v>
      </c>
      <c r="E64" s="51">
        <f t="shared" si="7"/>
        <v>39.8563352465097</v>
      </c>
      <c r="F64" s="51">
        <f t="shared" si="9"/>
        <v>100</v>
      </c>
      <c r="G64" s="67">
        <v>163738.28</v>
      </c>
      <c r="H64" s="51">
        <f t="shared" si="8"/>
        <v>115.13959960981634</v>
      </c>
      <c r="I64" s="67">
        <v>26293.6</v>
      </c>
    </row>
    <row r="65" spans="1:9" ht="13.5" customHeight="1">
      <c r="A65" s="57" t="s">
        <v>109</v>
      </c>
      <c r="B65" s="67">
        <v>495378.37</v>
      </c>
      <c r="C65" s="67">
        <v>29735.61</v>
      </c>
      <c r="D65" s="67">
        <v>29735.620000000003</v>
      </c>
      <c r="E65" s="51">
        <f t="shared" si="7"/>
        <v>6.002607663309966</v>
      </c>
      <c r="F65" s="51">
        <f t="shared" si="9"/>
        <v>100.000033629712</v>
      </c>
      <c r="G65" s="67">
        <v>48973.2</v>
      </c>
      <c r="H65" s="51">
        <f t="shared" si="8"/>
        <v>60.71814788496567</v>
      </c>
      <c r="I65" s="67">
        <v>9070.65</v>
      </c>
    </row>
    <row r="66" spans="1:9" ht="13.5" customHeight="1">
      <c r="A66" s="57" t="s">
        <v>110</v>
      </c>
      <c r="B66" s="67">
        <v>1010703.86</v>
      </c>
      <c r="C66" s="67">
        <v>385369.01</v>
      </c>
      <c r="D66" s="67">
        <v>385369.02</v>
      </c>
      <c r="E66" s="51">
        <f t="shared" si="7"/>
        <v>38.128776909984296</v>
      </c>
      <c r="F66" s="51">
        <f t="shared" si="9"/>
        <v>100.00000259491546</v>
      </c>
      <c r="G66" s="67">
        <v>364679.03</v>
      </c>
      <c r="H66" s="51">
        <f t="shared" si="8"/>
        <v>105.67347949784774</v>
      </c>
      <c r="I66" s="67">
        <v>105610.9</v>
      </c>
    </row>
    <row r="67" spans="1:9" ht="12.75">
      <c r="A67" s="2" t="s">
        <v>123</v>
      </c>
      <c r="B67" s="67">
        <v>19931.399999999998</v>
      </c>
      <c r="C67" s="67">
        <v>2951.6099999999997</v>
      </c>
      <c r="D67" s="67">
        <v>2951.6099999999997</v>
      </c>
      <c r="E67" s="51">
        <f t="shared" si="7"/>
        <v>14.80884433607273</v>
      </c>
      <c r="F67" s="51" t="s">
        <v>111</v>
      </c>
      <c r="G67" s="67">
        <v>1584.58</v>
      </c>
      <c r="H67" s="51" t="s">
        <v>111</v>
      </c>
      <c r="I67" s="67">
        <v>2745.95</v>
      </c>
    </row>
    <row r="68" spans="1:9" ht="12.75">
      <c r="A68" s="60" t="s">
        <v>113</v>
      </c>
      <c r="B68" s="67"/>
      <c r="C68" s="67"/>
      <c r="D68" s="67"/>
      <c r="E68" s="51" t="s">
        <v>112</v>
      </c>
      <c r="F68" s="51" t="s">
        <v>111</v>
      </c>
      <c r="G68" s="67">
        <v>0</v>
      </c>
      <c r="H68" s="51" t="s">
        <v>112</v>
      </c>
      <c r="I68" s="67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6" t="s">
        <v>22</v>
      </c>
      <c r="B72" s="97"/>
      <c r="C72" s="97"/>
      <c r="D72" s="97"/>
      <c r="E72" s="97"/>
      <c r="F72" s="97"/>
      <c r="G72" s="97"/>
      <c r="H72" s="97"/>
      <c r="I72" s="98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1747.7000000000041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D74-апрель!D75</f>
        <v>-226.70000000000005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D75-апрель!D76</f>
        <v>-231.4000000000001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D76-апрель!D77</f>
        <v>-856.6999999999971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D77-апрель!D78</f>
        <v>-28.4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D78-апрель!D79</f>
        <v>874.3999999999996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D79-апрель!D80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D80-апрель!D81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D81-апрель!D82</f>
        <v>2216.500000000002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D82-апрель!D83</f>
        <v>24.099999999999994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D83-апрель!D84</f>
        <v>-349.6999999999998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1800.1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D85-апрель!D86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D86-апрель!D87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D87-апрель!D88</f>
        <v>1094.1000000000004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D88-апрель!D89</f>
        <v>86.29999999999927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D89-апрель!D90</f>
        <v>619.7000000000003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-8617.4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2">
        <v>0</v>
      </c>
      <c r="H91" s="29">
        <v>0</v>
      </c>
      <c r="I91" s="36">
        <f>D91-апрель!D92</f>
        <v>-7815.7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D92-апрель!D93</f>
        <v>-23.900000000000002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D93-апрель!D94</f>
        <v>616.7000000000007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D94-апрель!D95</f>
        <v>-1394.5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148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125319.40000000001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D98-апрель!D99</f>
        <v>42179.70000000001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D99-апрель!D100</f>
        <v>62576.5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D100-апрель!D101</f>
        <v>13062.599999999999</v>
      </c>
    </row>
    <row r="101" spans="1:9" ht="25.5" customHeight="1">
      <c r="A101" s="8" t="s">
        <v>125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D101-апрель!D102</f>
        <v>339.69999999999993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D102-апрель!D103</f>
        <v>-324.3000000000002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D103-апрель!D104</f>
        <v>7485.200000000004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4456.700000000002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D105-апрель!D106</f>
        <v>3665.9000000000015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D106-апрель!D107</f>
        <v>790.8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D107-апрель!D108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D108-апрель!D109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D109-апрель!D110</f>
        <v>-6975.0999999999985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D110-апрель!D111</f>
        <v>-63.200000000000045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D111-апрель!D112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D112-апрель!D113</f>
        <v>-7738.9000000000015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D113-апрель!D114</f>
        <v>480.5999999999999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D114-апрель!D115</f>
        <v>346.4000000000001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D115-апрель!D116</f>
        <v>-1213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D116-апрель!D117</f>
        <v>-1145.5999999999985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D117-апрель!D118</f>
        <v>-81.59999999999991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D118-апрель!D119</f>
        <v>14.199999999999818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D119-апрель!D120</f>
        <v>0.1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D120-апрель!D121</f>
        <v>0.1</v>
      </c>
    </row>
    <row r="121" spans="1:9" ht="18.75" customHeight="1">
      <c r="A121" s="82" t="s">
        <v>55</v>
      </c>
      <c r="B121" s="80">
        <f>B73+B82+B83+B84+B90+B97+B104+B107+B109+B115+B119+B95</f>
        <v>2472458.3999999994</v>
      </c>
      <c r="C121" s="80">
        <f>C73+C82+C83+C84+C90+C97+C104+C107+C109+C115+C119+C95</f>
        <v>774254.1</v>
      </c>
      <c r="D121" s="80">
        <f>D73+D82+D83+D84+D90+D97+D104+D107+D109+D115+D119+D95</f>
        <v>725225.5000000001</v>
      </c>
      <c r="E121" s="83">
        <f>$D:$D/$B:$B*100</f>
        <v>29.332161867718394</v>
      </c>
      <c r="F121" s="83">
        <f>$D:$D/$C:$C*100</f>
        <v>93.6676344368083</v>
      </c>
      <c r="G121" s="80">
        <f>G73+G84+G90+G97+G104+G107+G109+G115+G119+G82+G83</f>
        <v>685928</v>
      </c>
      <c r="H121" s="83">
        <f>$D:$D/$G:$G*100</f>
        <v>105.7290998472143</v>
      </c>
      <c r="I121" s="80">
        <f>I73+I82+I83+I84+I90+I97+I104+I107+I109+I115+I119+I95</f>
        <v>116197.40000000002</v>
      </c>
    </row>
    <row r="122" spans="1:9" ht="17.25" customHeight="1">
      <c r="A122" s="81" t="s">
        <v>56</v>
      </c>
      <c r="B122" s="80">
        <f>B71-B121</f>
        <v>-33376.589999999385</v>
      </c>
      <c r="C122" s="80">
        <f>C71-C121</f>
        <v>-14338.889999999781</v>
      </c>
      <c r="D122" s="80">
        <f>D71-D121</f>
        <v>33342.42999999982</v>
      </c>
      <c r="E122" s="80">
        <f>E71-E121</f>
        <v>1.7683910899538162</v>
      </c>
      <c r="F122" s="80"/>
      <c r="G122" s="80">
        <f>G71-G121</f>
        <v>47880.01000000001</v>
      </c>
      <c r="H122" s="80"/>
      <c r="I122" s="80">
        <f>D122-апрель!D123</f>
        <v>-38690.87000000011</v>
      </c>
    </row>
    <row r="123" spans="1:9" ht="24" customHeight="1">
      <c r="A123" s="1" t="s">
        <v>57</v>
      </c>
      <c r="B123" s="28" t="s">
        <v>126</v>
      </c>
      <c r="C123" s="28"/>
      <c r="D123" s="28" t="s">
        <v>149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0">
        <f>D124-апрель!D125</f>
        <v>-49048.5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4">
        <f>D125-апрель!D126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4">
        <f>D126-апрель!D127</f>
        <v>-17115.300000000003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4">
        <f>D127-апрель!D128</f>
        <v>-31933.199999999997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4">
        <f>D128-апрель!D129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4">
        <f>D129-апрель!D130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4">
        <f>D130-апрель!D131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7" t="s">
        <v>144</v>
      </c>
      <c r="C136" s="24" t="s">
        <v>145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4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F137" sqref="F13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182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183</v>
      </c>
      <c r="D4" s="18" t="s">
        <v>68</v>
      </c>
      <c r="E4" s="18" t="s">
        <v>66</v>
      </c>
      <c r="F4" s="18" t="s">
        <v>69</v>
      </c>
      <c r="G4" s="18" t="s">
        <v>168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7" t="s">
        <v>3</v>
      </c>
      <c r="B6" s="108"/>
      <c r="C6" s="108"/>
      <c r="D6" s="108"/>
      <c r="E6" s="108"/>
      <c r="F6" s="108"/>
      <c r="G6" s="108"/>
      <c r="H6" s="108"/>
      <c r="I6" s="109"/>
    </row>
    <row r="7" spans="1:9" ht="12.75">
      <c r="A7" s="52" t="s">
        <v>104</v>
      </c>
      <c r="B7" s="35">
        <f>B8+B16+B21+B26+B29+B33+B36+B45+B46+B47+B51</f>
        <v>550420.9299999998</v>
      </c>
      <c r="C7" s="35">
        <f>C8+C16+C21+C26+C29+C33+C36+C45+C46+C47+C51+C62</f>
        <v>209610.08</v>
      </c>
      <c r="D7" s="35">
        <f>D8+D16+D21+D26+D29+D33+D36+D45+D46+D47+D51+D62</f>
        <v>226811.84000000003</v>
      </c>
      <c r="E7" s="26">
        <f aca="true" t="shared" si="0" ref="E7:E32">$D:$D/$B:$B*100</f>
        <v>41.206979538368955</v>
      </c>
      <c r="F7" s="26">
        <f aca="true" t="shared" si="1" ref="F7:F30">$D:$D/$C:$C*100</f>
        <v>108.20655189864917</v>
      </c>
      <c r="G7" s="35">
        <f>G8+G16+G21+G26+G29+G33+G36+G45+G46+G47+G51+G62</f>
        <v>154661.89</v>
      </c>
      <c r="H7" s="26">
        <f aca="true" t="shared" si="2" ref="H7:H14">$D:$D/$G:$G*100</f>
        <v>146.65011529343138</v>
      </c>
      <c r="I7" s="35">
        <f>I8+I16+I21+I26+I29+I33+I36+I45+I46+I47+I51+I62</f>
        <v>45972.54000000002</v>
      </c>
    </row>
    <row r="8" spans="1:9" ht="12.75">
      <c r="A8" s="53" t="s">
        <v>4</v>
      </c>
      <c r="B8" s="26">
        <f>B9+B10</f>
        <v>321813.01999999996</v>
      </c>
      <c r="C8" s="26">
        <f>C9+C10</f>
        <v>112278</v>
      </c>
      <c r="D8" s="26">
        <f>D9+D10</f>
        <v>106693.28</v>
      </c>
      <c r="E8" s="26">
        <f t="shared" si="0"/>
        <v>33.15381086818675</v>
      </c>
      <c r="F8" s="26">
        <f t="shared" si="1"/>
        <v>95.02598906286183</v>
      </c>
      <c r="G8" s="26">
        <f>G9+G10</f>
        <v>99771.58</v>
      </c>
      <c r="H8" s="26">
        <f t="shared" si="2"/>
        <v>106.93754674427328</v>
      </c>
      <c r="I8" s="26">
        <f>I9+I10</f>
        <v>18202.510000000006</v>
      </c>
    </row>
    <row r="9" spans="1:9" ht="25.5">
      <c r="A9" s="54" t="s">
        <v>5</v>
      </c>
      <c r="B9" s="28">
        <v>12689.9</v>
      </c>
      <c r="C9" s="28">
        <v>4930</v>
      </c>
      <c r="D9" s="28">
        <v>5238.389999999999</v>
      </c>
      <c r="E9" s="26">
        <f t="shared" si="0"/>
        <v>41.27999432619642</v>
      </c>
      <c r="F9" s="26">
        <f t="shared" si="1"/>
        <v>106.25537525354969</v>
      </c>
      <c r="G9" s="27">
        <v>5598.77</v>
      </c>
      <c r="H9" s="26">
        <f t="shared" si="2"/>
        <v>93.5632290663842</v>
      </c>
      <c r="I9" s="28">
        <v>886.33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107348</v>
      </c>
      <c r="D10" s="47">
        <f>SUM(D11:D15)</f>
        <v>101454.89</v>
      </c>
      <c r="E10" s="48">
        <f t="shared" si="0"/>
        <v>32.82022062924314</v>
      </c>
      <c r="F10" s="26">
        <f t="shared" si="1"/>
        <v>94.51027499347914</v>
      </c>
      <c r="G10" s="47">
        <f>G11+G12+G13+G14</f>
        <v>94172.81</v>
      </c>
      <c r="H10" s="48">
        <f t="shared" si="2"/>
        <v>107.73267782919507</v>
      </c>
      <c r="I10" s="47">
        <f>SUM(I11:I15)</f>
        <v>17316.180000000004</v>
      </c>
    </row>
    <row r="11" spans="1:9" ht="12.75" customHeight="1">
      <c r="A11" s="57" t="s">
        <v>74</v>
      </c>
      <c r="B11" s="28">
        <v>295919.92</v>
      </c>
      <c r="C11" s="28">
        <v>104750</v>
      </c>
      <c r="D11" s="28">
        <v>98492.18</v>
      </c>
      <c r="E11" s="26">
        <f t="shared" si="0"/>
        <v>33.283389641359726</v>
      </c>
      <c r="F11" s="26">
        <f t="shared" si="1"/>
        <v>94.0259474940334</v>
      </c>
      <c r="G11" s="28">
        <v>91807.69</v>
      </c>
      <c r="H11" s="26">
        <f t="shared" si="2"/>
        <v>107.28096960069466</v>
      </c>
      <c r="I11" s="28">
        <v>16590.08</v>
      </c>
    </row>
    <row r="12" spans="1:9" ht="12.75" customHeight="1">
      <c r="A12" s="57" t="s">
        <v>75</v>
      </c>
      <c r="B12" s="28">
        <v>4024.3</v>
      </c>
      <c r="C12" s="28">
        <v>424</v>
      </c>
      <c r="D12" s="28">
        <v>969.1</v>
      </c>
      <c r="E12" s="26">
        <f t="shared" si="0"/>
        <v>24.081206669482892</v>
      </c>
      <c r="F12" s="26">
        <f t="shared" si="1"/>
        <v>228.56132075471697</v>
      </c>
      <c r="G12" s="28">
        <v>473.37</v>
      </c>
      <c r="H12" s="26">
        <f t="shared" si="2"/>
        <v>204.7235777510193</v>
      </c>
      <c r="I12" s="28">
        <v>143.11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905.99</v>
      </c>
      <c r="E13" s="26">
        <f t="shared" si="0"/>
        <v>30.214774053693517</v>
      </c>
      <c r="F13" s="26">
        <f t="shared" si="1"/>
        <v>356.6889763779527</v>
      </c>
      <c r="G13" s="28">
        <v>345.40000000000003</v>
      </c>
      <c r="H13" s="26">
        <f t="shared" si="2"/>
        <v>262.3016792125072</v>
      </c>
      <c r="I13" s="28">
        <v>285.83</v>
      </c>
    </row>
    <row r="14" spans="1:9" ht="12.75" customHeight="1">
      <c r="A14" s="57" t="s">
        <v>78</v>
      </c>
      <c r="B14" s="28">
        <v>3879.1</v>
      </c>
      <c r="C14" s="28">
        <v>1520</v>
      </c>
      <c r="D14" s="28">
        <v>779.51</v>
      </c>
      <c r="E14" s="26">
        <f t="shared" si="0"/>
        <v>20.09512515789745</v>
      </c>
      <c r="F14" s="26">
        <f t="shared" si="1"/>
        <v>51.28355263157894</v>
      </c>
      <c r="G14" s="28">
        <v>1546.35</v>
      </c>
      <c r="H14" s="26">
        <f t="shared" si="2"/>
        <v>50.409674394541995</v>
      </c>
      <c r="I14" s="28">
        <v>158.9</v>
      </c>
    </row>
    <row r="15" spans="1:9" ht="12.75" customHeight="1">
      <c r="A15" s="57" t="s">
        <v>169</v>
      </c>
      <c r="B15" s="28">
        <v>2301.3</v>
      </c>
      <c r="C15" s="28">
        <v>400</v>
      </c>
      <c r="D15" s="28">
        <v>308.11</v>
      </c>
      <c r="E15" s="26">
        <f t="shared" si="0"/>
        <v>13.388519532438186</v>
      </c>
      <c r="F15" s="26">
        <f t="shared" si="1"/>
        <v>77.0275</v>
      </c>
      <c r="G15" s="28"/>
      <c r="H15" s="26">
        <v>0</v>
      </c>
      <c r="I15" s="28">
        <v>138.26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9411</v>
      </c>
      <c r="D16" s="35">
        <f>D17+D18+D19+D20</f>
        <v>9408.489999999998</v>
      </c>
      <c r="E16" s="26">
        <f t="shared" si="0"/>
        <v>39.03678593952268</v>
      </c>
      <c r="F16" s="26">
        <f t="shared" si="1"/>
        <v>99.97332908298797</v>
      </c>
      <c r="G16" s="35">
        <f>G17+G18+G19+G20</f>
        <v>8218.18</v>
      </c>
      <c r="H16" s="26">
        <f aca="true" t="shared" si="3" ref="H16:H21">$D:$D/$G:$G*100</f>
        <v>114.48386382386364</v>
      </c>
      <c r="I16" s="35">
        <f>I17+I18+I19+I20</f>
        <v>1976.09</v>
      </c>
    </row>
    <row r="17" spans="1:9" ht="12.75" customHeight="1">
      <c r="A17" s="39" t="s">
        <v>83</v>
      </c>
      <c r="B17" s="28">
        <v>11066.6</v>
      </c>
      <c r="C17" s="28">
        <v>4400</v>
      </c>
      <c r="D17" s="28">
        <v>4263.9</v>
      </c>
      <c r="E17" s="26">
        <f t="shared" si="0"/>
        <v>38.52944897258417</v>
      </c>
      <c r="F17" s="26">
        <f t="shared" si="1"/>
        <v>96.90681818181818</v>
      </c>
      <c r="G17" s="92">
        <v>3865.11</v>
      </c>
      <c r="H17" s="26">
        <f t="shared" si="3"/>
        <v>110.31768824173179</v>
      </c>
      <c r="I17" s="28">
        <v>905.9</v>
      </c>
    </row>
    <row r="18" spans="1:9" ht="51">
      <c r="A18" s="39" t="s">
        <v>84</v>
      </c>
      <c r="B18" s="28">
        <v>63.1</v>
      </c>
      <c r="C18" s="28">
        <v>21</v>
      </c>
      <c r="D18" s="28">
        <v>32.11</v>
      </c>
      <c r="E18" s="26">
        <f t="shared" si="0"/>
        <v>50.88748019017433</v>
      </c>
      <c r="F18" s="26">
        <f t="shared" si="1"/>
        <v>152.9047619047619</v>
      </c>
      <c r="G18" s="92">
        <v>24.62</v>
      </c>
      <c r="H18" s="26">
        <f t="shared" si="3"/>
        <v>130.4224207961007</v>
      </c>
      <c r="I18" s="28">
        <v>7.31</v>
      </c>
    </row>
    <row r="19" spans="1:9" ht="51" customHeight="1">
      <c r="A19" s="39" t="s">
        <v>85</v>
      </c>
      <c r="B19" s="28">
        <v>14557.4</v>
      </c>
      <c r="C19" s="28">
        <v>5800</v>
      </c>
      <c r="D19" s="28">
        <v>5854.639999999999</v>
      </c>
      <c r="E19" s="26">
        <f t="shared" si="0"/>
        <v>40.21762127852501</v>
      </c>
      <c r="F19" s="26">
        <f t="shared" si="1"/>
        <v>100.94206896551722</v>
      </c>
      <c r="G19" s="92">
        <v>5138.2699999999995</v>
      </c>
      <c r="H19" s="26">
        <f t="shared" si="3"/>
        <v>113.94185202412486</v>
      </c>
      <c r="I19" s="28">
        <v>1195.31</v>
      </c>
    </row>
    <row r="20" spans="1:9" ht="51">
      <c r="A20" s="39" t="s">
        <v>86</v>
      </c>
      <c r="B20" s="28">
        <v>-1585.5</v>
      </c>
      <c r="C20" s="28">
        <v>-810</v>
      </c>
      <c r="D20" s="28">
        <v>-742.1600000000001</v>
      </c>
      <c r="E20" s="26">
        <f t="shared" si="0"/>
        <v>46.80920845159257</v>
      </c>
      <c r="F20" s="26">
        <f t="shared" si="1"/>
        <v>91.6246913580247</v>
      </c>
      <c r="G20" s="92">
        <v>-809.82</v>
      </c>
      <c r="H20" s="26">
        <f t="shared" si="3"/>
        <v>91.64505692623052</v>
      </c>
      <c r="I20" s="28">
        <v>-132.43</v>
      </c>
    </row>
    <row r="21" spans="1:9" ht="12.75">
      <c r="A21" s="60" t="s">
        <v>7</v>
      </c>
      <c r="B21" s="35">
        <f>SUM(B22:B25)</f>
        <v>87498.98999999999</v>
      </c>
      <c r="C21" s="35">
        <f>SUM(C22:C25)</f>
        <v>52819.99</v>
      </c>
      <c r="D21" s="35">
        <f>D22+D24+D25+D23</f>
        <v>63635.170000000006</v>
      </c>
      <c r="E21" s="26">
        <f t="shared" si="0"/>
        <v>72.72674804589174</v>
      </c>
      <c r="F21" s="26">
        <f t="shared" si="1"/>
        <v>120.47554344482081</v>
      </c>
      <c r="G21" s="35">
        <f>G22+G24+G25+G23</f>
        <v>15310.310000000001</v>
      </c>
      <c r="H21" s="26">
        <f t="shared" si="3"/>
        <v>415.6360648478052</v>
      </c>
      <c r="I21" s="35">
        <f>I22+I24+I25+I23</f>
        <v>13720.140000000001</v>
      </c>
    </row>
    <row r="22" spans="1:9" ht="15" customHeight="1">
      <c r="A22" s="57" t="s">
        <v>170</v>
      </c>
      <c r="B22" s="28">
        <v>73769</v>
      </c>
      <c r="C22" s="28">
        <v>39090</v>
      </c>
      <c r="D22" s="28">
        <v>46625.79</v>
      </c>
      <c r="E22" s="26">
        <f t="shared" si="0"/>
        <v>63.2051268147867</v>
      </c>
      <c r="F22" s="26">
        <f t="shared" si="1"/>
        <v>119.27805065234077</v>
      </c>
      <c r="G22" s="28"/>
      <c r="H22" s="26">
        <v>0</v>
      </c>
      <c r="I22" s="28">
        <v>12030.51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7095.04</v>
      </c>
      <c r="E23" s="26">
        <f t="shared" si="0"/>
        <v>129.1416090280306</v>
      </c>
      <c r="F23" s="26">
        <f t="shared" si="1"/>
        <v>129.1416090280306</v>
      </c>
      <c r="G23" s="28">
        <v>14500.87</v>
      </c>
      <c r="H23" s="26">
        <f aca="true" t="shared" si="4" ref="H23:H30">$D:$D/$G:$G*100</f>
        <v>48.92837464234904</v>
      </c>
      <c r="I23" s="28">
        <v>209.95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 t="shared" si="0"/>
        <v>185.92394233945996</v>
      </c>
      <c r="F24" s="26">
        <f t="shared" si="1"/>
        <v>185.92394233945996</v>
      </c>
      <c r="G24" s="28">
        <v>552.66</v>
      </c>
      <c r="H24" s="26">
        <f t="shared" si="4"/>
        <v>193.46976441211595</v>
      </c>
      <c r="I24" s="28">
        <v>274.19</v>
      </c>
    </row>
    <row r="25" spans="1:9" ht="16.5" customHeight="1">
      <c r="A25" s="57" t="s">
        <v>88</v>
      </c>
      <c r="B25" s="28">
        <v>7660.9</v>
      </c>
      <c r="C25" s="28">
        <v>7660.9</v>
      </c>
      <c r="D25" s="28">
        <v>8845.109999999999</v>
      </c>
      <c r="E25" s="26">
        <f t="shared" si="0"/>
        <v>115.45784437859781</v>
      </c>
      <c r="F25" s="26">
        <f t="shared" si="1"/>
        <v>115.45784437859781</v>
      </c>
      <c r="G25" s="28">
        <v>256.78000000000003</v>
      </c>
      <c r="H25" s="26">
        <f t="shared" si="4"/>
        <v>3444.625749668977</v>
      </c>
      <c r="I25" s="28">
        <v>1205.49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6912</v>
      </c>
      <c r="D26" s="35">
        <f>SUM(D27:D28)</f>
        <v>6975.32</v>
      </c>
      <c r="E26" s="26">
        <f t="shared" si="0"/>
        <v>16.885878485351718</v>
      </c>
      <c r="F26" s="26">
        <f t="shared" si="1"/>
        <v>100.91608796296296</v>
      </c>
      <c r="G26" s="35">
        <f>SUM(G27:G28)</f>
        <v>6411.37</v>
      </c>
      <c r="H26" s="26">
        <f t="shared" si="4"/>
        <v>108.79609194290767</v>
      </c>
      <c r="I26" s="35">
        <f>SUM(I27:I28)</f>
        <v>1014.12</v>
      </c>
    </row>
    <row r="27" spans="1:9" ht="13.5" customHeight="1">
      <c r="A27" s="57" t="s">
        <v>106</v>
      </c>
      <c r="B27" s="28">
        <v>23995.5</v>
      </c>
      <c r="C27" s="28">
        <v>2550</v>
      </c>
      <c r="D27" s="28">
        <v>1984.1</v>
      </c>
      <c r="E27" s="26">
        <f t="shared" si="0"/>
        <v>8.268633702152487</v>
      </c>
      <c r="F27" s="26">
        <f t="shared" si="1"/>
        <v>77.80784313725489</v>
      </c>
      <c r="G27" s="28">
        <v>1890.08</v>
      </c>
      <c r="H27" s="26">
        <f t="shared" si="4"/>
        <v>104.97439261830186</v>
      </c>
      <c r="I27" s="28">
        <v>214.38</v>
      </c>
    </row>
    <row r="28" spans="1:9" ht="12.75">
      <c r="A28" s="57" t="s">
        <v>107</v>
      </c>
      <c r="B28" s="28">
        <v>17313.1</v>
      </c>
      <c r="C28" s="28">
        <v>4362</v>
      </c>
      <c r="D28" s="28">
        <v>4991.219999999999</v>
      </c>
      <c r="E28" s="26">
        <f t="shared" si="0"/>
        <v>28.829152491465997</v>
      </c>
      <c r="F28" s="26">
        <f t="shared" si="1"/>
        <v>114.42503438789544</v>
      </c>
      <c r="G28" s="28">
        <v>4521.29</v>
      </c>
      <c r="H28" s="26">
        <f t="shared" si="4"/>
        <v>110.39371506804471</v>
      </c>
      <c r="I28" s="28">
        <v>799.74</v>
      </c>
    </row>
    <row r="29" spans="1:9" ht="18.75" customHeight="1">
      <c r="A29" s="53" t="s">
        <v>9</v>
      </c>
      <c r="B29" s="35">
        <f>B30+B32+B31</f>
        <v>16099.1</v>
      </c>
      <c r="C29" s="35">
        <f>C30+C32+C31</f>
        <v>5335.8</v>
      </c>
      <c r="D29" s="35">
        <f>D30+D32+D31</f>
        <v>6055</v>
      </c>
      <c r="E29" s="26">
        <f t="shared" si="0"/>
        <v>37.61079811914952</v>
      </c>
      <c r="F29" s="26">
        <f t="shared" si="1"/>
        <v>113.47876607069229</v>
      </c>
      <c r="G29" s="35">
        <f>G30+G32+G31</f>
        <v>5109.990000000001</v>
      </c>
      <c r="H29" s="26">
        <f t="shared" si="4"/>
        <v>118.49338257022029</v>
      </c>
      <c r="I29" s="35">
        <f>I30+I32+I31</f>
        <v>1136.0900000000001</v>
      </c>
    </row>
    <row r="30" spans="1:9" ht="26.25" customHeight="1">
      <c r="A30" s="57" t="s">
        <v>10</v>
      </c>
      <c r="B30" s="28">
        <v>15983.5</v>
      </c>
      <c r="C30" s="28">
        <v>5300</v>
      </c>
      <c r="D30" s="28">
        <v>5964.6</v>
      </c>
      <c r="E30" s="26">
        <f t="shared" si="0"/>
        <v>37.317233396940594</v>
      </c>
      <c r="F30" s="26">
        <f t="shared" si="1"/>
        <v>112.53962264150945</v>
      </c>
      <c r="G30" s="28">
        <v>5072.39</v>
      </c>
      <c r="H30" s="26">
        <f t="shared" si="4"/>
        <v>117.58953865929078</v>
      </c>
      <c r="I30" s="28">
        <v>1091.89</v>
      </c>
    </row>
    <row r="31" spans="1:9" ht="15.75" customHeight="1">
      <c r="A31" s="57" t="s">
        <v>90</v>
      </c>
      <c r="B31" s="28">
        <v>50</v>
      </c>
      <c r="C31" s="28">
        <v>15</v>
      </c>
      <c r="D31" s="28">
        <v>60</v>
      </c>
      <c r="E31" s="26">
        <f t="shared" si="0"/>
        <v>120</v>
      </c>
      <c r="F31" s="26" t="s">
        <v>111</v>
      </c>
      <c r="G31" s="28">
        <v>20</v>
      </c>
      <c r="H31" s="26" t="s">
        <v>111</v>
      </c>
      <c r="I31" s="28">
        <v>25</v>
      </c>
    </row>
    <row r="32" spans="1:9" ht="25.5">
      <c r="A32" s="57" t="s">
        <v>91</v>
      </c>
      <c r="B32" s="28">
        <v>65.6</v>
      </c>
      <c r="C32" s="28">
        <v>20.8</v>
      </c>
      <c r="D32" s="28">
        <v>30.4</v>
      </c>
      <c r="E32" s="26">
        <f t="shared" si="0"/>
        <v>46.34146341463415</v>
      </c>
      <c r="F32" s="26">
        <f>$D:$D/$C:$C*100</f>
        <v>146.15384615384613</v>
      </c>
      <c r="G32" s="28">
        <v>17.6</v>
      </c>
      <c r="H32" s="26" t="s">
        <v>111</v>
      </c>
      <c r="I32" s="28">
        <v>19.2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117</v>
      </c>
      <c r="B34" s="28">
        <v>0</v>
      </c>
      <c r="C34" s="28">
        <v>0</v>
      </c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>
        <v>0</v>
      </c>
      <c r="C35" s="28">
        <v>0</v>
      </c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17093.1</v>
      </c>
      <c r="D36" s="35">
        <f>D37+D39+D40+D41+D43+D44+D38+D42</f>
        <v>26689.89</v>
      </c>
      <c r="E36" s="26">
        <f>$D:$D/$B:$B*100</f>
        <v>54.681998996912064</v>
      </c>
      <c r="F36" s="26">
        <f aca="true" t="shared" si="5" ref="F36:F41">$D:$D/$C:$C*100</f>
        <v>156.1442336381347</v>
      </c>
      <c r="G36" s="35">
        <f>SUM(G38:G44)</f>
        <v>15677.65</v>
      </c>
      <c r="H36" s="26">
        <f>$D:$D/$G:$G*100</f>
        <v>170.24164973704606</v>
      </c>
      <c r="I36" s="35">
        <f>I37+I39+I40+I41+I43+I44+I38+I42</f>
        <v>8663.8</v>
      </c>
    </row>
    <row r="37" spans="1:9" ht="76.5" hidden="1">
      <c r="A37" s="57" t="s">
        <v>115</v>
      </c>
      <c r="B37" s="28"/>
      <c r="C37" s="28"/>
      <c r="D37" s="28"/>
      <c r="E37" s="26" t="s">
        <v>112</v>
      </c>
      <c r="F37" s="26" t="e">
        <f t="shared" si="5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25812</v>
      </c>
      <c r="C38" s="28">
        <v>8550</v>
      </c>
      <c r="D38" s="28">
        <v>17157.13</v>
      </c>
      <c r="E38" s="26">
        <f aca="true" t="shared" si="6" ref="E38:E47">$D:$D/$B:$B*100</f>
        <v>66.46958778862545</v>
      </c>
      <c r="F38" s="26">
        <f t="shared" si="5"/>
        <v>200.66818713450294</v>
      </c>
      <c r="G38" s="28">
        <v>8460.16</v>
      </c>
      <c r="H38" s="26">
        <f>$D:$D/$G:$G*100</f>
        <v>202.79911963839928</v>
      </c>
      <c r="I38" s="28">
        <v>7098.62</v>
      </c>
    </row>
    <row r="39" spans="1:9" ht="76.5">
      <c r="A39" s="57" t="s">
        <v>127</v>
      </c>
      <c r="B39" s="28">
        <v>625.82</v>
      </c>
      <c r="C39" s="28">
        <v>220</v>
      </c>
      <c r="D39" s="28">
        <v>396.45</v>
      </c>
      <c r="E39" s="26">
        <f t="shared" si="6"/>
        <v>63.34888626122527</v>
      </c>
      <c r="F39" s="26">
        <f t="shared" si="5"/>
        <v>180.20454545454544</v>
      </c>
      <c r="G39" s="28">
        <v>379.84</v>
      </c>
      <c r="H39" s="26" t="s">
        <v>111</v>
      </c>
      <c r="I39" s="28">
        <v>146.14</v>
      </c>
    </row>
    <row r="40" spans="1:9" ht="76.5">
      <c r="A40" s="57" t="s">
        <v>119</v>
      </c>
      <c r="B40" s="28">
        <v>352.8</v>
      </c>
      <c r="C40" s="28">
        <v>121.1</v>
      </c>
      <c r="D40" s="28">
        <v>183.46000000000004</v>
      </c>
      <c r="E40" s="26">
        <f t="shared" si="6"/>
        <v>52.00113378684809</v>
      </c>
      <c r="F40" s="26">
        <f t="shared" si="5"/>
        <v>151.494632535095</v>
      </c>
      <c r="G40" s="28">
        <v>118.88999999999999</v>
      </c>
      <c r="H40" s="26">
        <f>$D:$D/$G:$G*100</f>
        <v>154.31070737656663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5900</v>
      </c>
      <c r="D41" s="28">
        <v>5326.290000000001</v>
      </c>
      <c r="E41" s="26">
        <f t="shared" si="6"/>
        <v>30.688412038928263</v>
      </c>
      <c r="F41" s="26">
        <f t="shared" si="5"/>
        <v>90.27610169491527</v>
      </c>
      <c r="G41" s="28">
        <v>4693.74</v>
      </c>
      <c r="H41" s="26">
        <f>$D:$D/$G:$G*100</f>
        <v>113.47646013626662</v>
      </c>
      <c r="I41" s="28">
        <v>951.69</v>
      </c>
    </row>
    <row r="42" spans="1:9" ht="51">
      <c r="A42" s="57" t="s">
        <v>171</v>
      </c>
      <c r="B42" s="28">
        <v>62.29</v>
      </c>
      <c r="C42" s="28">
        <v>0</v>
      </c>
      <c r="D42" s="28">
        <v>13.89</v>
      </c>
      <c r="E42" s="26">
        <f t="shared" si="6"/>
        <v>22.29892438593675</v>
      </c>
      <c r="F42" s="26">
        <v>0</v>
      </c>
      <c r="G42" s="28">
        <v>7.01</v>
      </c>
      <c r="H42" s="26">
        <f>$D:$D/$G:$G*100</f>
        <v>198.14550641940087</v>
      </c>
      <c r="I42" s="28"/>
    </row>
    <row r="43" spans="1:9" ht="29.25" customHeight="1">
      <c r="A43" s="57" t="s">
        <v>121</v>
      </c>
      <c r="B43" s="28">
        <v>812</v>
      </c>
      <c r="C43" s="28">
        <v>812</v>
      </c>
      <c r="D43" s="28">
        <v>1741.63</v>
      </c>
      <c r="E43" s="26">
        <f t="shared" si="6"/>
        <v>214.48645320197045</v>
      </c>
      <c r="F43" s="26" t="s">
        <v>111</v>
      </c>
      <c r="G43" s="28">
        <v>445.23</v>
      </c>
      <c r="H43" s="26" t="s">
        <v>111</v>
      </c>
      <c r="I43" s="28">
        <v>100</v>
      </c>
    </row>
    <row r="44" spans="1:9" ht="27" customHeight="1">
      <c r="A44" s="61" t="s">
        <v>122</v>
      </c>
      <c r="B44" s="28">
        <v>3788.34</v>
      </c>
      <c r="C44" s="28">
        <v>1490</v>
      </c>
      <c r="D44" s="28">
        <v>1871.04</v>
      </c>
      <c r="E44" s="26">
        <f t="shared" si="6"/>
        <v>49.3894423415005</v>
      </c>
      <c r="F44" s="26">
        <f>$D:$D/$C:$C*100</f>
        <v>125.57315436241609</v>
      </c>
      <c r="G44" s="28">
        <v>1572.78</v>
      </c>
      <c r="H44" s="26">
        <f>$D:$D/$G:$G*100</f>
        <v>118.96387288749857</v>
      </c>
      <c r="I44" s="28">
        <v>331.67999999999995</v>
      </c>
    </row>
    <row r="45" spans="1:9" ht="25.5">
      <c r="A45" s="54" t="s">
        <v>13</v>
      </c>
      <c r="B45" s="27">
        <v>973.2</v>
      </c>
      <c r="C45" s="27">
        <v>180</v>
      </c>
      <c r="D45" s="27">
        <v>362.1</v>
      </c>
      <c r="E45" s="26">
        <f t="shared" si="6"/>
        <v>37.207151664611594</v>
      </c>
      <c r="F45" s="26">
        <f>$D:$D/$C:$C*100</f>
        <v>201.16666666666669</v>
      </c>
      <c r="G45" s="27">
        <v>160.64</v>
      </c>
      <c r="H45" s="26">
        <f>$D:$D/$G:$G*100</f>
        <v>225.41085657370525</v>
      </c>
      <c r="I45" s="27">
        <v>5.19</v>
      </c>
    </row>
    <row r="46" spans="1:9" ht="25.5">
      <c r="A46" s="54" t="s">
        <v>96</v>
      </c>
      <c r="B46" s="27">
        <v>722.2400000000001</v>
      </c>
      <c r="C46" s="27">
        <v>350.19000000000005</v>
      </c>
      <c r="D46" s="27">
        <v>586.78</v>
      </c>
      <c r="E46" s="26">
        <f t="shared" si="6"/>
        <v>81.24446167478952</v>
      </c>
      <c r="F46" s="26">
        <f>$D:$D/$C:$C*100</f>
        <v>167.56046717496213</v>
      </c>
      <c r="G46" s="27">
        <v>1413.82</v>
      </c>
      <c r="H46" s="26">
        <f>$D:$D/$G:$G*100</f>
        <v>41.50316164716866</v>
      </c>
      <c r="I46" s="27">
        <v>74.72</v>
      </c>
    </row>
    <row r="47" spans="1:9" ht="25.5">
      <c r="A47" s="60" t="s">
        <v>14</v>
      </c>
      <c r="B47" s="35">
        <f>B48+B49+B50</f>
        <v>3714</v>
      </c>
      <c r="C47" s="35">
        <f>C48+C49+C50</f>
        <v>500</v>
      </c>
      <c r="D47" s="35">
        <f>D48+D49+D50</f>
        <v>560.3199999999999</v>
      </c>
      <c r="E47" s="26">
        <f t="shared" si="6"/>
        <v>15.086698976844371</v>
      </c>
      <c r="F47" s="26">
        <f>$D:$D/$C:$C*100</f>
        <v>112.064</v>
      </c>
      <c r="G47" s="35">
        <f>G48+G49+G50</f>
        <v>1349.99</v>
      </c>
      <c r="H47" s="26">
        <f>$D:$D/$G:$G*100</f>
        <v>41.50549263327876</v>
      </c>
      <c r="I47" s="35">
        <f>I48+I49+I50</f>
        <v>618.69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0</v>
      </c>
      <c r="D49" s="28">
        <v>13.34</v>
      </c>
      <c r="E49" s="26" t="s">
        <v>112</v>
      </c>
      <c r="F49" s="26">
        <v>0</v>
      </c>
      <c r="G49" s="28">
        <v>98.3</v>
      </c>
      <c r="H49" s="26">
        <f aca="true" t="shared" si="7" ref="H49:H54">$D:$D/$G:$G*100</f>
        <v>13.570701932858597</v>
      </c>
      <c r="I49" s="28">
        <v>13.34</v>
      </c>
    </row>
    <row r="50" spans="1:9" ht="12.75" hidden="1">
      <c r="A50" s="61" t="s">
        <v>93</v>
      </c>
      <c r="B50" s="28">
        <v>1400</v>
      </c>
      <c r="C50" s="28">
        <v>500</v>
      </c>
      <c r="D50" s="28">
        <v>494.28999999999996</v>
      </c>
      <c r="E50" s="26">
        <f aca="true" t="shared" si="8" ref="E50:E55">$D:$D/$B:$B*100</f>
        <v>35.30642857142857</v>
      </c>
      <c r="F50" s="26">
        <f aca="true" t="shared" si="9" ref="F50:F61">$D:$D/$C:$C*100</f>
        <v>98.85799999999999</v>
      </c>
      <c r="G50" s="28">
        <v>838.64</v>
      </c>
      <c r="H50" s="26">
        <f t="shared" si="7"/>
        <v>58.939473433177525</v>
      </c>
      <c r="I50" s="28">
        <v>605.35</v>
      </c>
    </row>
    <row r="51" spans="1:9" ht="12.75" hidden="1">
      <c r="A51" s="54" t="s">
        <v>15</v>
      </c>
      <c r="B51" s="35">
        <v>5380.899999999999</v>
      </c>
      <c r="C51" s="35">
        <v>4630</v>
      </c>
      <c r="D51" s="35">
        <v>5819.79</v>
      </c>
      <c r="E51" s="26">
        <f t="shared" si="8"/>
        <v>108.15644223085359</v>
      </c>
      <c r="F51" s="26">
        <f t="shared" si="9"/>
        <v>125.69740820734341</v>
      </c>
      <c r="G51" s="35">
        <v>1292.48</v>
      </c>
      <c r="H51" s="26">
        <f t="shared" si="7"/>
        <v>450.2808554097549</v>
      </c>
      <c r="I51" s="27">
        <v>559.96</v>
      </c>
    </row>
    <row r="52" spans="1:9" ht="14.25" customHeight="1" hidden="1">
      <c r="A52" s="57" t="s">
        <v>128</v>
      </c>
      <c r="B52" s="35"/>
      <c r="C52" s="35"/>
      <c r="D52" s="28"/>
      <c r="E52" s="26" t="e">
        <f t="shared" si="8"/>
        <v>#DIV/0!</v>
      </c>
      <c r="F52" s="26" t="e">
        <f t="shared" si="9"/>
        <v>#DIV/0!</v>
      </c>
      <c r="G52" s="28"/>
      <c r="H52" s="26" t="e">
        <f t="shared" si="7"/>
        <v>#DIV/0!</v>
      </c>
      <c r="I52" s="28"/>
    </row>
    <row r="53" spans="1:9" ht="89.25" hidden="1">
      <c r="A53" s="57" t="s">
        <v>129</v>
      </c>
      <c r="B53" s="35"/>
      <c r="C53" s="35"/>
      <c r="D53" s="28"/>
      <c r="E53" s="26" t="e">
        <f t="shared" si="8"/>
        <v>#DIV/0!</v>
      </c>
      <c r="F53" s="26" t="e">
        <f t="shared" si="9"/>
        <v>#DIV/0!</v>
      </c>
      <c r="G53" s="28"/>
      <c r="H53" s="26" t="e">
        <f t="shared" si="7"/>
        <v>#DIV/0!</v>
      </c>
      <c r="I53" s="28"/>
    </row>
    <row r="54" spans="1:9" ht="63.75" hidden="1">
      <c r="A54" s="57" t="s">
        <v>130</v>
      </c>
      <c r="B54" s="35"/>
      <c r="C54" s="35"/>
      <c r="D54" s="28"/>
      <c r="E54" s="26" t="e">
        <f t="shared" si="8"/>
        <v>#DIV/0!</v>
      </c>
      <c r="F54" s="26" t="e">
        <f t="shared" si="9"/>
        <v>#DIV/0!</v>
      </c>
      <c r="G54" s="28"/>
      <c r="H54" s="26" t="e">
        <f t="shared" si="7"/>
        <v>#DIV/0!</v>
      </c>
      <c r="I54" s="28"/>
    </row>
    <row r="55" spans="1:9" ht="63.75" hidden="1">
      <c r="A55" s="57" t="s">
        <v>131</v>
      </c>
      <c r="B55" s="35"/>
      <c r="C55" s="35"/>
      <c r="D55" s="28"/>
      <c r="E55" s="26" t="e">
        <f t="shared" si="8"/>
        <v>#DIV/0!</v>
      </c>
      <c r="F55" s="26" t="e">
        <f t="shared" si="9"/>
        <v>#DIV/0!</v>
      </c>
      <c r="G55" s="28"/>
      <c r="H55" s="26" t="s">
        <v>112</v>
      </c>
      <c r="I55" s="28"/>
    </row>
    <row r="56" spans="1:9" ht="63.75" hidden="1">
      <c r="A56" s="57" t="s">
        <v>132</v>
      </c>
      <c r="B56" s="35"/>
      <c r="C56" s="35"/>
      <c r="D56" s="28"/>
      <c r="E56" s="26" t="s">
        <v>112</v>
      </c>
      <c r="F56" s="26" t="e">
        <f t="shared" si="9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9"/>
        <v>#DIV/0!</v>
      </c>
      <c r="G57" s="28"/>
      <c r="H57" s="26" t="e">
        <f>$D:$D/$G:$G*100</f>
        <v>#DIV/0!</v>
      </c>
      <c r="I57" s="28"/>
    </row>
    <row r="58" spans="1:9" ht="76.5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9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9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 t="e">
        <f t="shared" si="9"/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10" ref="E61:E69">$D:$D/$B:$B*100</f>
        <v>#DIV/0!</v>
      </c>
      <c r="F61" s="26" t="e">
        <f t="shared" si="9"/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100</v>
      </c>
      <c r="D62" s="27">
        <v>25.66</v>
      </c>
      <c r="E62" s="26">
        <f t="shared" si="10"/>
        <v>11.503115613932845</v>
      </c>
      <c r="F62" s="26" t="s">
        <v>111</v>
      </c>
      <c r="G62" s="27">
        <v>-54.19</v>
      </c>
      <c r="H62" s="26">
        <f aca="true" t="shared" si="11" ref="H62:H68">$D:$D/$G:$G*100</f>
        <v>-47.3519099464846</v>
      </c>
      <c r="I62" s="27">
        <v>1.23</v>
      </c>
    </row>
    <row r="63" spans="1:9" ht="16.5" customHeight="1">
      <c r="A63" s="60" t="s">
        <v>17</v>
      </c>
      <c r="B63" s="35">
        <f>B8+B16+B21+B26+B29+B33+B36+B45+B46+B47+B62+B51</f>
        <v>550643.9999999998</v>
      </c>
      <c r="C63" s="35">
        <f>C8+C16+C21+C26+C29+C33+C36+C45+C46+C47+C62+C51</f>
        <v>209610.08</v>
      </c>
      <c r="D63" s="35">
        <f>D8+D16+D21+D26+D29+D33+D36+D45+D46+D47+D62+D51</f>
        <v>226811.84000000003</v>
      </c>
      <c r="E63" s="26">
        <f t="shared" si="10"/>
        <v>41.190286282970504</v>
      </c>
      <c r="F63" s="26">
        <f aca="true" t="shared" si="12" ref="F63:F68">$D:$D/$C:$C*100</f>
        <v>108.20655189864917</v>
      </c>
      <c r="G63" s="35">
        <f>G8+G16+G21+G26+G29+G33+G36+G45+G46+G47+G62+G51</f>
        <v>154661.89</v>
      </c>
      <c r="H63" s="26">
        <f t="shared" si="11"/>
        <v>146.65011529343138</v>
      </c>
      <c r="I63" s="35">
        <f>I8+I16+I21+I26+I29+I33+I36+I45+I46+I47+I62+I51</f>
        <v>45972.54000000002</v>
      </c>
    </row>
    <row r="64" spans="1:9" ht="13.5" customHeight="1">
      <c r="A64" s="60" t="s">
        <v>18</v>
      </c>
      <c r="B64" s="35">
        <f>B65+B71+B70</f>
        <v>2362899.83</v>
      </c>
      <c r="C64" s="35">
        <f>C65+C71+C70</f>
        <v>655030.36</v>
      </c>
      <c r="D64" s="35">
        <f>D65+D71+D70</f>
        <v>663816.75</v>
      </c>
      <c r="E64" s="26">
        <f t="shared" si="10"/>
        <v>28.093308974506968</v>
      </c>
      <c r="F64" s="26">
        <f t="shared" si="12"/>
        <v>101.34137141368531</v>
      </c>
      <c r="G64" s="35">
        <f>G65+G71+G70</f>
        <v>603906.0399999999</v>
      </c>
      <c r="H64" s="26">
        <f t="shared" si="11"/>
        <v>109.92053498918474</v>
      </c>
      <c r="I64" s="35">
        <f>I65+I71+I70</f>
        <v>163458.04</v>
      </c>
    </row>
    <row r="65" spans="1:9" ht="13.5" customHeight="1">
      <c r="A65" s="60" t="s">
        <v>19</v>
      </c>
      <c r="B65" s="35">
        <f>B66+B67+B69+B68</f>
        <v>2365744.13</v>
      </c>
      <c r="C65" s="35">
        <f>C66+C67+C69+C68</f>
        <v>657874.66</v>
      </c>
      <c r="D65" s="35">
        <f>D66+D67+D69+D68</f>
        <v>666662.05</v>
      </c>
      <c r="E65" s="26">
        <f t="shared" si="10"/>
        <v>28.179803620605416</v>
      </c>
      <c r="F65" s="26">
        <f t="shared" si="12"/>
        <v>101.33572404202344</v>
      </c>
      <c r="G65" s="35">
        <f>G66+G67+G69+G68</f>
        <v>606583.85</v>
      </c>
      <c r="H65" s="26">
        <f t="shared" si="11"/>
        <v>109.90435205289427</v>
      </c>
      <c r="I65" s="35">
        <f>I66+I67+I69+I68</f>
        <v>163458.04</v>
      </c>
    </row>
    <row r="66" spans="1:9" ht="13.5" customHeight="1">
      <c r="A66" s="57" t="s">
        <v>108</v>
      </c>
      <c r="B66" s="28">
        <v>485647.99999999994</v>
      </c>
      <c r="C66" s="28">
        <v>169478.9</v>
      </c>
      <c r="D66" s="28">
        <v>169478.91</v>
      </c>
      <c r="E66" s="26">
        <f t="shared" si="10"/>
        <v>34.897479244226275</v>
      </c>
      <c r="F66" s="26">
        <f t="shared" si="12"/>
        <v>100.00000590043953</v>
      </c>
      <c r="G66" s="28">
        <v>188527.6</v>
      </c>
      <c r="H66" s="26">
        <f t="shared" si="11"/>
        <v>89.8960735722515</v>
      </c>
      <c r="I66" s="28">
        <v>3645.91</v>
      </c>
    </row>
    <row r="67" spans="1:9" ht="12.75">
      <c r="A67" s="57" t="s">
        <v>109</v>
      </c>
      <c r="B67" s="28">
        <v>800691.34</v>
      </c>
      <c r="C67" s="28">
        <v>51141.380000000005</v>
      </c>
      <c r="D67" s="28">
        <v>59928.76000000001</v>
      </c>
      <c r="E67" s="26">
        <f t="shared" si="10"/>
        <v>7.484626972486054</v>
      </c>
      <c r="F67" s="26">
        <f t="shared" si="12"/>
        <v>117.18252421033614</v>
      </c>
      <c r="G67" s="28">
        <v>29735.620000000003</v>
      </c>
      <c r="H67" s="26">
        <f t="shared" si="11"/>
        <v>201.53862606530484</v>
      </c>
      <c r="I67" s="28">
        <v>25885.49</v>
      </c>
    </row>
    <row r="68" spans="1:9" ht="12.75">
      <c r="A68" s="57" t="s">
        <v>110</v>
      </c>
      <c r="B68" s="28">
        <v>1028926.5</v>
      </c>
      <c r="C68" s="28">
        <v>417005.71</v>
      </c>
      <c r="D68" s="28">
        <v>417005.71</v>
      </c>
      <c r="E68" s="26">
        <f t="shared" si="10"/>
        <v>40.52823112243683</v>
      </c>
      <c r="F68" s="26">
        <f t="shared" si="12"/>
        <v>100</v>
      </c>
      <c r="G68" s="28">
        <v>385369.02</v>
      </c>
      <c r="H68" s="26">
        <f t="shared" si="11"/>
        <v>108.20945337017491</v>
      </c>
      <c r="I68" s="28">
        <v>129524.95</v>
      </c>
    </row>
    <row r="69" spans="1:9" ht="12.75">
      <c r="A69" s="2" t="s">
        <v>123</v>
      </c>
      <c r="B69" s="28">
        <v>50478.289999999986</v>
      </c>
      <c r="C69" s="28">
        <v>20248.67</v>
      </c>
      <c r="D69" s="28">
        <v>20248.67</v>
      </c>
      <c r="E69" s="26">
        <f t="shared" si="10"/>
        <v>40.11362112306103</v>
      </c>
      <c r="F69" s="26" t="s">
        <v>111</v>
      </c>
      <c r="G69" s="28">
        <v>2951.6099999999997</v>
      </c>
      <c r="H69" s="26" t="s">
        <v>111</v>
      </c>
      <c r="I69" s="28">
        <v>4401.69</v>
      </c>
    </row>
    <row r="70" spans="1:9" ht="17.2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31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2913543.8</v>
      </c>
      <c r="C72" s="35">
        <v>864640.4</v>
      </c>
      <c r="D72" s="35">
        <v>890628.6</v>
      </c>
      <c r="E72" s="35">
        <v>30.6</v>
      </c>
      <c r="F72" s="35">
        <v>103</v>
      </c>
      <c r="G72" s="35">
        <v>758567.9</v>
      </c>
      <c r="H72" s="35">
        <v>117.4</v>
      </c>
      <c r="I72" s="35">
        <v>209430.6</v>
      </c>
    </row>
    <row r="73" spans="1:9" ht="12.75">
      <c r="A73" s="96" t="s">
        <v>22</v>
      </c>
      <c r="B73" s="97"/>
      <c r="C73" s="97"/>
      <c r="D73" s="97"/>
      <c r="E73" s="97"/>
      <c r="F73" s="97"/>
      <c r="G73" s="97"/>
      <c r="H73" s="97"/>
      <c r="I73" s="98"/>
    </row>
    <row r="74" spans="1:9" ht="12.75">
      <c r="A74" s="7" t="s">
        <v>23</v>
      </c>
      <c r="B74" s="35">
        <f>B75+B76+B77+B78+B79+B80+B81+B82</f>
        <v>213023.59999999998</v>
      </c>
      <c r="C74" s="35">
        <f>C75+C76+C77+C78+C79+C80+C81+C82</f>
        <v>62206.200000000004</v>
      </c>
      <c r="D74" s="35">
        <f>D75+D76+D77+D78+D79+D80+D81+D82</f>
        <v>50035.70000000001</v>
      </c>
      <c r="E74" s="26">
        <f>$D:$D/$B:$B*100</f>
        <v>23.488336503561115</v>
      </c>
      <c r="F74" s="26">
        <f>$D:$D/$C:$C*100</f>
        <v>80.43522992884955</v>
      </c>
      <c r="G74" s="35">
        <f>G75+G76+G77+G78+G79+G80+G81+G82</f>
        <v>41554.8</v>
      </c>
      <c r="H74" s="26">
        <f>$D:$D/$G:$G*100</f>
        <v>120.40895395959072</v>
      </c>
      <c r="I74" s="35">
        <f>I75+I76+I77+I78+I79+I80+I81+I82</f>
        <v>10228.600000000004</v>
      </c>
    </row>
    <row r="75" spans="1:9" ht="14.25" customHeight="1">
      <c r="A75" s="8" t="s">
        <v>24</v>
      </c>
      <c r="B75" s="36">
        <v>2468.4</v>
      </c>
      <c r="C75" s="36">
        <v>1023.9</v>
      </c>
      <c r="D75" s="36">
        <v>1023.9</v>
      </c>
      <c r="E75" s="29">
        <f>$D:$D/$B:$B*100</f>
        <v>41.480311132717546</v>
      </c>
      <c r="F75" s="29">
        <f>$D:$D/$C:$C*100</f>
        <v>100</v>
      </c>
      <c r="G75" s="36">
        <v>591.4</v>
      </c>
      <c r="H75" s="29">
        <f>$D:$D/$G:$G*100</f>
        <v>173.1315522489009</v>
      </c>
      <c r="I75" s="36">
        <f>D75-апрель!D75</f>
        <v>205.79999999999995</v>
      </c>
    </row>
    <row r="76" spans="1:9" ht="12.75">
      <c r="A76" s="8" t="s">
        <v>25</v>
      </c>
      <c r="B76" s="36">
        <v>6298.9</v>
      </c>
      <c r="C76" s="36">
        <v>2653.5</v>
      </c>
      <c r="D76" s="36">
        <v>2653.5</v>
      </c>
      <c r="E76" s="29">
        <f>$D:$D/$B:$B*100</f>
        <v>42.12640302275001</v>
      </c>
      <c r="F76" s="29">
        <f>$D:$D/$C:$C*100</f>
        <v>100</v>
      </c>
      <c r="G76" s="36">
        <v>1700.1</v>
      </c>
      <c r="H76" s="29">
        <f>$D:$D/$G:$G*100</f>
        <v>156.07905417328394</v>
      </c>
      <c r="I76" s="36">
        <f>D76-апрель!D76</f>
        <v>722</v>
      </c>
    </row>
    <row r="77" spans="1:9" ht="25.5">
      <c r="A77" s="8" t="s">
        <v>26</v>
      </c>
      <c r="B77" s="36">
        <v>60409.1</v>
      </c>
      <c r="C77" s="36">
        <v>24790.7</v>
      </c>
      <c r="D77" s="36">
        <v>24203.4</v>
      </c>
      <c r="E77" s="29">
        <f>$D:$D/$B:$B*100</f>
        <v>40.065817898296785</v>
      </c>
      <c r="F77" s="29">
        <f>$D:$D/$C:$C*100</f>
        <v>97.63096645112886</v>
      </c>
      <c r="G77" s="36">
        <v>17383.9</v>
      </c>
      <c r="H77" s="29">
        <f>$D:$D/$G:$G*100</f>
        <v>139.22882667295602</v>
      </c>
      <c r="I77" s="36">
        <f>D77-апрель!D77</f>
        <v>5962.800000000003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D78-апрель!D78</f>
        <v>0</v>
      </c>
    </row>
    <row r="79" spans="1:9" ht="25.5">
      <c r="A79" s="1" t="s">
        <v>27</v>
      </c>
      <c r="B79" s="28">
        <v>14500.6</v>
      </c>
      <c r="C79" s="28">
        <v>5808.7</v>
      </c>
      <c r="D79" s="28">
        <v>5760.3</v>
      </c>
      <c r="E79" s="29">
        <f>$D:$D/$B:$B*100</f>
        <v>39.72456312152601</v>
      </c>
      <c r="F79" s="29">
        <v>0</v>
      </c>
      <c r="G79" s="28">
        <v>5457</v>
      </c>
      <c r="H79" s="29">
        <f>$D:$D/$G:$G*100</f>
        <v>105.55799890049478</v>
      </c>
      <c r="I79" s="36">
        <f>D79-апрель!D79</f>
        <v>1177.6999999999998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8" t="s">
        <v>29</v>
      </c>
      <c r="B81" s="36">
        <v>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D81-апрель!D81</f>
        <v>0</v>
      </c>
    </row>
    <row r="82" spans="1:9" ht="12.75">
      <c r="A82" s="1" t="s">
        <v>30</v>
      </c>
      <c r="B82" s="36">
        <v>128818.2</v>
      </c>
      <c r="C82" s="36">
        <v>27901</v>
      </c>
      <c r="D82" s="36">
        <v>16366.2</v>
      </c>
      <c r="E82" s="29">
        <f>$D:$D/$B:$B*100</f>
        <v>12.704881763601728</v>
      </c>
      <c r="F82" s="29">
        <f>$D:$D/$C:$C*100</f>
        <v>58.65811261245118</v>
      </c>
      <c r="G82" s="36">
        <v>16422.4</v>
      </c>
      <c r="H82" s="29">
        <f>$D:$D/$G:$G*100</f>
        <v>99.65778448947779</v>
      </c>
      <c r="I82" s="36">
        <f>D82-апрель!D82</f>
        <v>2160.300000000001</v>
      </c>
    </row>
    <row r="83" spans="1:9" ht="12.75">
      <c r="A83" s="7" t="s">
        <v>31</v>
      </c>
      <c r="B83" s="27">
        <v>413.8</v>
      </c>
      <c r="C83" s="27">
        <v>219.7</v>
      </c>
      <c r="D83" s="35">
        <v>138.6</v>
      </c>
      <c r="E83" s="26">
        <f>$D:$D/$B:$B*100</f>
        <v>33.49444175930401</v>
      </c>
      <c r="F83" s="26">
        <f>$D:$D/$C:$C*100</f>
        <v>63.08602639963586</v>
      </c>
      <c r="G83" s="35">
        <v>131.1</v>
      </c>
      <c r="H83" s="26">
        <v>0</v>
      </c>
      <c r="I83" s="35">
        <f>D83-апрель!D83</f>
        <v>31.599999999999994</v>
      </c>
    </row>
    <row r="84" spans="1:9" ht="25.5">
      <c r="A84" s="9" t="s">
        <v>32</v>
      </c>
      <c r="B84" s="27">
        <v>7804.1</v>
      </c>
      <c r="C84" s="27">
        <v>1882.6</v>
      </c>
      <c r="D84" s="27">
        <v>1772.6</v>
      </c>
      <c r="E84" s="26">
        <f>$D:$D/$B:$B*100</f>
        <v>22.71370177214541</v>
      </c>
      <c r="F84" s="26">
        <f>$D:$D/$C:$C*100</f>
        <v>94.15701689153299</v>
      </c>
      <c r="G84" s="27">
        <v>1276.9</v>
      </c>
      <c r="H84" s="26">
        <f>$D:$D/$G:$G*100</f>
        <v>138.82058109483907</v>
      </c>
      <c r="I84" s="35">
        <f>D84-апрель!D84</f>
        <v>146</v>
      </c>
    </row>
    <row r="85" spans="1:9" ht="12.75">
      <c r="A85" s="7" t="s">
        <v>33</v>
      </c>
      <c r="B85" s="35">
        <f>B86+B87+B88+B89+B90</f>
        <v>258485.9</v>
      </c>
      <c r="C85" s="35">
        <f>C86+C87+C88+C89+C90</f>
        <v>28186.399999999998</v>
      </c>
      <c r="D85" s="35">
        <f>D86+D87+D88+D89+D90</f>
        <v>27915.8</v>
      </c>
      <c r="E85" s="26">
        <f>$D:$D/$B:$B*100</f>
        <v>10.799738012789092</v>
      </c>
      <c r="F85" s="26">
        <f>$D:$D/$C:$C*100</f>
        <v>99.03996253512332</v>
      </c>
      <c r="G85" s="35">
        <f>G86+G87+G88+G89+G90</f>
        <v>21369</v>
      </c>
      <c r="H85" s="26">
        <f>$D:$D/$G:$G*100</f>
        <v>130.6369039262483</v>
      </c>
      <c r="I85" s="35">
        <f>I86+I87+I88+I89+I90</f>
        <v>8346.900000000001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D86-апрель!D86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D87-апрель!D87</f>
        <v>0</v>
      </c>
    </row>
    <row r="88" spans="1:9" ht="12.75">
      <c r="A88" s="8" t="s">
        <v>34</v>
      </c>
      <c r="B88" s="36">
        <v>26139.4</v>
      </c>
      <c r="C88" s="36">
        <v>8585.1</v>
      </c>
      <c r="D88" s="36">
        <v>8585.1</v>
      </c>
      <c r="E88" s="29">
        <f>$D:$D/$B:$B*100</f>
        <v>32.84352356978354</v>
      </c>
      <c r="F88" s="29">
        <v>0</v>
      </c>
      <c r="G88" s="36">
        <v>7530.8</v>
      </c>
      <c r="H88" s="29">
        <v>0</v>
      </c>
      <c r="I88" s="36">
        <f>D88-апрель!D88</f>
        <v>2148.4000000000005</v>
      </c>
    </row>
    <row r="89" spans="1:9" ht="12.75">
      <c r="A89" s="10" t="s">
        <v>77</v>
      </c>
      <c r="B89" s="28">
        <v>203956.8</v>
      </c>
      <c r="C89" s="28">
        <v>15530</v>
      </c>
      <c r="D89" s="28">
        <v>15259.6</v>
      </c>
      <c r="E89" s="29">
        <f>$D:$D/$B:$B*100</f>
        <v>7.481780455469002</v>
      </c>
      <c r="F89" s="29">
        <f>$D:$D/$C:$C*100</f>
        <v>98.25885383129427</v>
      </c>
      <c r="G89" s="28">
        <v>9972.8</v>
      </c>
      <c r="H89" s="29">
        <v>0</v>
      </c>
      <c r="I89" s="36">
        <f>D89-апрель!D89</f>
        <v>5373.1</v>
      </c>
    </row>
    <row r="90" spans="1:9" ht="12.75">
      <c r="A90" s="8" t="s">
        <v>35</v>
      </c>
      <c r="B90" s="36">
        <v>28389.7</v>
      </c>
      <c r="C90" s="36">
        <v>4071.3</v>
      </c>
      <c r="D90" s="36">
        <v>4071.1</v>
      </c>
      <c r="E90" s="29">
        <f>$D:$D/$B:$B*100</f>
        <v>14.340059951320372</v>
      </c>
      <c r="F90" s="29">
        <f>$D:$D/$C:$C*100</f>
        <v>99.99508756416868</v>
      </c>
      <c r="G90" s="36">
        <v>3865.4</v>
      </c>
      <c r="H90" s="29">
        <f>$D:$D/$G:$G*100</f>
        <v>105.32157085941947</v>
      </c>
      <c r="I90" s="36">
        <f>D90-апрель!D90</f>
        <v>825.4000000000001</v>
      </c>
    </row>
    <row r="91" spans="1:9" ht="12.75">
      <c r="A91" s="11" t="s">
        <v>36</v>
      </c>
      <c r="B91" s="35">
        <f>B93+B94+B95+B92</f>
        <v>379171.8</v>
      </c>
      <c r="C91" s="35">
        <f>C93+C94+C95+C92</f>
        <v>86802.5</v>
      </c>
      <c r="D91" s="35">
        <f>D93+D94+D95+D92</f>
        <v>34361.6</v>
      </c>
      <c r="E91" s="35">
        <f>E93+E94+E95+E92</f>
        <v>21.12983760477848</v>
      </c>
      <c r="F91" s="26">
        <f>$D:$D/$C:$C*100</f>
        <v>39.58595662567323</v>
      </c>
      <c r="G91" s="35">
        <f>G93+G94+G95+G92</f>
        <v>17413.100000000002</v>
      </c>
      <c r="H91" s="35">
        <f>H93+H94+H95</f>
        <v>273.28454522078806</v>
      </c>
      <c r="I91" s="35">
        <f>I93+I94+I95+I92</f>
        <v>8331.100000000002</v>
      </c>
    </row>
    <row r="92" spans="1:9" ht="12.75">
      <c r="A92" s="8" t="s">
        <v>37</v>
      </c>
      <c r="B92" s="36">
        <v>126188.3</v>
      </c>
      <c r="C92" s="50">
        <v>62740</v>
      </c>
      <c r="D92" s="50">
        <v>11082.1</v>
      </c>
      <c r="E92" s="49">
        <v>0</v>
      </c>
      <c r="F92" s="29">
        <v>0</v>
      </c>
      <c r="G92" s="50">
        <v>0</v>
      </c>
      <c r="H92" s="29">
        <v>0</v>
      </c>
      <c r="I92" s="36">
        <f>D92-апрель!D92</f>
        <v>3266.4000000000005</v>
      </c>
    </row>
    <row r="93" spans="1:9" ht="12.75">
      <c r="A93" s="8" t="s">
        <v>38</v>
      </c>
      <c r="B93" s="36">
        <v>16383.4</v>
      </c>
      <c r="C93" s="36">
        <v>1055.6</v>
      </c>
      <c r="D93" s="36">
        <v>305.3</v>
      </c>
      <c r="E93" s="29">
        <f>$D:$D/$B:$B*100</f>
        <v>1.8634715626792975</v>
      </c>
      <c r="F93" s="29">
        <v>0</v>
      </c>
      <c r="G93" s="36">
        <v>5.2</v>
      </c>
      <c r="H93" s="29">
        <v>0</v>
      </c>
      <c r="I93" s="36">
        <f>D93-апрель!D93</f>
        <v>276.2</v>
      </c>
    </row>
    <row r="94" spans="1:9" ht="12.75">
      <c r="A94" s="8" t="s">
        <v>39</v>
      </c>
      <c r="B94" s="36">
        <v>124924.1</v>
      </c>
      <c r="C94" s="36">
        <v>13751.1</v>
      </c>
      <c r="D94" s="36">
        <v>13751.1</v>
      </c>
      <c r="E94" s="29">
        <f>$D:$D/$B:$B*100</f>
        <v>11.007563792734947</v>
      </c>
      <c r="F94" s="29">
        <f>$D:$D/$C:$C*100</f>
        <v>100</v>
      </c>
      <c r="G94" s="36">
        <v>11341.7</v>
      </c>
      <c r="H94" s="29">
        <f>$D:$D/$G:$G*100</f>
        <v>121.24372889425747</v>
      </c>
      <c r="I94" s="36">
        <f>D94-апрель!D94</f>
        <v>3026.1000000000004</v>
      </c>
    </row>
    <row r="95" spans="1:9" ht="12.75">
      <c r="A95" s="8" t="s">
        <v>40</v>
      </c>
      <c r="B95" s="36">
        <v>111676</v>
      </c>
      <c r="C95" s="36">
        <v>9255.8</v>
      </c>
      <c r="D95" s="36">
        <v>9223.1</v>
      </c>
      <c r="E95" s="29">
        <f>$D:$D/$B:$B*100</f>
        <v>8.258802249364233</v>
      </c>
      <c r="F95" s="29">
        <f>$D:$D/$C:$C*100</f>
        <v>99.64670801011259</v>
      </c>
      <c r="G95" s="36">
        <v>6066.2</v>
      </c>
      <c r="H95" s="29">
        <f>$D:$D/$G:$G*100</f>
        <v>152.0408163265306</v>
      </c>
      <c r="I95" s="36">
        <f>D95-апрель!D95</f>
        <v>1762.4000000000005</v>
      </c>
    </row>
    <row r="96" spans="1:9" ht="12.75">
      <c r="A96" s="11" t="s">
        <v>116</v>
      </c>
      <c r="B96" s="35">
        <v>1882.5</v>
      </c>
      <c r="C96" s="35">
        <v>884.1</v>
      </c>
      <c r="D96" s="35">
        <v>136.6</v>
      </c>
      <c r="E96" s="35">
        <f>E97</f>
        <v>7.256308100929615</v>
      </c>
      <c r="F96" s="35">
        <f>F97</f>
        <v>0</v>
      </c>
      <c r="G96" s="35">
        <f>G97</f>
        <v>0</v>
      </c>
      <c r="H96" s="35">
        <f>H97</f>
        <v>0</v>
      </c>
      <c r="I96" s="35">
        <f>I97</f>
        <v>0</v>
      </c>
    </row>
    <row r="97" spans="1:9" ht="25.5">
      <c r="A97" s="8" t="s">
        <v>148</v>
      </c>
      <c r="B97" s="36">
        <v>1882.5</v>
      </c>
      <c r="C97" s="36">
        <v>884.3</v>
      </c>
      <c r="D97" s="36">
        <v>136.6</v>
      </c>
      <c r="E97" s="29">
        <f>$D:$D/$B:$B*100</f>
        <v>7.256308100929615</v>
      </c>
      <c r="F97" s="29">
        <v>0</v>
      </c>
      <c r="G97" s="36">
        <v>0</v>
      </c>
      <c r="H97" s="29">
        <v>0</v>
      </c>
      <c r="I97" s="36">
        <v>0</v>
      </c>
    </row>
    <row r="98" spans="1:9" ht="12.75">
      <c r="A98" s="11" t="s">
        <v>41</v>
      </c>
      <c r="B98" s="35">
        <f>B99+B100+B101+B103+B104+B102</f>
        <v>1589563.9999999998</v>
      </c>
      <c r="C98" s="35">
        <f>C99+C100+C101+C103+C104+C102</f>
        <v>642090.7000000001</v>
      </c>
      <c r="D98" s="35">
        <f>D99+D100+D101+D103+D104+D102</f>
        <v>633124.2000000001</v>
      </c>
      <c r="E98" s="35">
        <f>E99+E100+E103+E104+E101</f>
        <v>176.26963077006943</v>
      </c>
      <c r="F98" s="35">
        <f>F99+F100+F103+F104+F101</f>
        <v>487.7717565170632</v>
      </c>
      <c r="G98" s="35">
        <f>G99+G100+G101+G103+G104+G102</f>
        <v>554763.2000000001</v>
      </c>
      <c r="H98" s="35">
        <f>H99+H100+H101+H103+H104+H102</f>
        <v>476.11626091805886</v>
      </c>
      <c r="I98" s="35">
        <f>I99+I100+I101+I103+I104+I102</f>
        <v>203680.40000000002</v>
      </c>
    </row>
    <row r="99" spans="1:9" ht="12.75">
      <c r="A99" s="8" t="s">
        <v>42</v>
      </c>
      <c r="B99" s="36">
        <v>604385</v>
      </c>
      <c r="C99" s="36">
        <v>249210.8</v>
      </c>
      <c r="D99" s="36">
        <v>247436.7</v>
      </c>
      <c r="E99" s="29">
        <f aca="true" t="shared" si="13" ref="E99:E111">$D:$D/$B:$B*100</f>
        <v>40.9402450424812</v>
      </c>
      <c r="F99" s="29">
        <f aca="true" t="shared" si="14" ref="F99:F107">$D:$D/$C:$C*100</f>
        <v>99.28811271421625</v>
      </c>
      <c r="G99" s="36">
        <v>209802.5</v>
      </c>
      <c r="H99" s="29">
        <f>$D:$D/$G:$G*100</f>
        <v>117.93791780364869</v>
      </c>
      <c r="I99" s="36">
        <f>D99-апрель!D99</f>
        <v>79813.90000000002</v>
      </c>
    </row>
    <row r="100" spans="1:9" ht="12.75">
      <c r="A100" s="8" t="s">
        <v>43</v>
      </c>
      <c r="B100" s="36">
        <v>621100.2</v>
      </c>
      <c r="C100" s="36">
        <v>269394</v>
      </c>
      <c r="D100" s="36">
        <v>264402.8</v>
      </c>
      <c r="E100" s="29">
        <f t="shared" si="13"/>
        <v>42.57007162451405</v>
      </c>
      <c r="F100" s="29">
        <f t="shared" si="14"/>
        <v>98.14724901074263</v>
      </c>
      <c r="G100" s="36">
        <v>232187.2</v>
      </c>
      <c r="H100" s="29">
        <f>$D:$D/$G:$G*100</f>
        <v>113.87483892307586</v>
      </c>
      <c r="I100" s="36">
        <f>D100-апрель!D100</f>
        <v>94792.09999999998</v>
      </c>
    </row>
    <row r="101" spans="1:9" ht="12.75">
      <c r="A101" s="8" t="s">
        <v>105</v>
      </c>
      <c r="B101" s="36">
        <v>129941.2</v>
      </c>
      <c r="C101" s="36">
        <v>53158.7</v>
      </c>
      <c r="D101" s="36">
        <v>52847.3</v>
      </c>
      <c r="E101" s="29">
        <f t="shared" si="13"/>
        <v>40.67016465909196</v>
      </c>
      <c r="F101" s="29">
        <f t="shared" si="14"/>
        <v>99.41420689369757</v>
      </c>
      <c r="G101" s="36">
        <v>52505.4</v>
      </c>
      <c r="H101" s="29">
        <v>0</v>
      </c>
      <c r="I101" s="36">
        <f>D101-апрель!D101</f>
        <v>13404.5</v>
      </c>
    </row>
    <row r="102" spans="1:9" ht="25.5" customHeight="1">
      <c r="A102" s="8" t="s">
        <v>125</v>
      </c>
      <c r="B102" s="36">
        <v>2097</v>
      </c>
      <c r="C102" s="36">
        <v>826.8</v>
      </c>
      <c r="D102" s="36">
        <v>316.1</v>
      </c>
      <c r="E102" s="29">
        <f t="shared" si="13"/>
        <v>15.073915116833572</v>
      </c>
      <c r="F102" s="29">
        <f t="shared" si="14"/>
        <v>38.23173681664248</v>
      </c>
      <c r="G102" s="36">
        <v>584.3</v>
      </c>
      <c r="H102" s="29">
        <v>0</v>
      </c>
      <c r="I102" s="36">
        <f>D102-апрель!D102</f>
        <v>71.50000000000003</v>
      </c>
    </row>
    <row r="103" spans="1:9" ht="12.75">
      <c r="A103" s="8" t="s">
        <v>44</v>
      </c>
      <c r="B103" s="36">
        <v>48044.9</v>
      </c>
      <c r="C103" s="36">
        <v>10674.5</v>
      </c>
      <c r="D103" s="36">
        <v>9796.4</v>
      </c>
      <c r="E103" s="29">
        <f t="shared" si="13"/>
        <v>20.39009343343414</v>
      </c>
      <c r="F103" s="29">
        <f t="shared" si="14"/>
        <v>91.77385357627992</v>
      </c>
      <c r="G103" s="36">
        <v>7376.9</v>
      </c>
      <c r="H103" s="29">
        <f>$D:$D/$G:$G*100</f>
        <v>132.79832992178285</v>
      </c>
      <c r="I103" s="36">
        <f>D103-апрель!D103</f>
        <v>2095.2</v>
      </c>
    </row>
    <row r="104" spans="1:9" ht="12.75">
      <c r="A104" s="8" t="s">
        <v>45</v>
      </c>
      <c r="B104" s="36">
        <v>183995.7</v>
      </c>
      <c r="C104" s="36">
        <v>58825.9</v>
      </c>
      <c r="D104" s="28">
        <v>58324.9</v>
      </c>
      <c r="E104" s="29">
        <f t="shared" si="13"/>
        <v>31.69905601054807</v>
      </c>
      <c r="F104" s="29">
        <f t="shared" si="14"/>
        <v>99.14833432212681</v>
      </c>
      <c r="G104" s="28">
        <v>52306.9</v>
      </c>
      <c r="H104" s="29">
        <f>$D:$D/$G:$G*100</f>
        <v>111.50517426955145</v>
      </c>
      <c r="I104" s="36">
        <f>D104-апрель!D104</f>
        <v>13503.200000000004</v>
      </c>
    </row>
    <row r="105" spans="1:9" ht="25.5">
      <c r="A105" s="11" t="s">
        <v>46</v>
      </c>
      <c r="B105" s="35">
        <f>B106+B107</f>
        <v>271162.3</v>
      </c>
      <c r="C105" s="35">
        <f>C106+C107</f>
        <v>56614.4</v>
      </c>
      <c r="D105" s="35">
        <f>D106+D107</f>
        <v>53867</v>
      </c>
      <c r="E105" s="26">
        <f t="shared" si="13"/>
        <v>19.865224627464805</v>
      </c>
      <c r="F105" s="26">
        <f t="shared" si="14"/>
        <v>95.14717103775718</v>
      </c>
      <c r="G105" s="35">
        <f>G106+G107</f>
        <v>43615.5</v>
      </c>
      <c r="H105" s="26">
        <f>$D:$D/$G:$G*100</f>
        <v>123.50425880707547</v>
      </c>
      <c r="I105" s="35">
        <f>I106+I107</f>
        <v>14708.200000000003</v>
      </c>
    </row>
    <row r="106" spans="1:9" ht="12.75">
      <c r="A106" s="8" t="s">
        <v>47</v>
      </c>
      <c r="B106" s="36">
        <v>224631</v>
      </c>
      <c r="C106" s="36">
        <v>55225.4</v>
      </c>
      <c r="D106" s="36">
        <v>52499.4</v>
      </c>
      <c r="E106" s="29">
        <f t="shared" si="13"/>
        <v>23.371395755706025</v>
      </c>
      <c r="F106" s="29">
        <f t="shared" si="14"/>
        <v>95.0638655401319</v>
      </c>
      <c r="G106" s="36">
        <v>41720.5</v>
      </c>
      <c r="H106" s="29">
        <f>$D:$D/$G:$G*100</f>
        <v>125.83597991395116</v>
      </c>
      <c r="I106" s="36">
        <f>D106-апрель!D106</f>
        <v>14444.800000000003</v>
      </c>
    </row>
    <row r="107" spans="1:9" ht="25.5">
      <c r="A107" s="8" t="s">
        <v>48</v>
      </c>
      <c r="B107" s="36">
        <v>46531.3</v>
      </c>
      <c r="C107" s="36">
        <v>1389</v>
      </c>
      <c r="D107" s="36">
        <v>1367.6</v>
      </c>
      <c r="E107" s="29">
        <f t="shared" si="13"/>
        <v>2.939096908962354</v>
      </c>
      <c r="F107" s="29">
        <f t="shared" si="14"/>
        <v>98.45932325413966</v>
      </c>
      <c r="G107" s="36">
        <v>1895</v>
      </c>
      <c r="H107" s="29">
        <v>0</v>
      </c>
      <c r="I107" s="36">
        <f>D107-апрель!D107</f>
        <v>263.39999999999986</v>
      </c>
    </row>
    <row r="108" spans="1:9" ht="12.75">
      <c r="A108" s="11" t="s">
        <v>97</v>
      </c>
      <c r="B108" s="35">
        <f>B109</f>
        <v>43.8</v>
      </c>
      <c r="C108" s="35">
        <f>C109</f>
        <v>4.6</v>
      </c>
      <c r="D108" s="35">
        <f>D109</f>
        <v>4.6</v>
      </c>
      <c r="E108" s="26">
        <f t="shared" si="13"/>
        <v>10.50228310502283</v>
      </c>
      <c r="F108" s="26">
        <v>0</v>
      </c>
      <c r="G108" s="35">
        <f>G109</f>
        <v>4.5</v>
      </c>
      <c r="H108" s="26">
        <v>0</v>
      </c>
      <c r="I108" s="35">
        <f>D108-апрель!D108</f>
        <v>4.6</v>
      </c>
    </row>
    <row r="109" spans="1:9" ht="12.75">
      <c r="A109" s="8" t="s">
        <v>98</v>
      </c>
      <c r="B109" s="36">
        <v>43.8</v>
      </c>
      <c r="C109" s="36">
        <v>4.6</v>
      </c>
      <c r="D109" s="36">
        <v>4.6</v>
      </c>
      <c r="E109" s="29">
        <f t="shared" si="13"/>
        <v>10.50228310502283</v>
      </c>
      <c r="F109" s="29">
        <v>0</v>
      </c>
      <c r="G109" s="36">
        <v>4.5</v>
      </c>
      <c r="H109" s="29">
        <v>0</v>
      </c>
      <c r="I109" s="36">
        <f>D109-апрель!D109</f>
        <v>4.6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73584.6</v>
      </c>
      <c r="D110" s="35">
        <f>D111+D112+D113+D114+D115</f>
        <v>34058.9</v>
      </c>
      <c r="E110" s="26">
        <f t="shared" si="13"/>
        <v>23.084112656276904</v>
      </c>
      <c r="F110" s="26">
        <f>$D:$D/$C:$C*100</f>
        <v>46.28536405715326</v>
      </c>
      <c r="G110" s="35">
        <f>G111+G112+G113+G114+G115</f>
        <v>19819.4</v>
      </c>
      <c r="H110" s="26">
        <v>0</v>
      </c>
      <c r="I110" s="35">
        <f>D110-апрель!D110</f>
        <v>7264.4000000000015</v>
      </c>
    </row>
    <row r="111" spans="1:9" ht="12.75">
      <c r="A111" s="8" t="s">
        <v>50</v>
      </c>
      <c r="B111" s="36">
        <v>3162.5</v>
      </c>
      <c r="C111" s="36">
        <v>939.2</v>
      </c>
      <c r="D111" s="36">
        <v>939.2</v>
      </c>
      <c r="E111" s="29">
        <f t="shared" si="13"/>
        <v>29.698023715415022</v>
      </c>
      <c r="F111" s="29">
        <v>0</v>
      </c>
      <c r="G111" s="36">
        <v>639.4</v>
      </c>
      <c r="H111" s="29">
        <v>0</v>
      </c>
      <c r="I111" s="36">
        <f>D111-апрель!D111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D112-апрель!D112</f>
        <v>0</v>
      </c>
    </row>
    <row r="113" spans="1:9" ht="12.75">
      <c r="A113" s="8" t="s">
        <v>52</v>
      </c>
      <c r="B113" s="36">
        <v>77854.4</v>
      </c>
      <c r="C113" s="36">
        <v>40237</v>
      </c>
      <c r="D113" s="36">
        <v>30540.4</v>
      </c>
      <c r="E113" s="29">
        <f>$D:$D/$B:$B*100</f>
        <v>39.227583797447544</v>
      </c>
      <c r="F113" s="29">
        <f>$D:$D/$C:$C*100</f>
        <v>75.90128488704426</v>
      </c>
      <c r="G113" s="36">
        <v>16332.5</v>
      </c>
      <c r="H113" s="29">
        <v>0</v>
      </c>
      <c r="I113" s="36">
        <f>D113-апрель!D113</f>
        <v>6469</v>
      </c>
    </row>
    <row r="114" spans="1:9" ht="12.75">
      <c r="A114" s="8" t="s">
        <v>53</v>
      </c>
      <c r="B114" s="28">
        <v>64394.9</v>
      </c>
      <c r="C114" s="28">
        <v>31443.3</v>
      </c>
      <c r="D114" s="28">
        <v>1808.7</v>
      </c>
      <c r="E114" s="29">
        <f>$D:$D/$B:$B*100</f>
        <v>2.8087628057501446</v>
      </c>
      <c r="F114" s="29">
        <v>0</v>
      </c>
      <c r="G114" s="28">
        <v>1900.3</v>
      </c>
      <c r="H114" s="29">
        <v>0</v>
      </c>
      <c r="I114" s="36">
        <f>D114-апрель!D114</f>
        <v>389</v>
      </c>
    </row>
    <row r="115" spans="1:9" ht="12.75">
      <c r="A115" s="8" t="s">
        <v>54</v>
      </c>
      <c r="B115" s="36">
        <v>2130.8</v>
      </c>
      <c r="C115" s="36">
        <v>965.1</v>
      </c>
      <c r="D115" s="36">
        <v>770.6</v>
      </c>
      <c r="E115" s="29">
        <f>$D:$D/$B:$B*100</f>
        <v>36.16482072461047</v>
      </c>
      <c r="F115" s="29">
        <f>$D:$D/$C:$C*100</f>
        <v>79.84664801574966</v>
      </c>
      <c r="G115" s="36">
        <v>947.2</v>
      </c>
      <c r="H115" s="29">
        <f>$D:$D/$G:$G*100</f>
        <v>81.35557432432432</v>
      </c>
      <c r="I115" s="36">
        <f>D115-апрель!D115</f>
        <v>169.80000000000007</v>
      </c>
    </row>
    <row r="116" spans="1:9" ht="12.75">
      <c r="A116" s="11" t="s">
        <v>61</v>
      </c>
      <c r="B116" s="27">
        <f>B117+B118+B119</f>
        <v>87254.5</v>
      </c>
      <c r="C116" s="27">
        <f>C117+C118+C119</f>
        <v>31216.100000000002</v>
      </c>
      <c r="D116" s="27">
        <f>D117+D118+D119</f>
        <v>31191.300000000003</v>
      </c>
      <c r="E116" s="26">
        <f>$D:$D/$B:$B*100</f>
        <v>35.74749726375144</v>
      </c>
      <c r="F116" s="26">
        <f>$D:$D/$C:$C*100</f>
        <v>99.92055381678044</v>
      </c>
      <c r="G116" s="27">
        <f>G117+G118+G119</f>
        <v>25277.9</v>
      </c>
      <c r="H116" s="26">
        <f>$D:$D/$G:$G*100</f>
        <v>123.3935572179651</v>
      </c>
      <c r="I116" s="35">
        <f>D116-апрель!D116</f>
        <v>4700.4000000000015</v>
      </c>
    </row>
    <row r="117" spans="1:9" ht="16.5" customHeight="1">
      <c r="A117" s="42" t="s">
        <v>62</v>
      </c>
      <c r="B117" s="28">
        <v>66041.5</v>
      </c>
      <c r="C117" s="28">
        <v>27746.4</v>
      </c>
      <c r="D117" s="28">
        <v>27746.4</v>
      </c>
      <c r="E117" s="29">
        <f>$D:$D/$B:$B*100</f>
        <v>42.013582368662135</v>
      </c>
      <c r="F117" s="29">
        <f>$D:$D/$C:$C*100</f>
        <v>100</v>
      </c>
      <c r="G117" s="28">
        <v>22651.4</v>
      </c>
      <c r="H117" s="29">
        <v>0</v>
      </c>
      <c r="I117" s="36">
        <f>D117-апрель!D117</f>
        <v>3949.4000000000015</v>
      </c>
    </row>
    <row r="118" spans="1:9" ht="16.5" customHeight="1">
      <c r="A118" s="12" t="s">
        <v>63</v>
      </c>
      <c r="B118" s="28">
        <v>17425.7</v>
      </c>
      <c r="C118" s="28">
        <v>1864</v>
      </c>
      <c r="D118" s="28">
        <v>1864</v>
      </c>
      <c r="E118" s="29">
        <v>0</v>
      </c>
      <c r="F118" s="29">
        <v>0</v>
      </c>
      <c r="G118" s="28">
        <v>1365.4</v>
      </c>
      <c r="H118" s="29">
        <v>0</v>
      </c>
      <c r="I118" s="36">
        <f>D118-апрель!D118</f>
        <v>417</v>
      </c>
    </row>
    <row r="119" spans="1:9" ht="27.75" customHeight="1">
      <c r="A119" s="12" t="s">
        <v>73</v>
      </c>
      <c r="B119" s="28">
        <v>3787.3</v>
      </c>
      <c r="C119" s="28">
        <v>1605.7</v>
      </c>
      <c r="D119" s="28">
        <v>1580.9</v>
      </c>
      <c r="E119" s="29">
        <f>$D:$D/$B:$B*100</f>
        <v>41.742138198716766</v>
      </c>
      <c r="F119" s="29">
        <f>$D:$D/$C:$C*100</f>
        <v>98.4555022731519</v>
      </c>
      <c r="G119" s="28">
        <v>1261.1</v>
      </c>
      <c r="H119" s="29">
        <v>0</v>
      </c>
      <c r="I119" s="36">
        <f>D119-апрель!D119</f>
        <v>334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D120-апрель!D120</f>
        <v>0</v>
      </c>
    </row>
    <row r="121" spans="1:9" ht="27.7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D121-апрель!D121</f>
        <v>0</v>
      </c>
    </row>
    <row r="122" spans="1:9" ht="18.75" customHeight="1">
      <c r="A122" s="82" t="s">
        <v>55</v>
      </c>
      <c r="B122" s="80">
        <f>B74+B83+B84+B85+B91+B98+B105+B108+B110+B116+B120+B96</f>
        <v>2956448.8999999994</v>
      </c>
      <c r="C122" s="80">
        <f>C74+C83+C84+C85+C91+C98+C105+C108+C110+C116+C120+C96</f>
        <v>983691.9</v>
      </c>
      <c r="D122" s="80">
        <f>D74+D83+D84+D85+D91+D98+D105+D108+D110+D116+D120+D96</f>
        <v>866606.9000000001</v>
      </c>
      <c r="E122" s="83">
        <f>$D:$D/$B:$B*100</f>
        <v>29.312426133933865</v>
      </c>
      <c r="F122" s="83">
        <f>$D:$D/$C:$C*100</f>
        <v>88.09739106319775</v>
      </c>
      <c r="G122" s="80">
        <f>G74+G83+G84+G85+G91+G98+G105+G108+G110+G116+G120+G96</f>
        <v>725225.5000000001</v>
      </c>
      <c r="H122" s="83">
        <f>$D:$D/$G:$G*100</f>
        <v>119.49481919761509</v>
      </c>
      <c r="I122" s="80">
        <f>I74+I83+I84+I85+I91+I98+I105+I108+I110+I116+I120+I96</f>
        <v>257442.20000000004</v>
      </c>
    </row>
    <row r="123" spans="1:9" ht="17.25" customHeight="1">
      <c r="A123" s="81" t="s">
        <v>56</v>
      </c>
      <c r="B123" s="80">
        <f>B72-B122</f>
        <v>-42905.09999999963</v>
      </c>
      <c r="C123" s="80">
        <f>C72-C122</f>
        <v>-119051.5</v>
      </c>
      <c r="D123" s="80">
        <f>D72-D122</f>
        <v>24021.699999999837</v>
      </c>
      <c r="E123" s="80">
        <f>E72-E122</f>
        <v>1.2875738660661362</v>
      </c>
      <c r="F123" s="80"/>
      <c r="G123" s="80">
        <f>G72-G122</f>
        <v>33342.39999999991</v>
      </c>
      <c r="H123" s="80"/>
      <c r="I123" s="80">
        <f>D123-апрель!D123</f>
        <v>-48011.60000000009</v>
      </c>
    </row>
    <row r="124" spans="1:9" ht="24" customHeight="1">
      <c r="A124" s="1" t="s">
        <v>57</v>
      </c>
      <c r="B124" s="28" t="s">
        <v>165</v>
      </c>
      <c r="C124" s="28"/>
      <c r="D124" s="28" t="s">
        <v>184</v>
      </c>
      <c r="E124" s="28"/>
      <c r="F124" s="28"/>
      <c r="G124" s="28" t="s">
        <v>149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5" ref="C125:H125">C127+C128</f>
        <v>0</v>
      </c>
      <c r="D125" s="27">
        <f>D127+D128</f>
        <v>46170.9</v>
      </c>
      <c r="E125" s="27">
        <f t="shared" si="15"/>
        <v>0</v>
      </c>
      <c r="F125" s="27">
        <f t="shared" si="15"/>
        <v>0</v>
      </c>
      <c r="G125" s="27">
        <f>G127+G128</f>
        <v>45134</v>
      </c>
      <c r="H125" s="27">
        <f t="shared" si="15"/>
        <v>0</v>
      </c>
      <c r="I125" s="80">
        <f>D125-апрель!D125</f>
        <v>-48011.6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84">
        <f>D126-апрель!D126</f>
        <v>0</v>
      </c>
    </row>
    <row r="127" spans="1:9" ht="12.75">
      <c r="A127" s="5" t="s">
        <v>59</v>
      </c>
      <c r="B127" s="28">
        <v>7160.3</v>
      </c>
      <c r="C127" s="28"/>
      <c r="D127" s="28">
        <v>20046.2</v>
      </c>
      <c r="E127" s="28"/>
      <c r="F127" s="28"/>
      <c r="G127" s="28">
        <v>25553</v>
      </c>
      <c r="H127" s="37"/>
      <c r="I127" s="84">
        <f>D127-апрель!D127</f>
        <v>-22622.100000000002</v>
      </c>
    </row>
    <row r="128" spans="1:9" ht="12.75">
      <c r="A128" s="1" t="s">
        <v>60</v>
      </c>
      <c r="B128" s="28">
        <f>22149-B127</f>
        <v>14988.7</v>
      </c>
      <c r="C128" s="28"/>
      <c r="D128" s="28">
        <f>46170.9-D127</f>
        <v>26124.7</v>
      </c>
      <c r="E128" s="28"/>
      <c r="F128" s="28"/>
      <c r="G128" s="28">
        <v>19581</v>
      </c>
      <c r="H128" s="37"/>
      <c r="I128" s="84">
        <f>D128-апрель!D128</f>
        <v>-25389.499999999996</v>
      </c>
    </row>
    <row r="129" spans="1:9" ht="12.75">
      <c r="A129" s="3" t="s">
        <v>99</v>
      </c>
      <c r="B129" s="27">
        <f>B130-B131</f>
        <v>20760.39</v>
      </c>
      <c r="C129" s="41"/>
      <c r="D129" s="41">
        <v>0</v>
      </c>
      <c r="E129" s="41"/>
      <c r="F129" s="41"/>
      <c r="G129" s="41">
        <v>0</v>
      </c>
      <c r="H129" s="43"/>
      <c r="I129" s="84">
        <f>D129-апрель!D129</f>
        <v>0</v>
      </c>
    </row>
    <row r="130" spans="1:9" ht="12.75">
      <c r="A130" s="2" t="s">
        <v>100</v>
      </c>
      <c r="B130" s="28">
        <v>40760.39</v>
      </c>
      <c r="C130" s="38"/>
      <c r="D130" s="38">
        <v>0</v>
      </c>
      <c r="E130" s="38"/>
      <c r="F130" s="38"/>
      <c r="G130" s="38">
        <v>0</v>
      </c>
      <c r="H130" s="39"/>
      <c r="I130" s="84">
        <f>D130-апрель!D130</f>
        <v>0</v>
      </c>
    </row>
    <row r="131" spans="1:9" ht="12.75">
      <c r="A131" s="2" t="s">
        <v>101</v>
      </c>
      <c r="B131" s="28">
        <v>20000</v>
      </c>
      <c r="C131" s="38"/>
      <c r="D131" s="38">
        <v>0</v>
      </c>
      <c r="E131" s="38"/>
      <c r="F131" s="38"/>
      <c r="G131" s="38">
        <v>0</v>
      </c>
      <c r="H131" s="39"/>
      <c r="I131" s="84">
        <f>D131-апрель!D131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7" t="str">
        <f>апрель!A137</f>
        <v>Руководитель финансового управления администрации города Минусинска </v>
      </c>
      <c r="C137" s="24" t="s">
        <v>145</v>
      </c>
      <c r="D137" s="24"/>
      <c r="E137" s="24"/>
      <c r="F137" s="24"/>
      <c r="G137" s="24"/>
      <c r="H137" s="24"/>
      <c r="I137" s="25"/>
    </row>
  </sheetData>
  <sheetProtection/>
  <autoFilter ref="A8:I134"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74" sqref="B74:B12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185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187</v>
      </c>
      <c r="D4" s="18" t="s">
        <v>68</v>
      </c>
      <c r="E4" s="18" t="s">
        <v>66</v>
      </c>
      <c r="F4" s="18" t="s">
        <v>69</v>
      </c>
      <c r="G4" s="18" t="s">
        <v>168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7" t="s">
        <v>3</v>
      </c>
      <c r="B6" s="108"/>
      <c r="C6" s="108"/>
      <c r="D6" s="108"/>
      <c r="E6" s="108"/>
      <c r="F6" s="108"/>
      <c r="G6" s="108"/>
      <c r="H6" s="108"/>
      <c r="I6" s="109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264060.38</v>
      </c>
      <c r="D7" s="35">
        <f>D8+D16+D21+D26+D29+D33+D36+D45+D46+D47+D51+D62</f>
        <v>270620.09</v>
      </c>
      <c r="E7" s="26">
        <f aca="true" t="shared" si="0" ref="E7:E32">$D:$D/$B:$B*100</f>
        <v>47.96079834304023</v>
      </c>
      <c r="F7" s="26">
        <f aca="true" t="shared" si="1" ref="F7:F30">$D:$D/$C:$C*100</f>
        <v>102.48417047646453</v>
      </c>
      <c r="G7" s="35">
        <f>G8+G16+G21+G26+G29+G33+G36+G45+G46+G47+G51+G62</f>
        <v>188550.05999999997</v>
      </c>
      <c r="H7" s="26">
        <f aca="true" t="shared" si="2" ref="H7:H14">$D:$D/$G:$G*100</f>
        <v>143.52691799726824</v>
      </c>
      <c r="I7" s="35">
        <f>I8+I16+I21+I26+I29+I33+I36+I45+I46+I47+I51+I62</f>
        <v>43808.25000000001</v>
      </c>
    </row>
    <row r="8" spans="1:9" ht="12.75">
      <c r="A8" s="53" t="s">
        <v>4</v>
      </c>
      <c r="B8" s="26">
        <f>B9+B10</f>
        <v>321813.01999999996</v>
      </c>
      <c r="C8" s="26">
        <f>C9+C10</f>
        <v>138968</v>
      </c>
      <c r="D8" s="26">
        <f>D9+D10</f>
        <v>134140.16999999998</v>
      </c>
      <c r="E8" s="26">
        <f t="shared" si="0"/>
        <v>41.682642299556434</v>
      </c>
      <c r="F8" s="26">
        <f t="shared" si="1"/>
        <v>96.52594122387886</v>
      </c>
      <c r="G8" s="26">
        <f>G9+G10</f>
        <v>125057.64000000001</v>
      </c>
      <c r="H8" s="26">
        <f t="shared" si="2"/>
        <v>107.2626750352877</v>
      </c>
      <c r="I8" s="26">
        <f>I9+I10</f>
        <v>27446.890000000003</v>
      </c>
    </row>
    <row r="9" spans="1:9" ht="25.5">
      <c r="A9" s="54" t="s">
        <v>5</v>
      </c>
      <c r="B9" s="28">
        <v>12689.9</v>
      </c>
      <c r="C9" s="28">
        <v>5080</v>
      </c>
      <c r="D9" s="28">
        <v>5681.129999999999</v>
      </c>
      <c r="E9" s="26">
        <f t="shared" si="0"/>
        <v>44.768910708516216</v>
      </c>
      <c r="F9" s="26">
        <f t="shared" si="1"/>
        <v>111.83326771653542</v>
      </c>
      <c r="G9" s="27">
        <v>5720.610000000001</v>
      </c>
      <c r="H9" s="26">
        <f t="shared" si="2"/>
        <v>99.30986380823022</v>
      </c>
      <c r="I9" s="27">
        <v>442.74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133888</v>
      </c>
      <c r="D10" s="47">
        <f>SUM(D11:D15)</f>
        <v>128459.04</v>
      </c>
      <c r="E10" s="48">
        <f t="shared" si="0"/>
        <v>41.555947028484965</v>
      </c>
      <c r="F10" s="26">
        <f t="shared" si="1"/>
        <v>95.94514818355641</v>
      </c>
      <c r="G10" s="47">
        <f>G11+G12+G13+G14</f>
        <v>119337.03000000001</v>
      </c>
      <c r="H10" s="48">
        <f t="shared" si="2"/>
        <v>107.64390566783837</v>
      </c>
      <c r="I10" s="47">
        <f>SUM(I11:I15)</f>
        <v>27004.15</v>
      </c>
    </row>
    <row r="11" spans="1:9" ht="51">
      <c r="A11" s="57" t="s">
        <v>74</v>
      </c>
      <c r="B11" s="28">
        <v>295919.92</v>
      </c>
      <c r="C11" s="28">
        <v>130250</v>
      </c>
      <c r="D11" s="28">
        <v>122910.23999999999</v>
      </c>
      <c r="E11" s="26">
        <f t="shared" si="0"/>
        <v>41.53496662205099</v>
      </c>
      <c r="F11" s="26">
        <f t="shared" si="1"/>
        <v>94.36486756238003</v>
      </c>
      <c r="G11" s="28">
        <v>116181.66</v>
      </c>
      <c r="H11" s="26">
        <f t="shared" si="2"/>
        <v>105.79143042025736</v>
      </c>
      <c r="I11" s="28">
        <v>24418.06</v>
      </c>
    </row>
    <row r="12" spans="1:9" ht="51" customHeight="1">
      <c r="A12" s="57" t="s">
        <v>75</v>
      </c>
      <c r="B12" s="28">
        <v>4024.3</v>
      </c>
      <c r="C12" s="28">
        <v>514</v>
      </c>
      <c r="D12" s="28">
        <v>2690.2400000000002</v>
      </c>
      <c r="E12" s="26">
        <f t="shared" si="0"/>
        <v>66.84988693685858</v>
      </c>
      <c r="F12" s="26">
        <f t="shared" si="1"/>
        <v>523.3929961089495</v>
      </c>
      <c r="G12" s="28">
        <v>565.84</v>
      </c>
      <c r="H12" s="26">
        <f t="shared" si="2"/>
        <v>475.4418210094727</v>
      </c>
      <c r="I12" s="28">
        <v>1721.14</v>
      </c>
    </row>
    <row r="13" spans="1:9" ht="25.5">
      <c r="A13" s="57" t="s">
        <v>76</v>
      </c>
      <c r="B13" s="28">
        <v>2998.5</v>
      </c>
      <c r="C13" s="28">
        <v>604</v>
      </c>
      <c r="D13" s="28">
        <v>1463.05</v>
      </c>
      <c r="E13" s="26">
        <f t="shared" si="0"/>
        <v>48.79272969818243</v>
      </c>
      <c r="F13" s="26">
        <f t="shared" si="1"/>
        <v>242.226821192053</v>
      </c>
      <c r="G13" s="28">
        <v>685.82</v>
      </c>
      <c r="H13" s="26">
        <f t="shared" si="2"/>
        <v>213.32857017876407</v>
      </c>
      <c r="I13" s="28">
        <v>557.06</v>
      </c>
    </row>
    <row r="14" spans="1:9" ht="63.75">
      <c r="A14" s="57" t="s">
        <v>78</v>
      </c>
      <c r="B14" s="28">
        <v>3879.1</v>
      </c>
      <c r="C14" s="28">
        <v>1920</v>
      </c>
      <c r="D14" s="28">
        <v>986.8299999999999</v>
      </c>
      <c r="E14" s="26">
        <f t="shared" si="0"/>
        <v>25.43966383955041</v>
      </c>
      <c r="F14" s="26">
        <f t="shared" si="1"/>
        <v>51.39739583333333</v>
      </c>
      <c r="G14" s="28">
        <v>1903.71</v>
      </c>
      <c r="H14" s="26">
        <f t="shared" si="2"/>
        <v>51.837202094856885</v>
      </c>
      <c r="I14" s="28">
        <v>207.32</v>
      </c>
    </row>
    <row r="15" spans="1:9" ht="42" customHeight="1">
      <c r="A15" s="57" t="s">
        <v>169</v>
      </c>
      <c r="B15" s="28">
        <v>2301.3</v>
      </c>
      <c r="C15" s="28">
        <v>600</v>
      </c>
      <c r="D15" s="28">
        <v>408.68</v>
      </c>
      <c r="E15" s="26">
        <f t="shared" si="0"/>
        <v>17.75865814974145</v>
      </c>
      <c r="F15" s="26">
        <f t="shared" si="1"/>
        <v>68.11333333333334</v>
      </c>
      <c r="G15" s="28"/>
      <c r="H15" s="26">
        <v>0</v>
      </c>
      <c r="I15" s="28">
        <v>100.57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11116</v>
      </c>
      <c r="D16" s="35">
        <f>D17+D18+D19+D20</f>
        <v>11338.32</v>
      </c>
      <c r="E16" s="26">
        <f t="shared" si="0"/>
        <v>47.04384771135526</v>
      </c>
      <c r="F16" s="26">
        <f t="shared" si="1"/>
        <v>102</v>
      </c>
      <c r="G16" s="35">
        <f>G17+G18+G19+G20</f>
        <v>9642.96</v>
      </c>
      <c r="H16" s="26">
        <f aca="true" t="shared" si="3" ref="H16:H21">$D:$D/$G:$G*100</f>
        <v>117.58132357699296</v>
      </c>
      <c r="I16" s="35">
        <f>I17+I18+I19+I20</f>
        <v>1929.83</v>
      </c>
    </row>
    <row r="17" spans="1:9" ht="37.5" customHeight="1">
      <c r="A17" s="39" t="s">
        <v>83</v>
      </c>
      <c r="B17" s="28">
        <v>11066.6</v>
      </c>
      <c r="C17" s="28">
        <v>5200</v>
      </c>
      <c r="D17" s="28">
        <v>5127.24</v>
      </c>
      <c r="E17" s="26">
        <f t="shared" si="0"/>
        <v>46.3307610286809</v>
      </c>
      <c r="F17" s="26">
        <f t="shared" si="1"/>
        <v>98.60076923076923</v>
      </c>
      <c r="G17" s="28">
        <v>4568.65</v>
      </c>
      <c r="H17" s="26">
        <f t="shared" si="3"/>
        <v>112.2265877228503</v>
      </c>
      <c r="I17" s="28">
        <v>863.34</v>
      </c>
    </row>
    <row r="18" spans="1:9" ht="56.25" customHeight="1">
      <c r="A18" s="39" t="s">
        <v>84</v>
      </c>
      <c r="B18" s="28">
        <v>63.1</v>
      </c>
      <c r="C18" s="28">
        <v>26</v>
      </c>
      <c r="D18" s="28">
        <v>38.629999999999995</v>
      </c>
      <c r="E18" s="26">
        <f t="shared" si="0"/>
        <v>61.22028526148969</v>
      </c>
      <c r="F18" s="26">
        <f t="shared" si="1"/>
        <v>148.57692307692304</v>
      </c>
      <c r="G18" s="28">
        <v>29.900000000000002</v>
      </c>
      <c r="H18" s="26">
        <f t="shared" si="3"/>
        <v>129.1973244147157</v>
      </c>
      <c r="I18" s="28">
        <v>6.52</v>
      </c>
    </row>
    <row r="19" spans="1:9" ht="55.5" customHeight="1">
      <c r="A19" s="39" t="s">
        <v>85</v>
      </c>
      <c r="B19" s="28">
        <v>14557.4</v>
      </c>
      <c r="C19" s="28">
        <v>6800</v>
      </c>
      <c r="D19" s="28">
        <v>7129.49</v>
      </c>
      <c r="E19" s="26">
        <f t="shared" si="0"/>
        <v>48.9750230123511</v>
      </c>
      <c r="F19" s="26">
        <f t="shared" si="1"/>
        <v>104.84544117647059</v>
      </c>
      <c r="G19" s="28">
        <v>5953.719999999999</v>
      </c>
      <c r="H19" s="26">
        <f t="shared" si="3"/>
        <v>119.74849337892948</v>
      </c>
      <c r="I19" s="28">
        <v>1274.85</v>
      </c>
    </row>
    <row r="20" spans="1:9" ht="15.75" customHeight="1">
      <c r="A20" s="39" t="s">
        <v>86</v>
      </c>
      <c r="B20" s="28">
        <v>-1585.5</v>
      </c>
      <c r="C20" s="28">
        <v>-910</v>
      </c>
      <c r="D20" s="28">
        <v>-957.0400000000001</v>
      </c>
      <c r="E20" s="26">
        <f t="shared" si="0"/>
        <v>60.36203090507727</v>
      </c>
      <c r="F20" s="26">
        <f t="shared" si="1"/>
        <v>105.16923076923077</v>
      </c>
      <c r="G20" s="28">
        <v>-909.3100000000001</v>
      </c>
      <c r="H20" s="26">
        <f t="shared" si="3"/>
        <v>105.24903498256921</v>
      </c>
      <c r="I20" s="28">
        <v>-214.88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59671.74</v>
      </c>
      <c r="D21" s="35">
        <f>D22+D24+D25+D23</f>
        <v>70165.68000000001</v>
      </c>
      <c r="E21" s="26">
        <f t="shared" si="0"/>
        <v>77.23182001599548</v>
      </c>
      <c r="F21" s="26">
        <f t="shared" si="1"/>
        <v>117.58611362765691</v>
      </c>
      <c r="G21" s="35">
        <f>G22+G24+G25+G23</f>
        <v>15724.180000000002</v>
      </c>
      <c r="H21" s="26">
        <f t="shared" si="3"/>
        <v>446.2279114077809</v>
      </c>
      <c r="I21" s="35">
        <f>I22+I24+I25+I23</f>
        <v>6530.51</v>
      </c>
    </row>
    <row r="22" spans="1:9" ht="18.75" customHeight="1">
      <c r="A22" s="57" t="s">
        <v>170</v>
      </c>
      <c r="B22" s="28">
        <v>73769</v>
      </c>
      <c r="C22" s="28">
        <v>42590</v>
      </c>
      <c r="D22" s="28">
        <v>50042.88</v>
      </c>
      <c r="E22" s="26">
        <f t="shared" si="0"/>
        <v>67.83727582046659</v>
      </c>
      <c r="F22" s="26">
        <f t="shared" si="1"/>
        <v>117.49913125146747</v>
      </c>
      <c r="G22" s="28"/>
      <c r="H22" s="26">
        <v>0</v>
      </c>
      <c r="I22" s="28">
        <v>3417.0899999999997</v>
      </c>
    </row>
    <row r="23" spans="1:9" ht="12.75">
      <c r="A23" s="57" t="s">
        <v>89</v>
      </c>
      <c r="B23" s="28">
        <v>5494</v>
      </c>
      <c r="C23" s="28">
        <v>5494</v>
      </c>
      <c r="D23" s="28">
        <v>7163.39</v>
      </c>
      <c r="E23" s="26">
        <f t="shared" si="0"/>
        <v>130.3856934838005</v>
      </c>
      <c r="F23" s="26">
        <f t="shared" si="1"/>
        <v>130.3856934838005</v>
      </c>
      <c r="G23" s="28">
        <v>14889.500000000002</v>
      </c>
      <c r="H23" s="26">
        <f aca="true" t="shared" si="4" ref="H23:H30">$D:$D/$G:$G*100</f>
        <v>48.11034621713288</v>
      </c>
      <c r="I23" s="28">
        <v>68.35</v>
      </c>
    </row>
    <row r="24" spans="1:9" ht="18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 t="shared" si="0"/>
        <v>185.92394233945996</v>
      </c>
      <c r="F24" s="26">
        <f t="shared" si="1"/>
        <v>185.92394233945996</v>
      </c>
      <c r="G24" s="28">
        <v>552.66</v>
      </c>
      <c r="H24" s="26">
        <f t="shared" si="4"/>
        <v>193.46976441211595</v>
      </c>
      <c r="I24" s="28"/>
    </row>
    <row r="25" spans="1:9" ht="38.25">
      <c r="A25" s="57" t="s">
        <v>88</v>
      </c>
      <c r="B25" s="28">
        <v>11012.65</v>
      </c>
      <c r="C25" s="28">
        <v>11012.65</v>
      </c>
      <c r="D25" s="28">
        <v>11890.179999999998</v>
      </c>
      <c r="E25" s="26">
        <f t="shared" si="0"/>
        <v>107.96838181545768</v>
      </c>
      <c r="F25" s="26">
        <f t="shared" si="1"/>
        <v>107.96838181545768</v>
      </c>
      <c r="G25" s="28">
        <v>282.02</v>
      </c>
      <c r="H25" s="26">
        <f t="shared" si="4"/>
        <v>4216.076873980568</v>
      </c>
      <c r="I25" s="28">
        <v>3045.07</v>
      </c>
    </row>
    <row r="26" spans="1:9" ht="12.75">
      <c r="A26" s="60" t="s">
        <v>8</v>
      </c>
      <c r="B26" s="35">
        <f>SUM(B27:B28)</f>
        <v>41308.6</v>
      </c>
      <c r="C26" s="35">
        <f>SUM(C27:C28)</f>
        <v>8312</v>
      </c>
      <c r="D26" s="35">
        <f>SUM(D27:D28)</f>
        <v>7412.91</v>
      </c>
      <c r="E26" s="26">
        <f t="shared" si="0"/>
        <v>17.94519785226321</v>
      </c>
      <c r="F26" s="26">
        <f t="shared" si="1"/>
        <v>89.18322906641001</v>
      </c>
      <c r="G26" s="35">
        <f>SUM(G27:G28)</f>
        <v>7469.68</v>
      </c>
      <c r="H26" s="26">
        <f t="shared" si="4"/>
        <v>99.23999421661972</v>
      </c>
      <c r="I26" s="35">
        <f>SUM(I27:I28)</f>
        <v>437.59000000000003</v>
      </c>
    </row>
    <row r="27" spans="1:9" ht="12.75">
      <c r="A27" s="57" t="s">
        <v>106</v>
      </c>
      <c r="B27" s="28">
        <v>23995.5</v>
      </c>
      <c r="C27" s="28">
        <v>3050</v>
      </c>
      <c r="D27" s="28">
        <v>2223.22</v>
      </c>
      <c r="E27" s="26">
        <f t="shared" si="0"/>
        <v>9.265153883019732</v>
      </c>
      <c r="F27" s="26">
        <f t="shared" si="1"/>
        <v>72.89245901639345</v>
      </c>
      <c r="G27" s="28">
        <v>2264.76</v>
      </c>
      <c r="H27" s="26">
        <f t="shared" si="4"/>
        <v>98.1658100637595</v>
      </c>
      <c r="I27" s="28">
        <v>239.12</v>
      </c>
    </row>
    <row r="28" spans="1:9" ht="12.75">
      <c r="A28" s="57" t="s">
        <v>107</v>
      </c>
      <c r="B28" s="28">
        <v>17313.1</v>
      </c>
      <c r="C28" s="28">
        <v>5262</v>
      </c>
      <c r="D28" s="28">
        <v>5189.69</v>
      </c>
      <c r="E28" s="26">
        <f t="shared" si="0"/>
        <v>29.97550987402603</v>
      </c>
      <c r="F28" s="26">
        <f t="shared" si="1"/>
        <v>98.62580767768908</v>
      </c>
      <c r="G28" s="28">
        <v>5204.92</v>
      </c>
      <c r="H28" s="26">
        <f t="shared" si="4"/>
        <v>99.70739223657615</v>
      </c>
      <c r="I28" s="28">
        <v>198.47</v>
      </c>
    </row>
    <row r="29" spans="1:9" ht="12.75">
      <c r="A29" s="53" t="s">
        <v>9</v>
      </c>
      <c r="B29" s="35">
        <f>B30+B32+B31</f>
        <v>16099.1</v>
      </c>
      <c r="C29" s="35">
        <f>C30+C32+C31</f>
        <v>6447.2</v>
      </c>
      <c r="D29" s="35">
        <f>D30+D32+D31</f>
        <v>7437.01</v>
      </c>
      <c r="E29" s="26">
        <f t="shared" si="0"/>
        <v>46.19519103552373</v>
      </c>
      <c r="F29" s="26">
        <f t="shared" si="1"/>
        <v>115.35255614840551</v>
      </c>
      <c r="G29" s="35">
        <f>G30+G31+G32</f>
        <v>6280.580000000001</v>
      </c>
      <c r="H29" s="26">
        <f t="shared" si="4"/>
        <v>118.41278990156958</v>
      </c>
      <c r="I29" s="35">
        <f>I30+I32+I31</f>
        <v>1382.01</v>
      </c>
    </row>
    <row r="30" spans="1:9" ht="25.5">
      <c r="A30" s="57" t="s">
        <v>10</v>
      </c>
      <c r="B30" s="28">
        <v>15983.5</v>
      </c>
      <c r="C30" s="28">
        <v>6400</v>
      </c>
      <c r="D30" s="28">
        <v>7343.41</v>
      </c>
      <c r="E30" s="26">
        <f t="shared" si="0"/>
        <v>45.943691932305185</v>
      </c>
      <c r="F30" s="26">
        <f t="shared" si="1"/>
        <v>114.74078125</v>
      </c>
      <c r="G30" s="28">
        <v>6229.9800000000005</v>
      </c>
      <c r="H30" s="26">
        <f t="shared" si="4"/>
        <v>117.87212800041091</v>
      </c>
      <c r="I30" s="28">
        <v>1378.81</v>
      </c>
    </row>
    <row r="31" spans="1:9" ht="25.5">
      <c r="A31" s="57" t="s">
        <v>90</v>
      </c>
      <c r="B31" s="28">
        <v>50</v>
      </c>
      <c r="C31" s="28">
        <v>20</v>
      </c>
      <c r="D31" s="28">
        <v>60</v>
      </c>
      <c r="E31" s="26">
        <f t="shared" si="0"/>
        <v>120</v>
      </c>
      <c r="F31" s="26" t="s">
        <v>111</v>
      </c>
      <c r="G31" s="28">
        <v>25.6</v>
      </c>
      <c r="H31" s="26" t="s">
        <v>111</v>
      </c>
      <c r="I31" s="28"/>
    </row>
    <row r="32" spans="1:9" ht="25.5">
      <c r="A32" s="57" t="s">
        <v>91</v>
      </c>
      <c r="B32" s="28">
        <v>65.6</v>
      </c>
      <c r="C32" s="28">
        <v>27.200000000000003</v>
      </c>
      <c r="D32" s="28">
        <v>33.6</v>
      </c>
      <c r="E32" s="26">
        <f t="shared" si="0"/>
        <v>51.21951219512195</v>
      </c>
      <c r="F32" s="26">
        <f>$D:$D/$C:$C*100</f>
        <v>123.52941176470587</v>
      </c>
      <c r="G32" s="28">
        <v>25</v>
      </c>
      <c r="H32" s="26" t="s">
        <v>111</v>
      </c>
      <c r="I32" s="28">
        <v>3.2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117</v>
      </c>
      <c r="B34" s="28"/>
      <c r="C34" s="28"/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/>
      <c r="C35" s="28"/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60" t="s">
        <v>12</v>
      </c>
      <c r="B36" s="35">
        <f>SUM(B38:B44)</f>
        <v>59289.28</v>
      </c>
      <c r="C36" s="35">
        <f>SUM(C38:C44)</f>
        <v>31087.5</v>
      </c>
      <c r="D36" s="35">
        <f>D37+D39+D40+D41+D43+D44+D38+D42</f>
        <v>32111.33</v>
      </c>
      <c r="E36" s="26">
        <f>$D:$D/$B:$B*100</f>
        <v>54.16043170030063</v>
      </c>
      <c r="F36" s="26">
        <f aca="true" t="shared" si="5" ref="F36:F41">$D:$D/$C:$C*100</f>
        <v>103.29338158423805</v>
      </c>
      <c r="G36" s="35">
        <f>SUM(G38:G44)</f>
        <v>19281.659999999996</v>
      </c>
      <c r="H36" s="26">
        <f>$D:$D/$G:$G*100</f>
        <v>166.53820262363305</v>
      </c>
      <c r="I36" s="35">
        <f>I37+I39+I40+I41+I43+I44+I38+I42</f>
        <v>5421.44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f t="shared" si="5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34812</v>
      </c>
      <c r="C38" s="28">
        <v>19050</v>
      </c>
      <c r="D38" s="28">
        <v>20717.13</v>
      </c>
      <c r="E38" s="26">
        <f aca="true" t="shared" si="6" ref="E38:E47">$D:$D/$B:$B*100</f>
        <v>59.511461564977594</v>
      </c>
      <c r="F38" s="26">
        <f t="shared" si="5"/>
        <v>108.75133858267718</v>
      </c>
      <c r="G38" s="28">
        <v>10201.97</v>
      </c>
      <c r="H38" s="26">
        <f>$D:$D/$G:$G*100</f>
        <v>203.06989728454408</v>
      </c>
      <c r="I38" s="28">
        <v>3560</v>
      </c>
    </row>
    <row r="39" spans="1:9" ht="76.5">
      <c r="A39" s="57" t="s">
        <v>127</v>
      </c>
      <c r="B39" s="28">
        <v>625.82</v>
      </c>
      <c r="C39" s="28">
        <v>370</v>
      </c>
      <c r="D39" s="28">
        <v>386.15</v>
      </c>
      <c r="E39" s="26">
        <f t="shared" si="6"/>
        <v>61.70304560416733</v>
      </c>
      <c r="F39" s="26">
        <f t="shared" si="5"/>
        <v>104.36486486486484</v>
      </c>
      <c r="G39" s="28">
        <v>533.47</v>
      </c>
      <c r="H39" s="26" t="s">
        <v>111</v>
      </c>
      <c r="I39" s="28">
        <v>-10.3</v>
      </c>
    </row>
    <row r="40" spans="1:9" ht="76.5">
      <c r="A40" s="57" t="s">
        <v>119</v>
      </c>
      <c r="B40" s="28">
        <v>352.8</v>
      </c>
      <c r="C40" s="28">
        <v>150.5</v>
      </c>
      <c r="D40" s="28">
        <v>219.13000000000005</v>
      </c>
      <c r="E40" s="26">
        <f t="shared" si="6"/>
        <v>62.111678004535165</v>
      </c>
      <c r="F40" s="26">
        <f t="shared" si="5"/>
        <v>145.60132890365452</v>
      </c>
      <c r="G40" s="28">
        <v>146.01999999999998</v>
      </c>
      <c r="H40" s="26">
        <f>$D:$D/$G:$G*100</f>
        <v>150.06848376934673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7400</v>
      </c>
      <c r="D41" s="28">
        <v>6298.300000000001</v>
      </c>
      <c r="E41" s="26">
        <f t="shared" si="6"/>
        <v>36.28882872408034</v>
      </c>
      <c r="F41" s="26">
        <f t="shared" si="5"/>
        <v>85.11216216216218</v>
      </c>
      <c r="G41" s="28">
        <v>5975.82</v>
      </c>
      <c r="H41" s="26">
        <f>$D:$D/$G:$G*100</f>
        <v>105.39641421595701</v>
      </c>
      <c r="I41" s="28">
        <v>972.01</v>
      </c>
    </row>
    <row r="42" spans="1:9" ht="51">
      <c r="A42" s="57" t="s">
        <v>171</v>
      </c>
      <c r="B42" s="28">
        <v>62.29</v>
      </c>
      <c r="C42" s="28">
        <v>0</v>
      </c>
      <c r="D42" s="28">
        <v>16.1</v>
      </c>
      <c r="E42" s="26">
        <f t="shared" si="6"/>
        <v>25.84684540054584</v>
      </c>
      <c r="F42" s="26">
        <v>0</v>
      </c>
      <c r="G42" s="28">
        <v>7.01</v>
      </c>
      <c r="H42" s="26">
        <f>$D:$D/$G:$G*100</f>
        <v>229.67189728958633</v>
      </c>
      <c r="I42" s="28">
        <v>2.21</v>
      </c>
    </row>
    <row r="43" spans="1:9" ht="51">
      <c r="A43" s="57" t="s">
        <v>121</v>
      </c>
      <c r="B43" s="28">
        <v>2292</v>
      </c>
      <c r="C43" s="28">
        <v>2292</v>
      </c>
      <c r="D43" s="28">
        <v>2292.53</v>
      </c>
      <c r="E43" s="26">
        <f t="shared" si="6"/>
        <v>100.02312390924956</v>
      </c>
      <c r="F43" s="26" t="s">
        <v>111</v>
      </c>
      <c r="G43" s="28">
        <v>445.23</v>
      </c>
      <c r="H43" s="26" t="s">
        <v>111</v>
      </c>
      <c r="I43" s="28">
        <v>550.9</v>
      </c>
    </row>
    <row r="44" spans="1:9" ht="76.5">
      <c r="A44" s="61" t="s">
        <v>122</v>
      </c>
      <c r="B44" s="28">
        <v>3788.34</v>
      </c>
      <c r="C44" s="28">
        <v>1825</v>
      </c>
      <c r="D44" s="28">
        <v>2181.99</v>
      </c>
      <c r="E44" s="26">
        <f t="shared" si="6"/>
        <v>57.597522925608565</v>
      </c>
      <c r="F44" s="26">
        <f>$D:$D/$C:$C*100</f>
        <v>119.56109589041095</v>
      </c>
      <c r="G44" s="28">
        <v>1972.1399999999999</v>
      </c>
      <c r="H44" s="26">
        <f>$D:$D/$G:$G*100</f>
        <v>110.64072530347744</v>
      </c>
      <c r="I44" s="28">
        <v>310.95</v>
      </c>
    </row>
    <row r="45" spans="1:9" ht="14.25" customHeight="1">
      <c r="A45" s="54" t="s">
        <v>13</v>
      </c>
      <c r="B45" s="27">
        <v>973.2</v>
      </c>
      <c r="C45" s="27">
        <v>322</v>
      </c>
      <c r="D45" s="27">
        <v>360.58000000000004</v>
      </c>
      <c r="E45" s="26">
        <f t="shared" si="6"/>
        <v>37.050965885737774</v>
      </c>
      <c r="F45" s="26">
        <f>$D:$D/$C:$C*100</f>
        <v>111.98136645962735</v>
      </c>
      <c r="G45" s="27">
        <v>495.28</v>
      </c>
      <c r="H45" s="26">
        <f>$D:$D/$G:$G*100</f>
        <v>72.80326280083995</v>
      </c>
      <c r="I45" s="27">
        <v>-1.52</v>
      </c>
    </row>
    <row r="46" spans="1:9" ht="25.5">
      <c r="A46" s="54" t="s">
        <v>96</v>
      </c>
      <c r="B46" s="27">
        <v>722.2400000000001</v>
      </c>
      <c r="C46" s="27">
        <v>375.0400000000001</v>
      </c>
      <c r="D46" s="27">
        <v>739.72</v>
      </c>
      <c r="E46" s="26">
        <f t="shared" si="6"/>
        <v>102.42024811696942</v>
      </c>
      <c r="F46" s="26">
        <f>$D:$D/$C:$C*100</f>
        <v>197.2376279863481</v>
      </c>
      <c r="G46" s="27">
        <v>1588.74</v>
      </c>
      <c r="H46" s="26">
        <f>$D:$D/$G:$G*100</f>
        <v>46.56016717650465</v>
      </c>
      <c r="I46" s="27">
        <v>152.94</v>
      </c>
    </row>
    <row r="47" spans="1:9" ht="25.5">
      <c r="A47" s="60" t="s">
        <v>14</v>
      </c>
      <c r="B47" s="35">
        <f>B48+B49+B50</f>
        <v>3714</v>
      </c>
      <c r="C47" s="35">
        <f>C48+C49+C50</f>
        <v>2914</v>
      </c>
      <c r="D47" s="35">
        <f>D48+D49+D50</f>
        <v>678.1899999999999</v>
      </c>
      <c r="E47" s="26">
        <f t="shared" si="6"/>
        <v>18.260366182014</v>
      </c>
      <c r="F47" s="26">
        <f>$D:$D/$C:$C*100</f>
        <v>23.273507206588878</v>
      </c>
      <c r="G47" s="35">
        <f>G48+G49+G50</f>
        <v>1399.87</v>
      </c>
      <c r="H47" s="26">
        <f>$D:$D/$G:$G*100</f>
        <v>48.446641473851145</v>
      </c>
      <c r="I47" s="35">
        <f>I48+I49+I50</f>
        <v>117.87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2314</v>
      </c>
      <c r="D49" s="28">
        <v>13.34</v>
      </c>
      <c r="E49" s="26" t="s">
        <v>112</v>
      </c>
      <c r="F49" s="26">
        <f aca="true" t="shared" si="7" ref="F49:F61">$D:$D/$C:$C*100</f>
        <v>0.5764909248055315</v>
      </c>
      <c r="G49" s="28">
        <v>110.45</v>
      </c>
      <c r="H49" s="26">
        <f aca="true" t="shared" si="8" ref="H49:H54">$D:$D/$G:$G*100</f>
        <v>12.077863286555</v>
      </c>
      <c r="I49" s="28"/>
    </row>
    <row r="50" spans="1:9" ht="52.5" customHeight="1" hidden="1">
      <c r="A50" s="61" t="s">
        <v>93</v>
      </c>
      <c r="B50" s="28">
        <v>1400</v>
      </c>
      <c r="C50" s="28">
        <v>600</v>
      </c>
      <c r="D50" s="28">
        <v>612.16</v>
      </c>
      <c r="E50" s="26">
        <f aca="true" t="shared" si="9" ref="E50:E55">$D:$D/$B:$B*100</f>
        <v>43.72571428571428</v>
      </c>
      <c r="F50" s="26">
        <f t="shared" si="7"/>
        <v>102.02666666666667</v>
      </c>
      <c r="G50" s="28">
        <v>876.37</v>
      </c>
      <c r="H50" s="26">
        <f t="shared" si="8"/>
        <v>69.85177493524424</v>
      </c>
      <c r="I50" s="28">
        <v>117.87</v>
      </c>
    </row>
    <row r="51" spans="1:9" ht="12.75" hidden="1">
      <c r="A51" s="54" t="s">
        <v>15</v>
      </c>
      <c r="B51" s="35">
        <v>5380.899999999999</v>
      </c>
      <c r="C51" s="35">
        <v>4726.9</v>
      </c>
      <c r="D51" s="35">
        <v>6211.71</v>
      </c>
      <c r="E51" s="26">
        <f t="shared" si="9"/>
        <v>115.43998215911839</v>
      </c>
      <c r="F51" s="26">
        <f t="shared" si="7"/>
        <v>131.4119190166917</v>
      </c>
      <c r="G51" s="35">
        <v>1653.12</v>
      </c>
      <c r="H51" s="26">
        <f t="shared" si="8"/>
        <v>375.75675087108016</v>
      </c>
      <c r="I51" s="27">
        <v>391.91999999999996</v>
      </c>
    </row>
    <row r="52" spans="1:9" ht="63.75" hidden="1">
      <c r="A52" s="57" t="s">
        <v>128</v>
      </c>
      <c r="B52" s="35"/>
      <c r="C52" s="35"/>
      <c r="D52" s="28"/>
      <c r="E52" s="26" t="e">
        <f t="shared" si="9"/>
        <v>#DIV/0!</v>
      </c>
      <c r="F52" s="26" t="e">
        <f t="shared" si="7"/>
        <v>#DIV/0!</v>
      </c>
      <c r="G52" s="28"/>
      <c r="H52" s="26" t="e">
        <f t="shared" si="8"/>
        <v>#DIV/0!</v>
      </c>
      <c r="I52" s="28"/>
    </row>
    <row r="53" spans="1:9" ht="89.25" hidden="1">
      <c r="A53" s="57" t="s">
        <v>129</v>
      </c>
      <c r="B53" s="35"/>
      <c r="C53" s="35"/>
      <c r="D53" s="28"/>
      <c r="E53" s="26" t="e">
        <f t="shared" si="9"/>
        <v>#DIV/0!</v>
      </c>
      <c r="F53" s="26" t="e">
        <f t="shared" si="7"/>
        <v>#DIV/0!</v>
      </c>
      <c r="G53" s="28"/>
      <c r="H53" s="26" t="e">
        <f t="shared" si="8"/>
        <v>#DIV/0!</v>
      </c>
      <c r="I53" s="28"/>
    </row>
    <row r="54" spans="1:9" ht="63.75" hidden="1">
      <c r="A54" s="57" t="s">
        <v>130</v>
      </c>
      <c r="B54" s="35"/>
      <c r="C54" s="35"/>
      <c r="D54" s="28"/>
      <c r="E54" s="26" t="e">
        <f t="shared" si="9"/>
        <v>#DIV/0!</v>
      </c>
      <c r="F54" s="26" t="e">
        <f t="shared" si="7"/>
        <v>#DIV/0!</v>
      </c>
      <c r="G54" s="28"/>
      <c r="H54" s="26" t="e">
        <f t="shared" si="8"/>
        <v>#DIV/0!</v>
      </c>
      <c r="I54" s="28"/>
    </row>
    <row r="55" spans="1:9" ht="29.25" customHeight="1" hidden="1">
      <c r="A55" s="57" t="s">
        <v>131</v>
      </c>
      <c r="B55" s="35"/>
      <c r="C55" s="35"/>
      <c r="D55" s="28"/>
      <c r="E55" s="26" t="e">
        <f t="shared" si="9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38.25" customHeight="1" hidden="1">
      <c r="A56" s="57" t="s">
        <v>132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 t="e">
        <f t="shared" si="7"/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10" ref="E61:E69">$D:$D/$B:$B*100</f>
        <v>#DIV/0!</v>
      </c>
      <c r="F61" s="26" t="e">
        <f t="shared" si="7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120</v>
      </c>
      <c r="D62" s="27">
        <v>24.43</v>
      </c>
      <c r="E62" s="26">
        <f t="shared" si="10"/>
        <v>10.951719191285248</v>
      </c>
      <c r="F62" s="26" t="s">
        <v>111</v>
      </c>
      <c r="G62" s="27">
        <v>-43.72</v>
      </c>
      <c r="H62" s="26">
        <f aca="true" t="shared" si="11" ref="H62:H68">$D:$D/$G:$G*100</f>
        <v>-55.87831655992681</v>
      </c>
      <c r="I62" s="27">
        <v>-1.23</v>
      </c>
    </row>
    <row r="63" spans="1:9" ht="12.75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264060.38</v>
      </c>
      <c r="D63" s="35">
        <f>D8+D16+D21+D26+D29+D33+D36+D45+D46+D47+D62+D51</f>
        <v>270620.09</v>
      </c>
      <c r="E63" s="26">
        <f t="shared" si="10"/>
        <v>47.94184515455272</v>
      </c>
      <c r="F63" s="26">
        <f aca="true" t="shared" si="12" ref="F63:F68">$D:$D/$C:$C*100</f>
        <v>102.48417047646453</v>
      </c>
      <c r="G63" s="35">
        <f>G8+G16+G21+G26+G29+G33+G36+G45+G46+G47+G62+G51</f>
        <v>188550.05999999997</v>
      </c>
      <c r="H63" s="26">
        <f t="shared" si="11"/>
        <v>143.52691799726824</v>
      </c>
      <c r="I63" s="35">
        <f>I8+I16+I21+I26+I29+I33+I36+I45+I46+I47+I62+I51</f>
        <v>43808.25000000001</v>
      </c>
    </row>
    <row r="64" spans="1:9" ht="12.75">
      <c r="A64" s="60" t="s">
        <v>18</v>
      </c>
      <c r="B64" s="35">
        <f>B65+B71+B70</f>
        <v>2465940.7</v>
      </c>
      <c r="C64" s="35">
        <f>C65+C71+C70</f>
        <v>872752.16</v>
      </c>
      <c r="D64" s="35">
        <f>D65+D71+D70</f>
        <v>881538.56</v>
      </c>
      <c r="E64" s="26">
        <f t="shared" si="10"/>
        <v>35.748570920622704</v>
      </c>
      <c r="F64" s="26">
        <f t="shared" si="12"/>
        <v>101.00674629095161</v>
      </c>
      <c r="G64" s="35">
        <f>G65+G71+G70</f>
        <v>813281.55</v>
      </c>
      <c r="H64" s="26">
        <f t="shared" si="11"/>
        <v>108.39278968027739</v>
      </c>
      <c r="I64" s="35">
        <f>I65+I71+I70</f>
        <v>217721.81</v>
      </c>
    </row>
    <row r="65" spans="1:9" ht="25.5">
      <c r="A65" s="60" t="s">
        <v>19</v>
      </c>
      <c r="B65" s="35">
        <f>B66+B67+B69+B68</f>
        <v>2468785</v>
      </c>
      <c r="C65" s="35">
        <f>C66+C67+C69+C68</f>
        <v>875596.4600000001</v>
      </c>
      <c r="D65" s="35">
        <f>D66+D67+D69+D68</f>
        <v>884383.8600000001</v>
      </c>
      <c r="E65" s="26">
        <f t="shared" si="10"/>
        <v>35.822635830985696</v>
      </c>
      <c r="F65" s="26">
        <f t="shared" si="12"/>
        <v>101.00359016983691</v>
      </c>
      <c r="G65" s="35">
        <f>G66+G67+G69+G68</f>
        <v>815959.3600000001</v>
      </c>
      <c r="H65" s="26">
        <f t="shared" si="11"/>
        <v>108.38577303653946</v>
      </c>
      <c r="I65" s="35">
        <f>I66+I67+I69+I68</f>
        <v>217721.81</v>
      </c>
    </row>
    <row r="66" spans="1:9" ht="18" customHeight="1">
      <c r="A66" s="57" t="s">
        <v>108</v>
      </c>
      <c r="B66" s="28">
        <v>485647.99999999994</v>
      </c>
      <c r="C66" s="28">
        <v>223063.8</v>
      </c>
      <c r="D66" s="28">
        <v>223063.81</v>
      </c>
      <c r="E66" s="26">
        <f t="shared" si="10"/>
        <v>45.93117031265444</v>
      </c>
      <c r="F66" s="26">
        <f t="shared" si="12"/>
        <v>100.00000448302235</v>
      </c>
      <c r="G66" s="28">
        <v>245877.6</v>
      </c>
      <c r="H66" s="26">
        <f t="shared" si="11"/>
        <v>90.72148499904017</v>
      </c>
      <c r="I66" s="28">
        <v>53584.9</v>
      </c>
    </row>
    <row r="67" spans="1:9" ht="18" customHeight="1">
      <c r="A67" s="57" t="s">
        <v>109</v>
      </c>
      <c r="B67" s="28">
        <v>903875.2200000001</v>
      </c>
      <c r="C67" s="28">
        <v>98542.68000000001</v>
      </c>
      <c r="D67" s="28">
        <v>107330.07</v>
      </c>
      <c r="E67" s="26">
        <f t="shared" si="10"/>
        <v>11.874434393720849</v>
      </c>
      <c r="F67" s="26">
        <f t="shared" si="12"/>
        <v>108.91734424109431</v>
      </c>
      <c r="G67" s="28">
        <v>55951.240000000005</v>
      </c>
      <c r="H67" s="26">
        <f t="shared" si="11"/>
        <v>191.82786654951704</v>
      </c>
      <c r="I67" s="28">
        <v>47401.31</v>
      </c>
    </row>
    <row r="68" spans="1:9" ht="18" customHeight="1">
      <c r="A68" s="57" t="s">
        <v>110</v>
      </c>
      <c r="B68" s="28">
        <v>1028783.49</v>
      </c>
      <c r="C68" s="28">
        <v>525918.0900000001</v>
      </c>
      <c r="D68" s="28">
        <v>525918.0900000001</v>
      </c>
      <c r="E68" s="26">
        <f t="shared" si="10"/>
        <v>51.12038588410863</v>
      </c>
      <c r="F68" s="26">
        <f t="shared" si="12"/>
        <v>100</v>
      </c>
      <c r="G68" s="28">
        <v>511178.91000000003</v>
      </c>
      <c r="H68" s="26">
        <f t="shared" si="11"/>
        <v>102.88337012964797</v>
      </c>
      <c r="I68" s="28">
        <v>108912.38</v>
      </c>
    </row>
    <row r="69" spans="1:9" ht="16.5" customHeight="1">
      <c r="A69" s="2" t="s">
        <v>123</v>
      </c>
      <c r="B69" s="28">
        <v>50478.28999999999</v>
      </c>
      <c r="C69" s="28">
        <v>28071.89</v>
      </c>
      <c r="D69" s="28">
        <v>28071.89</v>
      </c>
      <c r="E69" s="26">
        <f t="shared" si="10"/>
        <v>55.61180856166087</v>
      </c>
      <c r="F69" s="26" t="s">
        <v>111</v>
      </c>
      <c r="G69" s="28">
        <v>2951.6099999999997</v>
      </c>
      <c r="H69" s="26" t="s">
        <v>111</v>
      </c>
      <c r="I69" s="28">
        <v>7823.22</v>
      </c>
    </row>
    <row r="70" spans="1:9" ht="12.75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3030416.5</v>
      </c>
      <c r="C72" s="35">
        <f>C64+C63</f>
        <v>1136812.54</v>
      </c>
      <c r="D72" s="35">
        <v>1152158.7</v>
      </c>
      <c r="E72" s="26">
        <f>$D:$D/$B:$B*100</f>
        <v>38.01981344808543</v>
      </c>
      <c r="F72" s="26">
        <f>$D:$D/$C:$C*100</f>
        <v>101.34992881060232</v>
      </c>
      <c r="G72" s="35">
        <f>G64+G63</f>
        <v>1001831.61</v>
      </c>
      <c r="H72" s="26">
        <f>$D:$D/$G:$G*100</f>
        <v>115.00522527932613</v>
      </c>
      <c r="I72" s="35">
        <f>I64+I63</f>
        <v>261530.06</v>
      </c>
    </row>
    <row r="73" spans="1:9" ht="12.75">
      <c r="A73" s="96" t="s">
        <v>22</v>
      </c>
      <c r="B73" s="97"/>
      <c r="C73" s="97"/>
      <c r="D73" s="97"/>
      <c r="E73" s="97"/>
      <c r="F73" s="97"/>
      <c r="G73" s="97"/>
      <c r="H73" s="97"/>
      <c r="I73" s="98"/>
    </row>
    <row r="74" spans="1:9" ht="12.75">
      <c r="A74" s="7" t="s">
        <v>23</v>
      </c>
      <c r="B74" s="35">
        <f>B75+B76+B77+B78+B79+B80+B81+B82</f>
        <v>218986.8</v>
      </c>
      <c r="C74" s="35">
        <f>C75+C76+C77+C78+C79+C80+C81+C82</f>
        <v>61547</v>
      </c>
      <c r="D74" s="35">
        <f>D75+D76+D77+D78+D79+D80+D81+D82</f>
        <v>61308.8</v>
      </c>
      <c r="E74" s="26">
        <f>$D:$D/$B:$B*100</f>
        <v>27.996573309441487</v>
      </c>
      <c r="F74" s="26">
        <f>$D:$D/$C:$C*100</f>
        <v>99.61297869920548</v>
      </c>
      <c r="G74" s="35">
        <f>G75+G76+G77+G78+G79+G80+G81+G82</f>
        <v>51252.1</v>
      </c>
      <c r="H74" s="26">
        <f>$D:$D/$G:$G*100</f>
        <v>119.62202524384367</v>
      </c>
      <c r="I74" s="35">
        <f>I75+I76+I77+I78+I79+I80+I81+I82</f>
        <v>11273.099999999995</v>
      </c>
    </row>
    <row r="75" spans="1:9" ht="14.25" customHeight="1">
      <c r="A75" s="8" t="s">
        <v>24</v>
      </c>
      <c r="B75" s="36">
        <v>2468.4</v>
      </c>
      <c r="C75" s="36">
        <v>1230.8</v>
      </c>
      <c r="D75" s="36">
        <v>1230.8</v>
      </c>
      <c r="E75" s="29">
        <f>$D:$D/$B:$B*100</f>
        <v>49.862258953168045</v>
      </c>
      <c r="F75" s="29">
        <f>$D:$D/$C:$C*100</f>
        <v>100</v>
      </c>
      <c r="G75" s="36">
        <v>786.7</v>
      </c>
      <c r="H75" s="29">
        <f>$D:$D/$G:$G*100</f>
        <v>156.4509978390746</v>
      </c>
      <c r="I75" s="36">
        <f>D75-май!D75</f>
        <v>206.89999999999998</v>
      </c>
    </row>
    <row r="76" spans="1:9" ht="12.75">
      <c r="A76" s="8" t="s">
        <v>25</v>
      </c>
      <c r="B76" s="36">
        <v>6264</v>
      </c>
      <c r="C76" s="36">
        <v>3126.2</v>
      </c>
      <c r="D76" s="36">
        <v>3126.2</v>
      </c>
      <c r="E76" s="29">
        <f>$D:$D/$B:$B*100</f>
        <v>49.907407407407405</v>
      </c>
      <c r="F76" s="29">
        <f>$D:$D/$C:$C*100</f>
        <v>100</v>
      </c>
      <c r="G76" s="36">
        <v>2407.2</v>
      </c>
      <c r="H76" s="29">
        <f>$D:$D/$G:$G*100</f>
        <v>129.8687271518777</v>
      </c>
      <c r="I76" s="36">
        <f>D76-май!D76</f>
        <v>472.6999999999998</v>
      </c>
    </row>
    <row r="77" spans="1:9" ht="25.5">
      <c r="A77" s="8" t="s">
        <v>26</v>
      </c>
      <c r="B77" s="36">
        <v>60809.1</v>
      </c>
      <c r="C77" s="36">
        <v>30057.7</v>
      </c>
      <c r="D77" s="36">
        <v>29899.5</v>
      </c>
      <c r="E77" s="29">
        <f>$D:$D/$B:$B*100</f>
        <v>49.16944996719241</v>
      </c>
      <c r="F77" s="29">
        <f>$D:$D/$C:$C*100</f>
        <v>99.47367895747179</v>
      </c>
      <c r="G77" s="36">
        <v>22003.8</v>
      </c>
      <c r="H77" s="29">
        <f>$D:$D/$G:$G*100</f>
        <v>135.88334742180896</v>
      </c>
      <c r="I77" s="36">
        <f>D77-май!D77</f>
        <v>5696.0999999999985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D78-май!D78</f>
        <v>0</v>
      </c>
    </row>
    <row r="79" spans="1:9" ht="25.5">
      <c r="A79" s="1" t="s">
        <v>27</v>
      </c>
      <c r="B79" s="28">
        <v>14473.2</v>
      </c>
      <c r="C79" s="28">
        <v>6832.6</v>
      </c>
      <c r="D79" s="28">
        <v>6817.3</v>
      </c>
      <c r="E79" s="29">
        <f>$D:$D/$B:$B*100</f>
        <v>47.10292126136583</v>
      </c>
      <c r="F79" s="29">
        <v>0</v>
      </c>
      <c r="G79" s="28">
        <v>6496.9</v>
      </c>
      <c r="H79" s="29">
        <f>$D:$D/$G:$G*100</f>
        <v>104.93158275485233</v>
      </c>
      <c r="I79" s="36">
        <f>D79-май!D79</f>
        <v>1057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D80-май!D80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D81-май!D81</f>
        <v>0</v>
      </c>
    </row>
    <row r="82" spans="1:9" ht="12.75">
      <c r="A82" s="1" t="s">
        <v>30</v>
      </c>
      <c r="B82" s="36">
        <v>128943.7</v>
      </c>
      <c r="C82" s="36">
        <v>20271.3</v>
      </c>
      <c r="D82" s="36">
        <v>20206.6</v>
      </c>
      <c r="E82" s="29">
        <f>$D:$D/$B:$B*100</f>
        <v>15.670870310065554</v>
      </c>
      <c r="F82" s="29">
        <f>$D:$D/$C:$C*100</f>
        <v>99.68082954719233</v>
      </c>
      <c r="G82" s="36">
        <v>19557.5</v>
      </c>
      <c r="H82" s="29">
        <f>$D:$D/$G:$G*100</f>
        <v>103.31893135625718</v>
      </c>
      <c r="I82" s="36">
        <f>D82-май!D82</f>
        <v>3840.399999999998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140.2</v>
      </c>
      <c r="H83" s="26">
        <v>0</v>
      </c>
      <c r="I83" s="35">
        <f>D83-май!D83</f>
        <v>60.900000000000006</v>
      </c>
    </row>
    <row r="84" spans="1:9" ht="25.5">
      <c r="A84" s="9" t="s">
        <v>32</v>
      </c>
      <c r="B84" s="27">
        <v>8296</v>
      </c>
      <c r="C84" s="27">
        <v>2304.3</v>
      </c>
      <c r="D84" s="27">
        <v>2087.3</v>
      </c>
      <c r="E84" s="26">
        <f>$D:$D/$B:$B*100</f>
        <v>25.16031822565092</v>
      </c>
      <c r="F84" s="26">
        <f>$D:$D/$C:$C*100</f>
        <v>90.58282341708978</v>
      </c>
      <c r="G84" s="27">
        <v>1796.1</v>
      </c>
      <c r="H84" s="26">
        <f>$D:$D/$G:$G*100</f>
        <v>116.21290574021492</v>
      </c>
      <c r="I84" s="35">
        <f>D84-май!D84</f>
        <v>314.7000000000003</v>
      </c>
    </row>
    <row r="85" spans="1:9" ht="12.75">
      <c r="A85" s="7" t="s">
        <v>33</v>
      </c>
      <c r="B85" s="35">
        <f>B86+B87+B88+B89+B90</f>
        <v>344854</v>
      </c>
      <c r="C85" s="35">
        <f>C86+C87+C88+C89+C90</f>
        <v>40224.1</v>
      </c>
      <c r="D85" s="35">
        <f>D86+D87+D88+D89+D90</f>
        <v>38307.7</v>
      </c>
      <c r="E85" s="26">
        <f>$D:$D/$B:$B*100</f>
        <v>11.108382097931297</v>
      </c>
      <c r="F85" s="26">
        <f>$D:$D/$C:$C*100</f>
        <v>95.23569203537183</v>
      </c>
      <c r="G85" s="35">
        <f>G86+G87+G88+G89+G90</f>
        <v>26204</v>
      </c>
      <c r="H85" s="26">
        <f>$D:$D/$G:$G*100</f>
        <v>146.1902762936956</v>
      </c>
      <c r="I85" s="35">
        <f>D85-май!D85</f>
        <v>10391.899999999998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D86-май!D86</f>
        <v>0</v>
      </c>
    </row>
    <row r="87" spans="1:9" ht="12.75" hidden="1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D87-май!D87</f>
        <v>0</v>
      </c>
    </row>
    <row r="88" spans="1:9" ht="12.75">
      <c r="A88" s="8" t="s">
        <v>34</v>
      </c>
      <c r="B88" s="36">
        <v>26139.4</v>
      </c>
      <c r="C88" s="36">
        <v>10805.1</v>
      </c>
      <c r="D88" s="36">
        <v>10805.1</v>
      </c>
      <c r="E88" s="29">
        <f>$D:$D/$B:$B*100</f>
        <v>41.33644995677024</v>
      </c>
      <c r="F88" s="29">
        <v>0</v>
      </c>
      <c r="G88" s="36">
        <v>9136.6</v>
      </c>
      <c r="H88" s="29">
        <v>0</v>
      </c>
      <c r="I88" s="36">
        <f>D88-май!D88</f>
        <v>2220</v>
      </c>
    </row>
    <row r="89" spans="1:9" ht="12.75">
      <c r="A89" s="10" t="s">
        <v>77</v>
      </c>
      <c r="B89" s="28">
        <v>290777</v>
      </c>
      <c r="C89" s="28">
        <v>24386.9</v>
      </c>
      <c r="D89" s="28">
        <v>22470.6</v>
      </c>
      <c r="E89" s="29">
        <f>$D:$D/$B:$B*100</f>
        <v>7.727777644036495</v>
      </c>
      <c r="F89" s="29">
        <f>$D:$D/$C:$C*100</f>
        <v>92.14209268090654</v>
      </c>
      <c r="G89" s="28">
        <v>12412</v>
      </c>
      <c r="H89" s="29">
        <v>0</v>
      </c>
      <c r="I89" s="36">
        <f>D89-май!D89</f>
        <v>7210.999999999998</v>
      </c>
    </row>
    <row r="90" spans="1:9" ht="12.75">
      <c r="A90" s="8" t="s">
        <v>35</v>
      </c>
      <c r="B90" s="36">
        <v>27937.6</v>
      </c>
      <c r="C90" s="36">
        <v>5032.1</v>
      </c>
      <c r="D90" s="36">
        <v>5032</v>
      </c>
      <c r="E90" s="29">
        <f>$D:$D/$B:$B*100</f>
        <v>18.01156863868049</v>
      </c>
      <c r="F90" s="29">
        <f>$D:$D/$C:$C*100</f>
        <v>99.99801275809304</v>
      </c>
      <c r="G90" s="36">
        <v>4655.4</v>
      </c>
      <c r="H90" s="29">
        <f>$D:$D/$G:$G*100</f>
        <v>108.0895304377712</v>
      </c>
      <c r="I90" s="36">
        <f>D90-май!D90</f>
        <v>960.9000000000001</v>
      </c>
    </row>
    <row r="91" spans="1:9" ht="12.75">
      <c r="A91" s="7" t="s">
        <v>36</v>
      </c>
      <c r="B91" s="35">
        <f>B93+B94+B95+B92</f>
        <v>388433.10000000003</v>
      </c>
      <c r="C91" s="35">
        <f>C93+C94+C95+C92</f>
        <v>94944.9</v>
      </c>
      <c r="D91" s="35">
        <f>D93+D94+D95+D92</f>
        <v>94202.80000000002</v>
      </c>
      <c r="E91" s="35">
        <f>E93+E94+E95+E92</f>
        <v>88.91321426323822</v>
      </c>
      <c r="F91" s="26">
        <f>$D:$D/$C:$C*100</f>
        <v>99.21838877075022</v>
      </c>
      <c r="G91" s="35">
        <f>G93+G94+G95+G92</f>
        <v>21568.8</v>
      </c>
      <c r="H91" s="35">
        <f>H93+H94+H95</f>
        <v>685.6071837951644</v>
      </c>
      <c r="I91" s="35">
        <f>D91-май!D91</f>
        <v>59841.20000000002</v>
      </c>
    </row>
    <row r="92" spans="1:9" ht="12.75">
      <c r="A92" s="8" t="s">
        <v>37</v>
      </c>
      <c r="B92" s="72">
        <v>126188.3</v>
      </c>
      <c r="C92" s="50">
        <v>27460.6</v>
      </c>
      <c r="D92" s="50">
        <v>27460.6</v>
      </c>
      <c r="E92" s="49">
        <f>$D:$D/$B:$B*100</f>
        <v>21.761605473724583</v>
      </c>
      <c r="F92" s="29">
        <v>0</v>
      </c>
      <c r="G92" s="50">
        <v>0</v>
      </c>
      <c r="H92" s="29">
        <v>0</v>
      </c>
      <c r="I92" s="36">
        <f>D92-май!D92</f>
        <v>16378.499999999998</v>
      </c>
    </row>
    <row r="93" spans="1:9" ht="12.75">
      <c r="A93" s="8" t="s">
        <v>38</v>
      </c>
      <c r="B93" s="36">
        <v>16383.4</v>
      </c>
      <c r="C93" s="36">
        <v>3134.3</v>
      </c>
      <c r="D93" s="36">
        <v>2411.5</v>
      </c>
      <c r="E93" s="29">
        <f>$D:$D/$B:$B*100</f>
        <v>14.719166961680727</v>
      </c>
      <c r="F93" s="29">
        <v>0</v>
      </c>
      <c r="G93" s="36">
        <v>31.1</v>
      </c>
      <c r="H93" s="29">
        <v>0</v>
      </c>
      <c r="I93" s="36">
        <f>D93-май!D93</f>
        <v>2106.2</v>
      </c>
    </row>
    <row r="94" spans="1:9" ht="12.75">
      <c r="A94" s="8" t="s">
        <v>39</v>
      </c>
      <c r="B94" s="36">
        <v>124904.3</v>
      </c>
      <c r="C94" s="36">
        <v>28793.9</v>
      </c>
      <c r="D94" s="36">
        <v>28793.9</v>
      </c>
      <c r="E94" s="29">
        <f>$D:$D/$B:$B*100</f>
        <v>23.052769200099597</v>
      </c>
      <c r="F94" s="29">
        <f>$D:$D/$C:$C*100</f>
        <v>100</v>
      </c>
      <c r="G94" s="36">
        <v>14171.4</v>
      </c>
      <c r="H94" s="29">
        <f>$D:$D/$G:$G*100</f>
        <v>203.18317174026564</v>
      </c>
      <c r="I94" s="36">
        <f>D94-май!D94</f>
        <v>15042.800000000001</v>
      </c>
    </row>
    <row r="95" spans="1:9" ht="12.75">
      <c r="A95" s="8" t="s">
        <v>40</v>
      </c>
      <c r="B95" s="36">
        <v>120957.1</v>
      </c>
      <c r="C95" s="36">
        <v>35556.1</v>
      </c>
      <c r="D95" s="36">
        <v>35536.8</v>
      </c>
      <c r="E95" s="29">
        <f>$D:$D/$B:$B*100</f>
        <v>29.379672627733306</v>
      </c>
      <c r="F95" s="29">
        <f>$D:$D/$C:$C*100</f>
        <v>99.94571958116893</v>
      </c>
      <c r="G95" s="36">
        <v>7366.3</v>
      </c>
      <c r="H95" s="29">
        <f>$D:$D/$G:$G*100</f>
        <v>482.42401205489875</v>
      </c>
      <c r="I95" s="36">
        <f>D95-май!D95</f>
        <v>26313.700000000004</v>
      </c>
    </row>
    <row r="96" spans="1:9" ht="12.75">
      <c r="A96" s="11" t="s">
        <v>116</v>
      </c>
      <c r="B96" s="35">
        <f aca="true" t="shared" si="13" ref="B96:H96">B97</f>
        <v>1882.5</v>
      </c>
      <c r="C96" s="35">
        <f t="shared" si="13"/>
        <v>136.6</v>
      </c>
      <c r="D96" s="35">
        <f t="shared" si="13"/>
        <v>136.6</v>
      </c>
      <c r="E96" s="35">
        <f t="shared" si="13"/>
        <v>7.256308100929615</v>
      </c>
      <c r="F96" s="35">
        <f t="shared" si="13"/>
        <v>0</v>
      </c>
      <c r="G96" s="35">
        <f t="shared" si="13"/>
        <v>255</v>
      </c>
      <c r="H96" s="35">
        <f t="shared" si="13"/>
        <v>0</v>
      </c>
      <c r="I96" s="35">
        <f>D96-май!D96</f>
        <v>0</v>
      </c>
    </row>
    <row r="97" spans="1:9" ht="25.5">
      <c r="A97" s="8" t="s">
        <v>148</v>
      </c>
      <c r="B97" s="36">
        <v>1882.5</v>
      </c>
      <c r="C97" s="36">
        <v>136.6</v>
      </c>
      <c r="D97" s="36">
        <v>136.6</v>
      </c>
      <c r="E97" s="29">
        <f>$D:$D/$B:$B*100</f>
        <v>7.256308100929615</v>
      </c>
      <c r="F97" s="29">
        <v>0</v>
      </c>
      <c r="G97" s="36">
        <v>255</v>
      </c>
      <c r="H97" s="29">
        <v>0</v>
      </c>
      <c r="I97" s="36">
        <f>D97-май!D97</f>
        <v>0</v>
      </c>
    </row>
    <row r="98" spans="1:9" ht="12.75">
      <c r="A98" s="11" t="s">
        <v>41</v>
      </c>
      <c r="B98" s="35">
        <f>B99+B100+B101+B103+B104+B102</f>
        <v>1603320.6</v>
      </c>
      <c r="C98" s="35">
        <f>C99+C100+C101+C103+C104+C102</f>
        <v>795148.9999999999</v>
      </c>
      <c r="D98" s="35">
        <f>D99+D100+D101+D103+D104+D102</f>
        <v>794780</v>
      </c>
      <c r="E98" s="35">
        <f>E99+E100+E103+E104+E101</f>
        <v>230.03099719134426</v>
      </c>
      <c r="F98" s="35">
        <f>F99+F100+F103+F104+F101</f>
        <v>499.51049455503045</v>
      </c>
      <c r="G98" s="35">
        <f>G99+G100+G101+G103+G104+G102</f>
        <v>718445.9</v>
      </c>
      <c r="H98" s="35">
        <f>H99+H100+H103+H104+H101</f>
        <v>544.544556028942</v>
      </c>
      <c r="I98" s="35">
        <f>D98-май!D98</f>
        <v>161655.79999999993</v>
      </c>
    </row>
    <row r="99" spans="1:9" ht="12.75">
      <c r="A99" s="8" t="s">
        <v>42</v>
      </c>
      <c r="B99" s="36">
        <v>603367.3</v>
      </c>
      <c r="C99" s="36">
        <v>300976.6</v>
      </c>
      <c r="D99" s="36">
        <v>300976.6</v>
      </c>
      <c r="E99" s="29">
        <f aca="true" t="shared" si="14" ref="E99:E111">$D:$D/$B:$B*100</f>
        <v>49.88281598953075</v>
      </c>
      <c r="F99" s="29">
        <f aca="true" t="shared" si="15" ref="F99:F107">$D:$D/$C:$C*100</f>
        <v>100</v>
      </c>
      <c r="G99" s="36">
        <v>266350.3</v>
      </c>
      <c r="H99" s="29">
        <f>$D:$D/$G:$G*100</f>
        <v>113.0002857139639</v>
      </c>
      <c r="I99" s="36">
        <f>D99-май!D99</f>
        <v>53539.899999999965</v>
      </c>
    </row>
    <row r="100" spans="1:9" ht="12.75">
      <c r="A100" s="8" t="s">
        <v>43</v>
      </c>
      <c r="B100" s="36">
        <v>620566.3</v>
      </c>
      <c r="C100" s="36">
        <v>328465.8</v>
      </c>
      <c r="D100" s="36">
        <v>328440.2</v>
      </c>
      <c r="E100" s="29">
        <f t="shared" si="14"/>
        <v>52.925883986932575</v>
      </c>
      <c r="F100" s="29">
        <f t="shared" si="15"/>
        <v>99.99220619011173</v>
      </c>
      <c r="G100" s="36">
        <v>308491.5</v>
      </c>
      <c r="H100" s="29">
        <f>$D:$D/$G:$G*100</f>
        <v>106.46653149276399</v>
      </c>
      <c r="I100" s="36">
        <f>D100-май!D100</f>
        <v>64037.40000000002</v>
      </c>
    </row>
    <row r="101" spans="1:9" ht="12.75">
      <c r="A101" s="8" t="s">
        <v>105</v>
      </c>
      <c r="B101" s="36">
        <v>129812</v>
      </c>
      <c r="C101" s="36">
        <v>70903.4</v>
      </c>
      <c r="D101" s="36">
        <v>70669.2</v>
      </c>
      <c r="E101" s="29">
        <f t="shared" si="14"/>
        <v>54.43965118787168</v>
      </c>
      <c r="F101" s="29">
        <f t="shared" si="15"/>
        <v>99.66969143933859</v>
      </c>
      <c r="G101" s="36">
        <v>68173.3</v>
      </c>
      <c r="H101" s="29">
        <v>0</v>
      </c>
      <c r="I101" s="36">
        <f>D101-май!D101</f>
        <v>17821.899999999994</v>
      </c>
    </row>
    <row r="102" spans="1:9" ht="25.5">
      <c r="A102" s="8" t="s">
        <v>125</v>
      </c>
      <c r="B102" s="36">
        <v>2126.2</v>
      </c>
      <c r="C102" s="36">
        <v>459</v>
      </c>
      <c r="D102" s="36">
        <v>459</v>
      </c>
      <c r="E102" s="29">
        <f t="shared" si="14"/>
        <v>21.587809237136675</v>
      </c>
      <c r="F102" s="29">
        <f t="shared" si="15"/>
        <v>100</v>
      </c>
      <c r="G102" s="36">
        <v>896.5</v>
      </c>
      <c r="H102" s="29">
        <v>0</v>
      </c>
      <c r="I102" s="36">
        <f>D102-май!D102</f>
        <v>142.89999999999998</v>
      </c>
    </row>
    <row r="103" spans="1:9" ht="12.75">
      <c r="A103" s="8" t="s">
        <v>44</v>
      </c>
      <c r="B103" s="36">
        <v>63453.1</v>
      </c>
      <c r="C103" s="36">
        <v>20889.2</v>
      </c>
      <c r="D103" s="36">
        <v>20888.4</v>
      </c>
      <c r="E103" s="29">
        <f t="shared" si="14"/>
        <v>32.91943183232971</v>
      </c>
      <c r="F103" s="29">
        <f t="shared" si="15"/>
        <v>99.9961702698045</v>
      </c>
      <c r="G103" s="36">
        <v>9869.2</v>
      </c>
      <c r="H103" s="29">
        <f>$D:$D/$G:$G*100</f>
        <v>211.6524135694889</v>
      </c>
      <c r="I103" s="36">
        <f>D103-май!D103</f>
        <v>11092.000000000002</v>
      </c>
    </row>
    <row r="104" spans="1:9" ht="12.75">
      <c r="A104" s="8" t="s">
        <v>45</v>
      </c>
      <c r="B104" s="36">
        <v>183995.7</v>
      </c>
      <c r="C104" s="36">
        <v>73455</v>
      </c>
      <c r="D104" s="28">
        <v>73346.6</v>
      </c>
      <c r="E104" s="29">
        <f t="shared" si="14"/>
        <v>39.86321419467955</v>
      </c>
      <c r="F104" s="29">
        <f t="shared" si="15"/>
        <v>99.85242665577564</v>
      </c>
      <c r="G104" s="28">
        <v>64665.1</v>
      </c>
      <c r="H104" s="29">
        <f>$D:$D/$G:$G*100</f>
        <v>113.4253252527252</v>
      </c>
      <c r="I104" s="36">
        <f>D104-май!D104</f>
        <v>15021.700000000004</v>
      </c>
    </row>
    <row r="105" spans="1:9" ht="25.5">
      <c r="A105" s="11" t="s">
        <v>46</v>
      </c>
      <c r="B105" s="35">
        <f>B106+B107</f>
        <v>270544.1</v>
      </c>
      <c r="C105" s="35">
        <f>C106+C107</f>
        <v>112906.5</v>
      </c>
      <c r="D105" s="35">
        <f>D106+D107</f>
        <v>69918.9</v>
      </c>
      <c r="E105" s="26">
        <f t="shared" si="14"/>
        <v>25.843808828209525</v>
      </c>
      <c r="F105" s="26">
        <f t="shared" si="15"/>
        <v>61.92637270662007</v>
      </c>
      <c r="G105" s="35">
        <f>G106+G107</f>
        <v>54890.799999999996</v>
      </c>
      <c r="H105" s="26">
        <f>$D:$D/$G:$G*100</f>
        <v>127.378176306412</v>
      </c>
      <c r="I105" s="35">
        <f>D105-май!D105</f>
        <v>16051.899999999994</v>
      </c>
    </row>
    <row r="106" spans="1:9" ht="12.75">
      <c r="A106" s="8" t="s">
        <v>47</v>
      </c>
      <c r="B106" s="36">
        <v>224035.6</v>
      </c>
      <c r="C106" s="36">
        <v>68592.1</v>
      </c>
      <c r="D106" s="36">
        <v>68277.9</v>
      </c>
      <c r="E106" s="29">
        <f t="shared" si="14"/>
        <v>30.476361792500832</v>
      </c>
      <c r="F106" s="29">
        <f t="shared" si="15"/>
        <v>99.54192975575903</v>
      </c>
      <c r="G106" s="36">
        <v>52750.2</v>
      </c>
      <c r="H106" s="29">
        <f>$D:$D/$G:$G*100</f>
        <v>129.43628649749195</v>
      </c>
      <c r="I106" s="36">
        <f>D106-май!D106</f>
        <v>15778.499999999993</v>
      </c>
    </row>
    <row r="107" spans="1:9" ht="25.5">
      <c r="A107" s="8" t="s">
        <v>48</v>
      </c>
      <c r="B107" s="36">
        <v>46508.5</v>
      </c>
      <c r="C107" s="36">
        <v>44314.4</v>
      </c>
      <c r="D107" s="36">
        <v>1641</v>
      </c>
      <c r="E107" s="29">
        <f t="shared" si="14"/>
        <v>3.5283872840448516</v>
      </c>
      <c r="F107" s="29">
        <f t="shared" si="15"/>
        <v>3.7030852273753</v>
      </c>
      <c r="G107" s="36">
        <v>2140.6</v>
      </c>
      <c r="H107" s="29">
        <v>0</v>
      </c>
      <c r="I107" s="36">
        <f>D107-май!D107</f>
        <v>273.4000000000001</v>
      </c>
    </row>
    <row r="108" spans="1:9" ht="12.75">
      <c r="A108" s="11" t="s">
        <v>97</v>
      </c>
      <c r="B108" s="35">
        <f>B109</f>
        <v>43.8</v>
      </c>
      <c r="C108" s="35">
        <f>C109</f>
        <v>42.5</v>
      </c>
      <c r="D108" s="35">
        <f>D109</f>
        <v>42.5</v>
      </c>
      <c r="E108" s="26">
        <f t="shared" si="14"/>
        <v>97.03196347031964</v>
      </c>
      <c r="F108" s="26">
        <v>0</v>
      </c>
      <c r="G108" s="35">
        <f>G109</f>
        <v>42.5</v>
      </c>
      <c r="H108" s="26">
        <v>0</v>
      </c>
      <c r="I108" s="35">
        <f>D108-май!D108</f>
        <v>37.9</v>
      </c>
    </row>
    <row r="109" spans="1:9" ht="12.75">
      <c r="A109" s="8" t="s">
        <v>98</v>
      </c>
      <c r="B109" s="36">
        <v>43.8</v>
      </c>
      <c r="C109" s="36">
        <v>42.5</v>
      </c>
      <c r="D109" s="36">
        <v>42.5</v>
      </c>
      <c r="E109" s="29">
        <f t="shared" si="14"/>
        <v>97.03196347031964</v>
      </c>
      <c r="F109" s="29">
        <v>0</v>
      </c>
      <c r="G109" s="36">
        <v>42.5</v>
      </c>
      <c r="H109" s="29">
        <v>0</v>
      </c>
      <c r="I109" s="36">
        <f>D109-май!D109</f>
        <v>37.9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47324.600000000006</v>
      </c>
      <c r="D110" s="35">
        <f>D111+D112+D113+D114+D115</f>
        <v>40109.4</v>
      </c>
      <c r="E110" s="26">
        <f t="shared" si="14"/>
        <v>27.184962173636634</v>
      </c>
      <c r="F110" s="26">
        <f>$D:$D/$C:$C*100</f>
        <v>84.75380668827628</v>
      </c>
      <c r="G110" s="35">
        <f>G111+G112+G113+G114+G115</f>
        <v>52607</v>
      </c>
      <c r="H110" s="26">
        <v>0</v>
      </c>
      <c r="I110" s="35">
        <f>D110-май!D110</f>
        <v>6050.5</v>
      </c>
    </row>
    <row r="111" spans="1:9" ht="12.75">
      <c r="A111" s="8" t="s">
        <v>50</v>
      </c>
      <c r="B111" s="36">
        <v>3162.5</v>
      </c>
      <c r="C111" s="36">
        <v>1175.8</v>
      </c>
      <c r="D111" s="36">
        <v>1175.8</v>
      </c>
      <c r="E111" s="29">
        <f t="shared" si="14"/>
        <v>37.17944664031621</v>
      </c>
      <c r="F111" s="29">
        <v>0</v>
      </c>
      <c r="G111" s="36">
        <v>809.7</v>
      </c>
      <c r="H111" s="29">
        <v>0</v>
      </c>
      <c r="I111" s="36">
        <f>D111-май!D111</f>
        <v>236.5999999999999</v>
      </c>
    </row>
    <row r="112" spans="1:9" ht="12.75" hidden="1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D112-май!D112</f>
        <v>0</v>
      </c>
    </row>
    <row r="113" spans="1:9" ht="12.75">
      <c r="A113" s="8" t="s">
        <v>52</v>
      </c>
      <c r="B113" s="36">
        <v>77854.4</v>
      </c>
      <c r="C113" s="36">
        <v>35944</v>
      </c>
      <c r="D113" s="36">
        <v>35944</v>
      </c>
      <c r="E113" s="29">
        <f>$D:$D/$B:$B*100</f>
        <v>46.16823198175055</v>
      </c>
      <c r="F113" s="29">
        <f>$D:$D/$C:$C*100</f>
        <v>100</v>
      </c>
      <c r="G113" s="36">
        <v>20132.5</v>
      </c>
      <c r="H113" s="29">
        <v>0</v>
      </c>
      <c r="I113" s="36">
        <f>D113-май!D113</f>
        <v>5403.5999999999985</v>
      </c>
    </row>
    <row r="114" spans="1:9" ht="12.75">
      <c r="A114" s="8" t="s">
        <v>53</v>
      </c>
      <c r="B114" s="28">
        <v>64394.9</v>
      </c>
      <c r="C114" s="28">
        <v>9354.3</v>
      </c>
      <c r="D114" s="28">
        <v>2139.1</v>
      </c>
      <c r="E114" s="29">
        <f>$D:$D/$B:$B*100</f>
        <v>3.3218469164483517</v>
      </c>
      <c r="F114" s="29">
        <v>0</v>
      </c>
      <c r="G114" s="28">
        <v>30502.6</v>
      </c>
      <c r="H114" s="29">
        <v>0</v>
      </c>
      <c r="I114" s="36">
        <f>D114-май!D114</f>
        <v>330.39999999999986</v>
      </c>
    </row>
    <row r="115" spans="1:9" ht="12.75">
      <c r="A115" s="8" t="s">
        <v>54</v>
      </c>
      <c r="B115" s="36">
        <v>2130.8</v>
      </c>
      <c r="C115" s="36">
        <v>850.5</v>
      </c>
      <c r="D115" s="36">
        <v>850.5</v>
      </c>
      <c r="E115" s="29">
        <f>$D:$D/$B:$B*100</f>
        <v>39.91458607095926</v>
      </c>
      <c r="F115" s="29">
        <f>$D:$D/$C:$C*100</f>
        <v>100</v>
      </c>
      <c r="G115" s="36">
        <v>1162.2</v>
      </c>
      <c r="H115" s="29">
        <f>$D:$D/$G:$G*100</f>
        <v>73.1801755291688</v>
      </c>
      <c r="I115" s="36">
        <f>D115-май!D115</f>
        <v>79.89999999999998</v>
      </c>
    </row>
    <row r="116" spans="1:9" ht="12.75">
      <c r="A116" s="11" t="s">
        <v>61</v>
      </c>
      <c r="B116" s="27">
        <f>B117+B118+B119</f>
        <v>86826.4</v>
      </c>
      <c r="C116" s="27">
        <f>C117+C118+C119</f>
        <v>39348.5</v>
      </c>
      <c r="D116" s="27">
        <f>D117+D118+D119</f>
        <v>39324.8</v>
      </c>
      <c r="E116" s="26">
        <f>$D:$D/$B:$B*100</f>
        <v>45.29129389218027</v>
      </c>
      <c r="F116" s="26">
        <f>$D:$D/$C:$C*100</f>
        <v>99.939768987382</v>
      </c>
      <c r="G116" s="27">
        <f>G117+G118+G119</f>
        <v>31372.3</v>
      </c>
      <c r="H116" s="26">
        <f>$D:$D/$G:$G*100</f>
        <v>125.34879495605998</v>
      </c>
      <c r="I116" s="35">
        <f>D116-май!D116</f>
        <v>8133.5</v>
      </c>
    </row>
    <row r="117" spans="1:9" ht="12.75">
      <c r="A117" s="42" t="s">
        <v>62</v>
      </c>
      <c r="B117" s="28">
        <v>65627.9</v>
      </c>
      <c r="C117" s="28">
        <v>34878.2</v>
      </c>
      <c r="D117" s="28">
        <v>34878.2</v>
      </c>
      <c r="E117" s="29">
        <f>$D:$D/$B:$B*100</f>
        <v>53.1453848134711</v>
      </c>
      <c r="F117" s="29">
        <f>$D:$D/$C:$C*100</f>
        <v>100</v>
      </c>
      <c r="G117" s="28">
        <v>28027.4</v>
      </c>
      <c r="H117" s="29">
        <v>0</v>
      </c>
      <c r="I117" s="36">
        <f>D117-май!D117</f>
        <v>7131.799999999996</v>
      </c>
    </row>
    <row r="118" spans="1:9" ht="15" customHeight="1">
      <c r="A118" s="12" t="s">
        <v>63</v>
      </c>
      <c r="B118" s="28">
        <v>17425.8</v>
      </c>
      <c r="C118" s="28">
        <v>2521.8</v>
      </c>
      <c r="D118" s="28">
        <v>2521.8</v>
      </c>
      <c r="E118" s="29">
        <v>0</v>
      </c>
      <c r="F118" s="29">
        <v>0</v>
      </c>
      <c r="G118" s="28">
        <v>1663.3</v>
      </c>
      <c r="H118" s="29">
        <v>0</v>
      </c>
      <c r="I118" s="36">
        <f>D118-май!D118</f>
        <v>657.8000000000002</v>
      </c>
    </row>
    <row r="119" spans="1:9" ht="25.5">
      <c r="A119" s="12" t="s">
        <v>73</v>
      </c>
      <c r="B119" s="28">
        <v>3772.7</v>
      </c>
      <c r="C119" s="28">
        <v>1948.5</v>
      </c>
      <c r="D119" s="28">
        <v>1924.8</v>
      </c>
      <c r="E119" s="29">
        <f>$D:$D/$B:$B*100</f>
        <v>51.01916399395658</v>
      </c>
      <c r="F119" s="29">
        <f>$D:$D/$C:$C*100</f>
        <v>98.78367975365666</v>
      </c>
      <c r="G119" s="28">
        <v>1681.6</v>
      </c>
      <c r="H119" s="29">
        <v>0</v>
      </c>
      <c r="I119" s="36">
        <f>D119-май!D119</f>
        <v>343.89999999999986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D120-май!D120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D121-май!D121</f>
        <v>0</v>
      </c>
    </row>
    <row r="122" spans="1:9" ht="15.75" customHeight="1">
      <c r="A122" s="14" t="s">
        <v>55</v>
      </c>
      <c r="B122" s="35">
        <f>B120+B116+B110+B108+B105+B98+B96+B91+B85+B84+B83+B74</f>
        <v>3071243.6999999997</v>
      </c>
      <c r="C122" s="35">
        <f>C120+C116+C110+C108+C105+C98+C96+C91+C85+C84+C83+C74</f>
        <v>1194127.5</v>
      </c>
      <c r="D122" s="35">
        <f>D120+D116+D110+D108+D105+D98+D96+D91+D85+D84+D83+D74</f>
        <v>1140418.3</v>
      </c>
      <c r="E122" s="26">
        <f>$D:$D/$B:$B*100</f>
        <v>37.13213314853524</v>
      </c>
      <c r="F122" s="26">
        <f>$D:$D/$C:$C*100</f>
        <v>95.50222233387976</v>
      </c>
      <c r="G122" s="35">
        <f>G120+G116+G110+G108+G105+G98+G96+G91+G85+G84+G83+G74</f>
        <v>958574.7999999999</v>
      </c>
      <c r="H122" s="26">
        <f>$D:$D/$G:$G*100</f>
        <v>118.97019408396716</v>
      </c>
      <c r="I122" s="35">
        <f>D122-май!D122</f>
        <v>273811.3999999999</v>
      </c>
    </row>
    <row r="123" spans="1:9" ht="26.25" customHeight="1">
      <c r="A123" s="15" t="s">
        <v>56</v>
      </c>
      <c r="B123" s="30">
        <f>B72-B122</f>
        <v>-40827.19999999972</v>
      </c>
      <c r="C123" s="30">
        <f>C72-C122</f>
        <v>-57314.95999999996</v>
      </c>
      <c r="D123" s="30">
        <f>D72-D122</f>
        <v>11740.399999999907</v>
      </c>
      <c r="E123" s="30"/>
      <c r="F123" s="30"/>
      <c r="G123" s="30">
        <f>G70-G122</f>
        <v>-958574.7999999999</v>
      </c>
      <c r="H123" s="30"/>
      <c r="I123" s="35">
        <f>D123-май!D123</f>
        <v>-12281.29999999993</v>
      </c>
    </row>
    <row r="124" spans="1:9" ht="24" customHeight="1">
      <c r="A124" s="1" t="s">
        <v>57</v>
      </c>
      <c r="B124" s="28" t="str">
        <f>май!B124</f>
        <v>На 01.01.2021</v>
      </c>
      <c r="C124" s="28"/>
      <c r="D124" s="28" t="s">
        <v>186</v>
      </c>
      <c r="E124" s="28"/>
      <c r="F124" s="28"/>
      <c r="G124" s="28" t="s">
        <v>150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6" ref="C125:H125">C127+C128</f>
        <v>0</v>
      </c>
      <c r="D125" s="27">
        <f t="shared" si="16"/>
        <v>33889.5</v>
      </c>
      <c r="E125" s="27">
        <f t="shared" si="16"/>
        <v>0</v>
      </c>
      <c r="F125" s="27">
        <f t="shared" si="16"/>
        <v>0</v>
      </c>
      <c r="G125" s="27">
        <f>G127+G128</f>
        <v>55048.899999999994</v>
      </c>
      <c r="H125" s="27">
        <f t="shared" si="16"/>
        <v>0</v>
      </c>
      <c r="I125" s="35">
        <f>D125-май!D125</f>
        <v>-12281.400000000001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D126-май!D126</f>
        <v>0</v>
      </c>
    </row>
    <row r="127" spans="1:9" ht="12.75">
      <c r="A127" s="5" t="s">
        <v>59</v>
      </c>
      <c r="B127" s="45">
        <f>май!B127</f>
        <v>7160.3</v>
      </c>
      <c r="C127" s="45"/>
      <c r="D127" s="45">
        <v>13818.5</v>
      </c>
      <c r="E127" s="45"/>
      <c r="F127" s="45"/>
      <c r="G127" s="45">
        <v>18398.2</v>
      </c>
      <c r="H127" s="93"/>
      <c r="I127" s="75">
        <f>D127-май!D127</f>
        <v>-6227.700000000001</v>
      </c>
    </row>
    <row r="128" spans="1:9" ht="12.75">
      <c r="A128" s="1" t="s">
        <v>60</v>
      </c>
      <c r="B128" s="45">
        <f>май!B128</f>
        <v>14988.7</v>
      </c>
      <c r="C128" s="45"/>
      <c r="D128" s="45">
        <f>33889.5-D127</f>
        <v>20071</v>
      </c>
      <c r="E128" s="45"/>
      <c r="F128" s="45"/>
      <c r="G128" s="45">
        <v>36650.7</v>
      </c>
      <c r="H128" s="93"/>
      <c r="I128" s="75">
        <f>D128-май!D128</f>
        <v>-6053.700000000001</v>
      </c>
    </row>
    <row r="129" spans="1:9" ht="12.75">
      <c r="A129" s="3" t="s">
        <v>99</v>
      </c>
      <c r="B129" s="44">
        <f>B130-B131</f>
        <v>18682.6</v>
      </c>
      <c r="C129" s="44"/>
      <c r="D129" s="44">
        <v>0</v>
      </c>
      <c r="E129" s="44"/>
      <c r="F129" s="44"/>
      <c r="G129" s="44">
        <v>0</v>
      </c>
      <c r="H129" s="94"/>
      <c r="I129" s="75">
        <f>D129-май!D129</f>
        <v>0</v>
      </c>
    </row>
    <row r="130" spans="1:9" ht="12.75">
      <c r="A130" s="2" t="s">
        <v>100</v>
      </c>
      <c r="B130" s="45">
        <v>38682.6</v>
      </c>
      <c r="C130" s="45"/>
      <c r="D130" s="45">
        <v>0</v>
      </c>
      <c r="E130" s="45"/>
      <c r="F130" s="45"/>
      <c r="G130" s="45">
        <v>0</v>
      </c>
      <c r="H130" s="93"/>
      <c r="I130" s="75">
        <f>D130-май!D130</f>
        <v>0</v>
      </c>
    </row>
    <row r="131" spans="1:9" ht="12.75">
      <c r="A131" s="2" t="s">
        <v>101</v>
      </c>
      <c r="B131" s="45">
        <v>20000</v>
      </c>
      <c r="C131" s="45"/>
      <c r="D131" s="45">
        <v>0</v>
      </c>
      <c r="E131" s="45"/>
      <c r="F131" s="45"/>
      <c r="G131" s="45">
        <v>0</v>
      </c>
      <c r="H131" s="93"/>
      <c r="I131" s="75">
        <f>D131-май!D131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7" t="str">
        <f>май!A137</f>
        <v>Руководитель финансового управления администрации города Минусинска </v>
      </c>
      <c r="C137" s="24" t="s">
        <v>145</v>
      </c>
      <c r="D137" s="24"/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188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189</v>
      </c>
      <c r="D4" s="18" t="s">
        <v>68</v>
      </c>
      <c r="E4" s="18" t="s">
        <v>66</v>
      </c>
      <c r="F4" s="18" t="s">
        <v>69</v>
      </c>
      <c r="G4" s="18" t="s">
        <v>168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7" t="s">
        <v>3</v>
      </c>
      <c r="B6" s="108"/>
      <c r="C6" s="108"/>
      <c r="D6" s="108"/>
      <c r="E6" s="108"/>
      <c r="F6" s="108"/>
      <c r="G6" s="108"/>
      <c r="H6" s="108"/>
      <c r="I6" s="109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330237.3899999999</v>
      </c>
      <c r="D7" s="35">
        <f>D8+D16+D21+D26+D29+D33+D36+D45+D46+D47+D51+D62</f>
        <v>337188.33999999985</v>
      </c>
      <c r="E7" s="26">
        <f aca="true" t="shared" si="0" ref="E7:E32">$D:$D/$B:$B*100</f>
        <v>59.75839405849166</v>
      </c>
      <c r="F7" s="26">
        <f aca="true" t="shared" si="1" ref="F7:F30">$D:$D/$C:$C*100</f>
        <v>102.10483434356115</v>
      </c>
      <c r="G7" s="35">
        <f>G8+G16+G21+G26+G29+G33+G36+G45+G46+G47+G51+G62</f>
        <v>233688.16999999998</v>
      </c>
      <c r="H7" s="26">
        <f aca="true" t="shared" si="2" ref="H7:H14">$D:$D/$G:$G*100</f>
        <v>144.2898628544183</v>
      </c>
      <c r="I7" s="35">
        <f>I8+I16+I21+I26+I29+I33+I36+I45+I46+I47+I51+I62</f>
        <v>66568.23999999999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167468</v>
      </c>
      <c r="D8" s="26">
        <f>D9+D10</f>
        <v>161961.40999999997</v>
      </c>
      <c r="E8" s="26">
        <f t="shared" si="0"/>
        <v>50.32779904305923</v>
      </c>
      <c r="F8" s="26">
        <f t="shared" si="1"/>
        <v>96.71185539924043</v>
      </c>
      <c r="G8" s="26">
        <f>G9+G10</f>
        <v>155222.99</v>
      </c>
      <c r="H8" s="26">
        <f t="shared" si="2"/>
        <v>104.3411224071898</v>
      </c>
      <c r="I8" s="26">
        <f>I9+I10</f>
        <v>27821.239999999998</v>
      </c>
    </row>
    <row r="9" spans="1:9" ht="25.5">
      <c r="A9" s="54" t="s">
        <v>5</v>
      </c>
      <c r="B9" s="27">
        <v>12689.9</v>
      </c>
      <c r="C9" s="27">
        <v>6580</v>
      </c>
      <c r="D9" s="27">
        <v>6406.969999999999</v>
      </c>
      <c r="E9" s="26">
        <f t="shared" si="0"/>
        <v>50.48873513581667</v>
      </c>
      <c r="F9" s="26">
        <f t="shared" si="1"/>
        <v>97.37036474164132</v>
      </c>
      <c r="G9" s="27">
        <v>7024.34</v>
      </c>
      <c r="H9" s="26">
        <f t="shared" si="2"/>
        <v>91.21098921749231</v>
      </c>
      <c r="I9" s="27">
        <v>725.84</v>
      </c>
    </row>
    <row r="10" spans="1:9" ht="25.5">
      <c r="A10" s="55" t="s">
        <v>70</v>
      </c>
      <c r="B10" s="47">
        <f>SUM(B11:B15)</f>
        <v>309123.11999999994</v>
      </c>
      <c r="C10" s="47">
        <f>SUM(C11:C15)</f>
        <v>160888</v>
      </c>
      <c r="D10" s="47">
        <f>SUM(D11:D15)</f>
        <v>155554.43999999997</v>
      </c>
      <c r="E10" s="48">
        <f t="shared" si="0"/>
        <v>50.321192410325054</v>
      </c>
      <c r="F10" s="26">
        <f t="shared" si="1"/>
        <v>96.68492367361145</v>
      </c>
      <c r="G10" s="47">
        <f>G11+G12+G13+G14</f>
        <v>148198.65</v>
      </c>
      <c r="H10" s="48">
        <f t="shared" si="2"/>
        <v>104.9634662663931</v>
      </c>
      <c r="I10" s="47">
        <f>SUM(I11:I15)</f>
        <v>27095.399999999998</v>
      </c>
    </row>
    <row r="11" spans="1:9" ht="51">
      <c r="A11" s="57" t="s">
        <v>74</v>
      </c>
      <c r="B11" s="28">
        <v>295919.92</v>
      </c>
      <c r="C11" s="28">
        <v>152750</v>
      </c>
      <c r="D11" s="28">
        <v>145631.34</v>
      </c>
      <c r="E11" s="26">
        <f t="shared" si="0"/>
        <v>49.21309116331202</v>
      </c>
      <c r="F11" s="26">
        <f t="shared" si="1"/>
        <v>95.33966612111293</v>
      </c>
      <c r="G11" s="28">
        <v>140559.66</v>
      </c>
      <c r="H11" s="26">
        <f t="shared" si="2"/>
        <v>103.60820451614639</v>
      </c>
      <c r="I11" s="28">
        <v>22721.1</v>
      </c>
    </row>
    <row r="12" spans="1:9" ht="89.25">
      <c r="A12" s="57" t="s">
        <v>75</v>
      </c>
      <c r="B12" s="28">
        <v>4024.3</v>
      </c>
      <c r="C12" s="28">
        <v>3014</v>
      </c>
      <c r="D12" s="28">
        <v>5392.370000000001</v>
      </c>
      <c r="E12" s="26">
        <f t="shared" si="0"/>
        <v>133.9952289839227</v>
      </c>
      <c r="F12" s="26">
        <f t="shared" si="1"/>
        <v>178.91074983410752</v>
      </c>
      <c r="G12" s="28">
        <v>3238.75</v>
      </c>
      <c r="H12" s="26">
        <f t="shared" si="2"/>
        <v>166.4954071786955</v>
      </c>
      <c r="I12" s="28">
        <v>2702.13</v>
      </c>
    </row>
    <row r="13" spans="1:9" ht="25.5">
      <c r="A13" s="57" t="s">
        <v>76</v>
      </c>
      <c r="B13" s="28">
        <v>2998.5</v>
      </c>
      <c r="C13" s="28">
        <v>2104</v>
      </c>
      <c r="D13" s="28">
        <v>2734.99</v>
      </c>
      <c r="E13" s="26">
        <f t="shared" si="0"/>
        <v>91.21193930298482</v>
      </c>
      <c r="F13" s="26">
        <f t="shared" si="1"/>
        <v>129.99001901140684</v>
      </c>
      <c r="G13" s="28">
        <v>2194.2200000000003</v>
      </c>
      <c r="H13" s="26">
        <f t="shared" si="2"/>
        <v>124.64520421835547</v>
      </c>
      <c r="I13" s="28">
        <v>1271.94</v>
      </c>
    </row>
    <row r="14" spans="1:9" ht="63.75">
      <c r="A14" s="57" t="s">
        <v>78</v>
      </c>
      <c r="B14" s="28">
        <v>3879.1</v>
      </c>
      <c r="C14" s="28">
        <v>2220</v>
      </c>
      <c r="D14" s="28">
        <v>1213.08</v>
      </c>
      <c r="E14" s="26">
        <f t="shared" si="0"/>
        <v>31.272202314969967</v>
      </c>
      <c r="F14" s="26">
        <f t="shared" si="1"/>
        <v>54.64324324324325</v>
      </c>
      <c r="G14" s="28">
        <v>2206.02</v>
      </c>
      <c r="H14" s="26">
        <f t="shared" si="2"/>
        <v>54.98952865341202</v>
      </c>
      <c r="I14" s="28">
        <v>226.25</v>
      </c>
    </row>
    <row r="15" spans="1:9" ht="38.25">
      <c r="A15" s="57" t="s">
        <v>169</v>
      </c>
      <c r="B15" s="28">
        <v>2301.3</v>
      </c>
      <c r="C15" s="28">
        <v>800</v>
      </c>
      <c r="D15" s="28">
        <v>582.66</v>
      </c>
      <c r="E15" s="26">
        <f t="shared" si="0"/>
        <v>25.31873289010559</v>
      </c>
      <c r="F15" s="26">
        <f t="shared" si="1"/>
        <v>72.8325</v>
      </c>
      <c r="G15" s="28">
        <v>0</v>
      </c>
      <c r="H15" s="26">
        <v>0</v>
      </c>
      <c r="I15" s="28">
        <v>173.98</v>
      </c>
    </row>
    <row r="16" spans="1:9" ht="38.25">
      <c r="A16" s="59" t="s">
        <v>82</v>
      </c>
      <c r="B16" s="35">
        <f>B17+B18+B19+B20</f>
        <v>24101.6</v>
      </c>
      <c r="C16" s="35">
        <f>C17+C18+C19+C20</f>
        <v>13071</v>
      </c>
      <c r="D16" s="35">
        <f>D17+D18+D19+D20</f>
        <v>13426.690000000002</v>
      </c>
      <c r="E16" s="26">
        <f t="shared" si="0"/>
        <v>55.70870813555948</v>
      </c>
      <c r="F16" s="26">
        <f t="shared" si="1"/>
        <v>102.72121490322088</v>
      </c>
      <c r="G16" s="35">
        <f>G17+G18+G19+G20</f>
        <v>11448.599999999999</v>
      </c>
      <c r="H16" s="26">
        <f aca="true" t="shared" si="3" ref="H16:H30">$D:$D/$G:$G*100</f>
        <v>117.2780077913457</v>
      </c>
      <c r="I16" s="35">
        <f>I17+I18+I19+I20</f>
        <v>2088.37</v>
      </c>
    </row>
    <row r="17" spans="1:9" ht="38.25">
      <c r="A17" s="39" t="s">
        <v>83</v>
      </c>
      <c r="B17" s="28">
        <v>11066.6</v>
      </c>
      <c r="C17" s="28">
        <v>6100</v>
      </c>
      <c r="D17" s="28">
        <v>6033.07</v>
      </c>
      <c r="E17" s="26">
        <f t="shared" si="0"/>
        <v>54.51602118085048</v>
      </c>
      <c r="F17" s="26">
        <f t="shared" si="1"/>
        <v>98.9027868852459</v>
      </c>
      <c r="G17" s="28">
        <v>5380.16</v>
      </c>
      <c r="H17" s="26">
        <f t="shared" si="3"/>
        <v>112.1355126985071</v>
      </c>
      <c r="I17" s="28">
        <v>905.83</v>
      </c>
    </row>
    <row r="18" spans="1:9" ht="51">
      <c r="A18" s="39" t="s">
        <v>84</v>
      </c>
      <c r="B18" s="28">
        <v>63.1</v>
      </c>
      <c r="C18" s="28">
        <v>31</v>
      </c>
      <c r="D18" s="28">
        <v>45.22</v>
      </c>
      <c r="E18" s="26">
        <f t="shared" si="0"/>
        <v>71.66402535657686</v>
      </c>
      <c r="F18" s="26">
        <f t="shared" si="1"/>
        <v>145.8709677419355</v>
      </c>
      <c r="G18" s="28">
        <v>35.160000000000004</v>
      </c>
      <c r="H18" s="26">
        <f t="shared" si="3"/>
        <v>128.61205915813423</v>
      </c>
      <c r="I18" s="28">
        <v>6.59</v>
      </c>
    </row>
    <row r="19" spans="1:9" ht="51">
      <c r="A19" s="39" t="s">
        <v>85</v>
      </c>
      <c r="B19" s="28">
        <v>14557.4</v>
      </c>
      <c r="C19" s="28">
        <v>8000</v>
      </c>
      <c r="D19" s="28">
        <v>8450.45</v>
      </c>
      <c r="E19" s="26">
        <f t="shared" si="0"/>
        <v>58.04917086842431</v>
      </c>
      <c r="F19" s="26">
        <f t="shared" si="1"/>
        <v>105.630625</v>
      </c>
      <c r="G19" s="28">
        <v>7098.099999999999</v>
      </c>
      <c r="H19" s="26">
        <f t="shared" si="3"/>
        <v>119.05228159648358</v>
      </c>
      <c r="I19" s="28">
        <v>1320.96</v>
      </c>
    </row>
    <row r="20" spans="1:9" ht="51">
      <c r="A20" s="39" t="s">
        <v>86</v>
      </c>
      <c r="B20" s="28">
        <v>-1585.5</v>
      </c>
      <c r="C20" s="28">
        <v>-1060</v>
      </c>
      <c r="D20" s="28">
        <v>-1102.0500000000002</v>
      </c>
      <c r="E20" s="26">
        <f t="shared" si="0"/>
        <v>69.50804162724694</v>
      </c>
      <c r="F20" s="26">
        <f t="shared" si="1"/>
        <v>103.9669811320755</v>
      </c>
      <c r="G20" s="28">
        <v>-1064.8200000000002</v>
      </c>
      <c r="H20" s="26">
        <f t="shared" si="3"/>
        <v>103.49636558291542</v>
      </c>
      <c r="I20" s="28">
        <v>-145.01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84957.34</v>
      </c>
      <c r="D21" s="35">
        <f>D22+D24+D25+D23</f>
        <v>91253.33999999998</v>
      </c>
      <c r="E21" s="26">
        <f t="shared" si="0"/>
        <v>100.44314443668812</v>
      </c>
      <c r="F21" s="26">
        <f t="shared" si="1"/>
        <v>107.41077816231062</v>
      </c>
      <c r="G21" s="35">
        <f>G22+G24+G25+G23</f>
        <v>19425.67</v>
      </c>
      <c r="H21" s="26">
        <f t="shared" si="3"/>
        <v>469.7564614244965</v>
      </c>
      <c r="I21" s="35">
        <f>I22+I24+I25+I23</f>
        <v>21087.66</v>
      </c>
    </row>
    <row r="22" spans="1:9" ht="25.5">
      <c r="A22" s="57" t="s">
        <v>170</v>
      </c>
      <c r="B22" s="28">
        <v>73769</v>
      </c>
      <c r="C22" s="28">
        <v>67875.6</v>
      </c>
      <c r="D22" s="28">
        <v>69448.23999999999</v>
      </c>
      <c r="E22" s="26">
        <f t="shared" si="0"/>
        <v>94.14285133321584</v>
      </c>
      <c r="F22" s="26">
        <f t="shared" si="1"/>
        <v>102.31694452793047</v>
      </c>
      <c r="G22" s="28"/>
      <c r="H22" s="26" t="e">
        <f t="shared" si="3"/>
        <v>#DIV/0!</v>
      </c>
      <c r="I22" s="28">
        <v>19405.36</v>
      </c>
    </row>
    <row r="23" spans="1:9" ht="12.75" customHeight="1">
      <c r="A23" s="57" t="s">
        <v>89</v>
      </c>
      <c r="B23" s="28">
        <v>5494</v>
      </c>
      <c r="C23" s="28">
        <v>5494</v>
      </c>
      <c r="D23" s="28">
        <v>7200.01</v>
      </c>
      <c r="E23" s="26">
        <f t="shared" si="0"/>
        <v>131.05223880597015</v>
      </c>
      <c r="F23" s="26">
        <f t="shared" si="1"/>
        <v>131.05223880597015</v>
      </c>
      <c r="G23" s="28">
        <v>18557.41</v>
      </c>
      <c r="H23" s="26">
        <f t="shared" si="3"/>
        <v>38.79857156790737</v>
      </c>
      <c r="I23" s="28">
        <v>36.620000000000005</v>
      </c>
    </row>
    <row r="24" spans="1:9" ht="12.75">
      <c r="A24" s="57" t="s">
        <v>87</v>
      </c>
      <c r="B24" s="28">
        <v>575.0899999999999</v>
      </c>
      <c r="C24" s="28">
        <v>575.0899999999999</v>
      </c>
      <c r="D24" s="28">
        <v>1147.95</v>
      </c>
      <c r="E24" s="26">
        <f t="shared" si="0"/>
        <v>199.61223460675723</v>
      </c>
      <c r="F24" s="26">
        <f t="shared" si="1"/>
        <v>199.61223460675723</v>
      </c>
      <c r="G24" s="28">
        <v>552.66</v>
      </c>
      <c r="H24" s="26">
        <f t="shared" si="3"/>
        <v>207.71360330040173</v>
      </c>
      <c r="I24" s="28">
        <v>78.72</v>
      </c>
    </row>
    <row r="25" spans="1:9" ht="28.5" customHeight="1">
      <c r="A25" s="57" t="s">
        <v>88</v>
      </c>
      <c r="B25" s="28">
        <v>11012.65</v>
      </c>
      <c r="C25" s="28">
        <v>11012.65</v>
      </c>
      <c r="D25" s="28">
        <v>13457.14</v>
      </c>
      <c r="E25" s="26">
        <f t="shared" si="0"/>
        <v>122.19710968749575</v>
      </c>
      <c r="F25" s="26">
        <f t="shared" si="1"/>
        <v>122.19710968749575</v>
      </c>
      <c r="G25" s="28">
        <v>315.6</v>
      </c>
      <c r="H25" s="26">
        <f t="shared" si="3"/>
        <v>4263.986058301647</v>
      </c>
      <c r="I25" s="28">
        <v>1566.96</v>
      </c>
    </row>
    <row r="26" spans="1:9" ht="12.75">
      <c r="A26" s="60" t="s">
        <v>8</v>
      </c>
      <c r="B26" s="35">
        <f>SUM(B27:B28)</f>
        <v>41308.6</v>
      </c>
      <c r="C26" s="35">
        <f>SUM(C27:C28)</f>
        <v>10612</v>
      </c>
      <c r="D26" s="35">
        <f>SUM(D27:D28)</f>
        <v>10062.22</v>
      </c>
      <c r="E26" s="26">
        <f t="shared" si="0"/>
        <v>24.358656550936125</v>
      </c>
      <c r="F26" s="26">
        <f t="shared" si="1"/>
        <v>94.81926121372031</v>
      </c>
      <c r="G26" s="35">
        <f>SUM(G27:G28)</f>
        <v>9396.13</v>
      </c>
      <c r="H26" s="26">
        <f t="shared" si="3"/>
        <v>107.08898237891557</v>
      </c>
      <c r="I26" s="35">
        <f>SUM(I27:I28)</f>
        <v>2649.31</v>
      </c>
    </row>
    <row r="27" spans="1:9" ht="12.75">
      <c r="A27" s="57" t="s">
        <v>106</v>
      </c>
      <c r="B27" s="28">
        <v>23995.5</v>
      </c>
      <c r="C27" s="28">
        <v>3550</v>
      </c>
      <c r="D27" s="28">
        <v>2776.0299999999997</v>
      </c>
      <c r="E27" s="26">
        <f t="shared" si="0"/>
        <v>11.568960846825444</v>
      </c>
      <c r="F27" s="26">
        <f t="shared" si="1"/>
        <v>78.19802816901408</v>
      </c>
      <c r="G27" s="28">
        <v>2611.2299999999996</v>
      </c>
      <c r="H27" s="26">
        <f t="shared" si="3"/>
        <v>106.31120200058976</v>
      </c>
      <c r="I27" s="28">
        <v>552.81</v>
      </c>
    </row>
    <row r="28" spans="1:9" ht="12" customHeight="1">
      <c r="A28" s="57" t="s">
        <v>107</v>
      </c>
      <c r="B28" s="28">
        <v>17313.1</v>
      </c>
      <c r="C28" s="28">
        <v>7062</v>
      </c>
      <c r="D28" s="28">
        <v>7286.19</v>
      </c>
      <c r="E28" s="26">
        <f t="shared" si="0"/>
        <v>42.084837492996634</v>
      </c>
      <c r="F28" s="26">
        <f t="shared" si="1"/>
        <v>103.17459643160578</v>
      </c>
      <c r="G28" s="28">
        <v>6784.9</v>
      </c>
      <c r="H28" s="26">
        <f t="shared" si="3"/>
        <v>107.38831817712861</v>
      </c>
      <c r="I28" s="28">
        <v>2096.5</v>
      </c>
    </row>
    <row r="29" spans="1:9" ht="15" customHeight="1">
      <c r="A29" s="53" t="s">
        <v>9</v>
      </c>
      <c r="B29" s="35">
        <f>B30+B32+B31</f>
        <v>16099.1</v>
      </c>
      <c r="C29" s="35">
        <f>C30+C32+C31</f>
        <v>7958.6</v>
      </c>
      <c r="D29" s="35">
        <f>D30+D32+D31</f>
        <v>8990.81</v>
      </c>
      <c r="E29" s="26">
        <f t="shared" si="0"/>
        <v>55.84666223577715</v>
      </c>
      <c r="F29" s="26">
        <f t="shared" si="1"/>
        <v>112.96974342220993</v>
      </c>
      <c r="G29" s="35">
        <f>G30+G31+G32</f>
        <v>7713.46</v>
      </c>
      <c r="H29" s="26">
        <f t="shared" si="3"/>
        <v>116.56001327549504</v>
      </c>
      <c r="I29" s="35">
        <f>I30+I32+I31</f>
        <v>1553.8</v>
      </c>
    </row>
    <row r="30" spans="1:9" ht="25.5" customHeight="1">
      <c r="A30" s="57" t="s">
        <v>10</v>
      </c>
      <c r="B30" s="28">
        <v>15983.5</v>
      </c>
      <c r="C30" s="28">
        <v>7900</v>
      </c>
      <c r="D30" s="28">
        <v>8872.41</v>
      </c>
      <c r="E30" s="26">
        <f t="shared" si="0"/>
        <v>55.509806988456845</v>
      </c>
      <c r="F30" s="26">
        <f t="shared" si="1"/>
        <v>112.30898734177215</v>
      </c>
      <c r="G30" s="28">
        <v>7636.86</v>
      </c>
      <c r="H30" s="26">
        <f t="shared" si="3"/>
        <v>116.17876980853387</v>
      </c>
      <c r="I30" s="28">
        <v>1529</v>
      </c>
    </row>
    <row r="31" spans="1:9" ht="27" customHeight="1">
      <c r="A31" s="57" t="s">
        <v>90</v>
      </c>
      <c r="B31" s="28">
        <v>50</v>
      </c>
      <c r="C31" s="28">
        <v>25</v>
      </c>
      <c r="D31" s="28">
        <v>80</v>
      </c>
      <c r="E31" s="26">
        <f t="shared" si="0"/>
        <v>160</v>
      </c>
      <c r="F31" s="26" t="s">
        <v>111</v>
      </c>
      <c r="G31" s="28">
        <v>41.6</v>
      </c>
      <c r="H31" s="26" t="s">
        <v>111</v>
      </c>
      <c r="I31" s="28">
        <v>20</v>
      </c>
    </row>
    <row r="32" spans="1:9" ht="26.25" customHeight="1">
      <c r="A32" s="57" t="s">
        <v>91</v>
      </c>
      <c r="B32" s="28">
        <v>65.6</v>
      </c>
      <c r="C32" s="28">
        <v>33.6</v>
      </c>
      <c r="D32" s="28">
        <v>38.4</v>
      </c>
      <c r="E32" s="26">
        <f t="shared" si="0"/>
        <v>58.53658536585367</v>
      </c>
      <c r="F32" s="26">
        <f>$D:$D/$C:$C*100</f>
        <v>114.28571428571428</v>
      </c>
      <c r="G32" s="28">
        <v>35</v>
      </c>
      <c r="H32" s="26" t="s">
        <v>111</v>
      </c>
      <c r="I32" s="28">
        <v>4.8</v>
      </c>
    </row>
    <row r="33" spans="1:9" ht="15.75" customHeight="1">
      <c r="A33" s="60" t="s">
        <v>11</v>
      </c>
      <c r="B33" s="35">
        <f>B34+B35</f>
        <v>0</v>
      </c>
      <c r="C33" s="35">
        <f>C34+C35</f>
        <v>0</v>
      </c>
      <c r="D33" s="35">
        <f>D34+D35</f>
        <v>16.67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16.63</v>
      </c>
    </row>
    <row r="34" spans="1:9" ht="25.5">
      <c r="A34" s="57" t="s">
        <v>117</v>
      </c>
      <c r="B34" s="28">
        <v>0</v>
      </c>
      <c r="C34" s="28">
        <v>0</v>
      </c>
      <c r="D34" s="28">
        <v>14.9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14.84</v>
      </c>
    </row>
    <row r="35" spans="1:9" ht="18.75" customHeight="1">
      <c r="A35" s="57" t="s">
        <v>92</v>
      </c>
      <c r="B35" s="28">
        <v>0</v>
      </c>
      <c r="C35" s="28">
        <v>0</v>
      </c>
      <c r="D35" s="28">
        <v>1.77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1.79</v>
      </c>
    </row>
    <row r="36" spans="1:9" ht="38.25">
      <c r="A36" s="60" t="s">
        <v>12</v>
      </c>
      <c r="B36" s="35">
        <f>SUM(B38:B44)</f>
        <v>59289.28</v>
      </c>
      <c r="C36" s="35">
        <f>SUM(C38:C44)</f>
        <v>36921.89</v>
      </c>
      <c r="D36" s="35">
        <f>D37+D39+D40+D41+D43+D44+D38+D42</f>
        <v>40763.82000000001</v>
      </c>
      <c r="E36" s="26">
        <f>$D:$D/$B:$B*100</f>
        <v>68.75411541513071</v>
      </c>
      <c r="F36" s="26">
        <f aca="true" t="shared" si="4" ref="F36:F42">$D:$D/$C:$C*100</f>
        <v>110.4055615787816</v>
      </c>
      <c r="G36" s="35">
        <f>SUM(G38:G44)</f>
        <v>23930.689999999995</v>
      </c>
      <c r="H36" s="26">
        <f>$D:$D/$G:$G*100</f>
        <v>170.34118113602247</v>
      </c>
      <c r="I36" s="35">
        <f>I37+I39+I40+I41+I43+I44+I38+I42</f>
        <v>8652.48</v>
      </c>
    </row>
    <row r="37" spans="1:9" ht="17.25" customHeight="1">
      <c r="A37" s="57" t="s">
        <v>115</v>
      </c>
      <c r="B37" s="28"/>
      <c r="C37" s="28"/>
      <c r="D37" s="28"/>
      <c r="E37" s="26" t="s">
        <v>112</v>
      </c>
      <c r="F37" s="26" t="e">
        <f t="shared" si="4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34812</v>
      </c>
      <c r="C38" s="28">
        <v>22850</v>
      </c>
      <c r="D38" s="28">
        <v>25809.920000000002</v>
      </c>
      <c r="E38" s="26">
        <f aca="true" t="shared" si="5" ref="E38:E47">$D:$D/$B:$B*100</f>
        <v>74.1408709640354</v>
      </c>
      <c r="F38" s="26">
        <f t="shared" si="4"/>
        <v>112.95369803063457</v>
      </c>
      <c r="G38" s="28">
        <v>13250.8</v>
      </c>
      <c r="H38" s="26">
        <f>$D:$D/$G:$G*100</f>
        <v>194.78008874935855</v>
      </c>
      <c r="I38" s="28">
        <v>5092.79</v>
      </c>
    </row>
    <row r="39" spans="1:9" ht="76.5">
      <c r="A39" s="57" t="s">
        <v>127</v>
      </c>
      <c r="B39" s="28">
        <v>625.82</v>
      </c>
      <c r="C39" s="28">
        <v>390</v>
      </c>
      <c r="D39" s="28">
        <v>864.23</v>
      </c>
      <c r="E39" s="26">
        <f t="shared" si="5"/>
        <v>138.09561854846442</v>
      </c>
      <c r="F39" s="26">
        <f t="shared" si="4"/>
        <v>221.59743589743593</v>
      </c>
      <c r="G39" s="28">
        <v>608.47</v>
      </c>
      <c r="H39" s="26" t="s">
        <v>111</v>
      </c>
      <c r="I39" s="28">
        <v>478.07</v>
      </c>
    </row>
    <row r="40" spans="1:9" ht="76.5">
      <c r="A40" s="57" t="s">
        <v>119</v>
      </c>
      <c r="B40" s="28">
        <v>352.8</v>
      </c>
      <c r="C40" s="28">
        <v>179.89</v>
      </c>
      <c r="D40" s="28">
        <v>254.80000000000007</v>
      </c>
      <c r="E40" s="26">
        <f t="shared" si="5"/>
        <v>72.22222222222224</v>
      </c>
      <c r="F40" s="26">
        <f t="shared" si="4"/>
        <v>141.6421146256046</v>
      </c>
      <c r="G40" s="28">
        <v>183.65999999999997</v>
      </c>
      <c r="H40" s="26">
        <f>$D:$D/$G:$G*100</f>
        <v>138.73461831645437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8900</v>
      </c>
      <c r="D41" s="28">
        <v>8190.880000000001</v>
      </c>
      <c r="E41" s="26">
        <f t="shared" si="5"/>
        <v>47.19328095192277</v>
      </c>
      <c r="F41" s="26">
        <f t="shared" si="4"/>
        <v>92.03235955056181</v>
      </c>
      <c r="G41" s="28">
        <v>7132.469999999999</v>
      </c>
      <c r="H41" s="26">
        <f>$D:$D/$G:$G*100</f>
        <v>114.83931933818161</v>
      </c>
      <c r="I41" s="28">
        <v>1892.58</v>
      </c>
    </row>
    <row r="42" spans="1:9" ht="42" customHeight="1">
      <c r="A42" s="57" t="s">
        <v>171</v>
      </c>
      <c r="B42" s="28">
        <v>62.29</v>
      </c>
      <c r="C42" s="28">
        <v>0</v>
      </c>
      <c r="D42" s="28">
        <v>16.68</v>
      </c>
      <c r="E42" s="26">
        <f t="shared" si="5"/>
        <v>26.777973992615188</v>
      </c>
      <c r="F42" s="26" t="e">
        <f t="shared" si="4"/>
        <v>#DIV/0!</v>
      </c>
      <c r="G42" s="28">
        <v>7.01</v>
      </c>
      <c r="H42" s="26">
        <f>$D:$D/$G:$G*100</f>
        <v>237.94579172610554</v>
      </c>
      <c r="I42" s="28">
        <v>0.58</v>
      </c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 t="shared" si="5"/>
        <v>125.65270506108202</v>
      </c>
      <c r="F43" s="26" t="s">
        <v>111</v>
      </c>
      <c r="G43" s="28">
        <v>470.23</v>
      </c>
      <c r="H43" s="26" t="s">
        <v>111</v>
      </c>
      <c r="I43" s="28">
        <v>587.43</v>
      </c>
    </row>
    <row r="44" spans="1:9" ht="76.5">
      <c r="A44" s="61" t="s">
        <v>122</v>
      </c>
      <c r="B44" s="28">
        <v>3788.34</v>
      </c>
      <c r="C44" s="28">
        <v>2310</v>
      </c>
      <c r="D44" s="28">
        <v>2747.35</v>
      </c>
      <c r="E44" s="26">
        <f t="shared" si="5"/>
        <v>72.52120981749262</v>
      </c>
      <c r="F44" s="26">
        <f>$D:$D/$C:$C*100</f>
        <v>118.93290043290044</v>
      </c>
      <c r="G44" s="28">
        <v>2278.05</v>
      </c>
      <c r="H44" s="26">
        <f>$D:$D/$G:$G*100</f>
        <v>120.60095256908319</v>
      </c>
      <c r="I44" s="28">
        <v>565.36</v>
      </c>
    </row>
    <row r="45" spans="1:9" ht="25.5">
      <c r="A45" s="54" t="s">
        <v>13</v>
      </c>
      <c r="B45" s="27">
        <v>973.2</v>
      </c>
      <c r="C45" s="27">
        <v>764.6</v>
      </c>
      <c r="D45" s="27">
        <v>422.06000000000006</v>
      </c>
      <c r="E45" s="26">
        <f t="shared" si="5"/>
        <v>43.36826962597616</v>
      </c>
      <c r="F45" s="26">
        <f>$D:$D/$C:$C*100</f>
        <v>55.20010462987184</v>
      </c>
      <c r="G45" s="27">
        <v>1264.12</v>
      </c>
      <c r="H45" s="26">
        <f>$D:$D/$G:$G*100</f>
        <v>33.387653070911</v>
      </c>
      <c r="I45" s="27">
        <v>61.48</v>
      </c>
    </row>
    <row r="46" spans="1:9" ht="25.5">
      <c r="A46" s="54" t="s">
        <v>96</v>
      </c>
      <c r="B46" s="27">
        <v>722.2400000000001</v>
      </c>
      <c r="C46" s="27">
        <v>400.4100000000001</v>
      </c>
      <c r="D46" s="27">
        <v>851.57</v>
      </c>
      <c r="E46" s="26">
        <f t="shared" si="5"/>
        <v>117.906789986708</v>
      </c>
      <c r="F46" s="26">
        <f>$D:$D/$C:$C*100</f>
        <v>212.6745086286556</v>
      </c>
      <c r="G46" s="27">
        <v>1714.9</v>
      </c>
      <c r="H46" s="26">
        <f>$D:$D/$G:$G*100</f>
        <v>49.657122864306956</v>
      </c>
      <c r="I46" s="27">
        <v>111.85</v>
      </c>
    </row>
    <row r="47" spans="1:9" ht="25.5">
      <c r="A47" s="60" t="s">
        <v>14</v>
      </c>
      <c r="B47" s="35">
        <f>B48+B49+B50</f>
        <v>3714</v>
      </c>
      <c r="C47" s="35">
        <f>C48+C49+C50</f>
        <v>3014</v>
      </c>
      <c r="D47" s="35">
        <f>D48+D49+D50</f>
        <v>3060.0999999999995</v>
      </c>
      <c r="E47" s="26">
        <f t="shared" si="5"/>
        <v>82.39364566505114</v>
      </c>
      <c r="F47" s="26">
        <f>$D:$D/$C:$C*100</f>
        <v>101.52952886529528</v>
      </c>
      <c r="G47" s="35">
        <f>G48+G49+G50</f>
        <v>1806.84</v>
      </c>
      <c r="H47" s="26">
        <f>$D:$D/$G:$G*100</f>
        <v>169.36198003143608</v>
      </c>
      <c r="I47" s="35">
        <f>I48+I49+I50</f>
        <v>2381.91</v>
      </c>
    </row>
    <row r="48" spans="1:9" ht="12.75" customHeight="1" hidden="1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66" customHeight="1">
      <c r="A49" s="57" t="s">
        <v>95</v>
      </c>
      <c r="B49" s="28">
        <v>2314</v>
      </c>
      <c r="C49" s="28">
        <v>2314</v>
      </c>
      <c r="D49" s="28">
        <v>2012.34</v>
      </c>
      <c r="E49" s="26" t="s">
        <v>112</v>
      </c>
      <c r="F49" s="26">
        <f aca="true" t="shared" si="6" ref="F49:F61">$D:$D/$C:$C*100</f>
        <v>86.9636992221262</v>
      </c>
      <c r="G49" s="28">
        <v>110.45</v>
      </c>
      <c r="H49" s="26">
        <f aca="true" t="shared" si="7" ref="H49:H54">$D:$D/$G:$G*100</f>
        <v>1821.946582163875</v>
      </c>
      <c r="I49" s="28">
        <v>1999</v>
      </c>
    </row>
    <row r="50" spans="1:9" ht="16.5" customHeight="1">
      <c r="A50" s="61" t="s">
        <v>93</v>
      </c>
      <c r="B50" s="28">
        <v>1400</v>
      </c>
      <c r="C50" s="28">
        <v>700</v>
      </c>
      <c r="D50" s="28">
        <v>995.0699999999999</v>
      </c>
      <c r="E50" s="26">
        <f aca="true" t="shared" si="8" ref="E50:E55">$D:$D/$B:$B*100</f>
        <v>71.07642857142856</v>
      </c>
      <c r="F50" s="26">
        <f t="shared" si="6"/>
        <v>142.15285714285713</v>
      </c>
      <c r="G50" s="28">
        <v>1283.34</v>
      </c>
      <c r="H50" s="26">
        <f t="shared" si="7"/>
        <v>77.5375192856141</v>
      </c>
      <c r="I50" s="28">
        <v>382.91</v>
      </c>
    </row>
    <row r="51" spans="1:9" ht="12.75">
      <c r="A51" s="54" t="s">
        <v>15</v>
      </c>
      <c r="B51" s="35">
        <v>5380.899999999999</v>
      </c>
      <c r="C51" s="35">
        <v>4929.549999999999</v>
      </c>
      <c r="D51" s="35">
        <v>6353.29</v>
      </c>
      <c r="E51" s="26">
        <f t="shared" si="8"/>
        <v>118.07114051552716</v>
      </c>
      <c r="F51" s="26">
        <f t="shared" si="6"/>
        <v>128.8817437697153</v>
      </c>
      <c r="G51" s="35">
        <v>1780.46</v>
      </c>
      <c r="H51" s="26">
        <f t="shared" si="7"/>
        <v>356.8341889174707</v>
      </c>
      <c r="I51" s="27">
        <v>141.57999999999998</v>
      </c>
    </row>
    <row r="52" spans="1:9" ht="63.75" hidden="1">
      <c r="A52" s="57" t="s">
        <v>128</v>
      </c>
      <c r="B52" s="35"/>
      <c r="C52" s="35"/>
      <c r="D52" s="28"/>
      <c r="E52" s="26" t="e">
        <f t="shared" si="8"/>
        <v>#DIV/0!</v>
      </c>
      <c r="F52" s="26" t="e">
        <f t="shared" si="6"/>
        <v>#DIV/0!</v>
      </c>
      <c r="G52" s="28"/>
      <c r="H52" s="26" t="e">
        <f t="shared" si="7"/>
        <v>#DIV/0!</v>
      </c>
      <c r="I52" s="28"/>
    </row>
    <row r="53" spans="1:9" ht="89.25" hidden="1">
      <c r="A53" s="57" t="s">
        <v>129</v>
      </c>
      <c r="B53" s="35"/>
      <c r="C53" s="35"/>
      <c r="D53" s="28"/>
      <c r="E53" s="26" t="e">
        <f t="shared" si="8"/>
        <v>#DIV/0!</v>
      </c>
      <c r="F53" s="26" t="e">
        <f t="shared" si="6"/>
        <v>#DIV/0!</v>
      </c>
      <c r="G53" s="28"/>
      <c r="H53" s="26" t="e">
        <f t="shared" si="7"/>
        <v>#DIV/0!</v>
      </c>
      <c r="I53" s="28"/>
    </row>
    <row r="54" spans="1:9" ht="63.75" hidden="1">
      <c r="A54" s="57" t="s">
        <v>130</v>
      </c>
      <c r="B54" s="35"/>
      <c r="C54" s="35"/>
      <c r="D54" s="28"/>
      <c r="E54" s="26" t="e">
        <f t="shared" si="8"/>
        <v>#DIV/0!</v>
      </c>
      <c r="F54" s="26" t="e">
        <f t="shared" si="6"/>
        <v>#DIV/0!</v>
      </c>
      <c r="G54" s="28"/>
      <c r="H54" s="26" t="e">
        <f t="shared" si="7"/>
        <v>#DIV/0!</v>
      </c>
      <c r="I54" s="28"/>
    </row>
    <row r="55" spans="1:9" ht="63.75" hidden="1">
      <c r="A55" s="57" t="s">
        <v>131</v>
      </c>
      <c r="B55" s="35"/>
      <c r="C55" s="35"/>
      <c r="D55" s="28"/>
      <c r="E55" s="26" t="e">
        <f t="shared" si="8"/>
        <v>#DIV/0!</v>
      </c>
      <c r="F55" s="26" t="e">
        <f t="shared" si="6"/>
        <v>#DIV/0!</v>
      </c>
      <c r="G55" s="28"/>
      <c r="H55" s="26" t="s">
        <v>112</v>
      </c>
      <c r="I55" s="28"/>
    </row>
    <row r="56" spans="1:9" ht="63.75" hidden="1">
      <c r="A56" s="57" t="s">
        <v>132</v>
      </c>
      <c r="B56" s="35"/>
      <c r="C56" s="35"/>
      <c r="D56" s="28"/>
      <c r="E56" s="26" t="s">
        <v>112</v>
      </c>
      <c r="F56" s="26" t="e">
        <f t="shared" si="6"/>
        <v>#DIV/0!</v>
      </c>
      <c r="G56" s="28"/>
      <c r="H56" s="26" t="e">
        <f>$D:$D/$G:$G*100</f>
        <v>#DIV/0!</v>
      </c>
      <c r="I56" s="28"/>
    </row>
    <row r="57" spans="1:9" ht="63.75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6"/>
        <v>#DIV/0!</v>
      </c>
      <c r="G57" s="28"/>
      <c r="H57" s="26" t="e">
        <f>$D:$D/$G:$G*100</f>
        <v>#DIV/0!</v>
      </c>
      <c r="I57" s="28"/>
    </row>
    <row r="58" spans="1:9" ht="14.2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6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6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 t="e">
        <f t="shared" si="6"/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9" ref="E61:E69">$D:$D/$B:$B*100</f>
        <v>#DIV/0!</v>
      </c>
      <c r="F61" s="26" t="e">
        <f t="shared" si="6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140</v>
      </c>
      <c r="D62" s="27">
        <v>26.36</v>
      </c>
      <c r="E62" s="26">
        <f t="shared" si="9"/>
        <v>11.816918456090017</v>
      </c>
      <c r="F62" s="26" t="s">
        <v>111</v>
      </c>
      <c r="G62" s="27">
        <v>-15.76</v>
      </c>
      <c r="H62" s="26">
        <f aca="true" t="shared" si="10" ref="H62:H68">$D:$D/$G:$G*100</f>
        <v>-167.25888324873097</v>
      </c>
      <c r="I62" s="27">
        <v>1.93</v>
      </c>
    </row>
    <row r="63" spans="1:9" ht="52.5" customHeight="1" hidden="1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330237.3899999999</v>
      </c>
      <c r="D63" s="35">
        <f>D8+D16+D21+D26+D29+D33+D36+D45+D46+D47+D62+D51</f>
        <v>337188.33999999985</v>
      </c>
      <c r="E63" s="26">
        <f t="shared" si="9"/>
        <v>59.73477868624117</v>
      </c>
      <c r="F63" s="26">
        <f aca="true" t="shared" si="11" ref="F63:F68">$D:$D/$C:$C*100</f>
        <v>102.10483434356115</v>
      </c>
      <c r="G63" s="35">
        <f>G8+G16+G21+G26+G29+G33+G36+G45+G46+G47+G62+G51</f>
        <v>233688.16999999998</v>
      </c>
      <c r="H63" s="26">
        <f t="shared" si="10"/>
        <v>144.2898628544183</v>
      </c>
      <c r="I63" s="35">
        <f>I8+I16+I21+I26+I29+I33+I36+I45+I46+I47+I62+I51</f>
        <v>66568.23999999999</v>
      </c>
    </row>
    <row r="64" spans="1:9" ht="12.75" customHeight="1">
      <c r="A64" s="60" t="s">
        <v>18</v>
      </c>
      <c r="B64" s="35">
        <f>B65+B71+B70</f>
        <v>2499682.1600000006</v>
      </c>
      <c r="C64" s="35">
        <f>C65+C71+C70</f>
        <v>1005410.1799999999</v>
      </c>
      <c r="D64" s="35">
        <f>D65+D71+D70</f>
        <v>1005409.1800000002</v>
      </c>
      <c r="E64" s="26">
        <f t="shared" si="9"/>
        <v>40.22148079818276</v>
      </c>
      <c r="F64" s="26">
        <f t="shared" si="11"/>
        <v>99.99990053810677</v>
      </c>
      <c r="G64" s="35">
        <f>G65+G71+G70</f>
        <v>906848.67</v>
      </c>
      <c r="H64" s="26">
        <f t="shared" si="10"/>
        <v>110.86846276126757</v>
      </c>
      <c r="I64" s="35">
        <f>I65+I71+I70</f>
        <v>123870.63</v>
      </c>
    </row>
    <row r="65" spans="1:9" ht="12.75" customHeight="1">
      <c r="A65" s="60" t="s">
        <v>19</v>
      </c>
      <c r="B65" s="35">
        <f>B66+B67+B69+B68</f>
        <v>2502526.4600000004</v>
      </c>
      <c r="C65" s="35">
        <f>C66+C67+C69+C68</f>
        <v>1008254.48</v>
      </c>
      <c r="D65" s="35">
        <f>D66+D67+D69+D68</f>
        <v>1008254.4800000002</v>
      </c>
      <c r="E65" s="26">
        <f t="shared" si="9"/>
        <v>40.28946331300729</v>
      </c>
      <c r="F65" s="26">
        <f t="shared" si="11"/>
        <v>100.00000000000003</v>
      </c>
      <c r="G65" s="35">
        <f>G66+G67+G69+G68</f>
        <v>909526.4800000001</v>
      </c>
      <c r="H65" s="26">
        <f t="shared" si="10"/>
        <v>110.85487912347534</v>
      </c>
      <c r="I65" s="35">
        <f>I66+I67+I69+I68</f>
        <v>123870.63</v>
      </c>
    </row>
    <row r="66" spans="1:9" ht="12.75" customHeight="1">
      <c r="A66" s="57" t="s">
        <v>108</v>
      </c>
      <c r="B66" s="28">
        <v>485648.02</v>
      </c>
      <c r="C66" s="28">
        <v>246536.61</v>
      </c>
      <c r="D66" s="28">
        <v>246536.6</v>
      </c>
      <c r="E66" s="26">
        <f t="shared" si="9"/>
        <v>50.76446105967857</v>
      </c>
      <c r="F66" s="26">
        <f t="shared" si="11"/>
        <v>99.99999594380729</v>
      </c>
      <c r="G66" s="28">
        <v>266768.4</v>
      </c>
      <c r="H66" s="26">
        <f t="shared" si="10"/>
        <v>92.41596830809046</v>
      </c>
      <c r="I66" s="28">
        <v>23472.8</v>
      </c>
    </row>
    <row r="67" spans="1:9" ht="12.75" customHeight="1">
      <c r="A67" s="57" t="s">
        <v>109</v>
      </c>
      <c r="B67" s="28">
        <v>936420.2200000001</v>
      </c>
      <c r="C67" s="28">
        <v>137803.22</v>
      </c>
      <c r="D67" s="28">
        <v>137803.23</v>
      </c>
      <c r="E67" s="26">
        <f t="shared" si="9"/>
        <v>14.715960533188829</v>
      </c>
      <c r="F67" s="26">
        <f t="shared" si="11"/>
        <v>100.00000725672449</v>
      </c>
      <c r="G67" s="28">
        <v>85443.64000000001</v>
      </c>
      <c r="H67" s="26">
        <f t="shared" si="10"/>
        <v>161.27968096864785</v>
      </c>
      <c r="I67" s="28">
        <v>30473.16</v>
      </c>
    </row>
    <row r="68" spans="1:9" ht="15" customHeight="1">
      <c r="A68" s="57" t="s">
        <v>110</v>
      </c>
      <c r="B68" s="28">
        <v>1029979.9300000002</v>
      </c>
      <c r="C68" s="28">
        <v>593842.76</v>
      </c>
      <c r="D68" s="28">
        <v>593842.7600000001</v>
      </c>
      <c r="E68" s="26">
        <f t="shared" si="9"/>
        <v>57.65576034088353</v>
      </c>
      <c r="F68" s="26">
        <f t="shared" si="11"/>
        <v>100.00000000000003</v>
      </c>
      <c r="G68" s="28">
        <v>554362.8300000001</v>
      </c>
      <c r="H68" s="26">
        <f t="shared" si="10"/>
        <v>107.12167697101916</v>
      </c>
      <c r="I68" s="28">
        <v>67924.67</v>
      </c>
    </row>
    <row r="69" spans="1:9" ht="13.5" customHeight="1">
      <c r="A69" s="2" t="s">
        <v>123</v>
      </c>
      <c r="B69" s="28">
        <v>50478.28999999999</v>
      </c>
      <c r="C69" s="28">
        <v>30071.89</v>
      </c>
      <c r="D69" s="28">
        <v>30071.89</v>
      </c>
      <c r="E69" s="26">
        <f t="shared" si="9"/>
        <v>59.573907911698285</v>
      </c>
      <c r="F69" s="26" t="s">
        <v>111</v>
      </c>
      <c r="G69" s="28">
        <v>2951.6099999999997</v>
      </c>
      <c r="H69" s="26" t="s">
        <v>111</v>
      </c>
      <c r="I69" s="28">
        <v>2000</v>
      </c>
    </row>
    <row r="70" spans="1:9" ht="1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8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-2677.81</v>
      </c>
      <c r="H71" s="26">
        <f>$D:$D/$G:$G*100</f>
        <v>106.25473801352597</v>
      </c>
      <c r="I71" s="27"/>
    </row>
    <row r="72" spans="1:9" ht="12.75" customHeight="1">
      <c r="A72" s="53" t="s">
        <v>20</v>
      </c>
      <c r="B72" s="35">
        <f>B64+B63</f>
        <v>3064157.91</v>
      </c>
      <c r="C72" s="35">
        <f>C64+C63</f>
        <v>1335647.5699999998</v>
      </c>
      <c r="D72" s="35">
        <f>D64+D63</f>
        <v>1342597.52</v>
      </c>
      <c r="E72" s="26">
        <f>$D:$D/$B:$B*100</f>
        <v>43.81619875458703</v>
      </c>
      <c r="F72" s="26">
        <f>$D:$D/$C:$C*100</f>
        <v>100.52034310218528</v>
      </c>
      <c r="G72" s="35">
        <f>G64+G63</f>
        <v>1140536.84</v>
      </c>
      <c r="H72" s="26">
        <f>$D:$D/$G:$G*100</f>
        <v>117.71627823964019</v>
      </c>
      <c r="I72" s="35">
        <f>I64+I63</f>
        <v>190438.87</v>
      </c>
    </row>
    <row r="73" spans="1:9" ht="12.75">
      <c r="A73" s="96" t="s">
        <v>22</v>
      </c>
      <c r="B73" s="97"/>
      <c r="C73" s="97"/>
      <c r="D73" s="97"/>
      <c r="E73" s="97"/>
      <c r="F73" s="97"/>
      <c r="G73" s="97"/>
      <c r="H73" s="97"/>
      <c r="I73" s="98"/>
    </row>
    <row r="74" spans="1:9" ht="12.75">
      <c r="A74" s="7" t="s">
        <v>23</v>
      </c>
      <c r="B74" s="35">
        <f>B75+B76+B77+B78+B79+B80+B81+B82</f>
        <v>212990.2</v>
      </c>
      <c r="C74" s="35">
        <f>C75+C76+C77+C78+C79+C80+C81+C82</f>
        <v>73365.6</v>
      </c>
      <c r="D74" s="35">
        <f>D75+D76+D77+D78+D79+D80+D81+D82</f>
        <v>73097.7</v>
      </c>
      <c r="E74" s="26">
        <f>$D:$D/$B:$B*100</f>
        <v>34.319748044745715</v>
      </c>
      <c r="F74" s="26">
        <f>$D:$D/$C:$C*100</f>
        <v>99.6348424874873</v>
      </c>
      <c r="G74" s="35">
        <f>G75+G76+G77+G78+G79+G80+G81+G82</f>
        <v>60565.318439999995</v>
      </c>
      <c r="H74" s="26">
        <f>$D:$D/$G:$G*100</f>
        <v>120.69233991135604</v>
      </c>
      <c r="I74" s="35">
        <f>I75+I76+I77+I78+I79+I80+I81+I82</f>
        <v>11788.899999999998</v>
      </c>
    </row>
    <row r="75" spans="1:9" ht="14.25" customHeight="1">
      <c r="A75" s="8" t="s">
        <v>24</v>
      </c>
      <c r="B75" s="36">
        <v>2468.4</v>
      </c>
      <c r="C75" s="36">
        <v>1432.6</v>
      </c>
      <c r="D75" s="36">
        <v>1432.5</v>
      </c>
      <c r="E75" s="29">
        <f>$D:$D/$B:$B*100</f>
        <v>58.033543996110836</v>
      </c>
      <c r="F75" s="29">
        <f>$D:$D/$C:$C*100</f>
        <v>99.99301968448975</v>
      </c>
      <c r="G75" s="36">
        <v>986.41999</v>
      </c>
      <c r="H75" s="29">
        <f>$D:$D/$G:$G*100</f>
        <v>145.22211781210962</v>
      </c>
      <c r="I75" s="36">
        <f>D75-июнь!D75</f>
        <v>201.70000000000005</v>
      </c>
    </row>
    <row r="76" spans="1:9" ht="12.75">
      <c r="A76" s="8" t="s">
        <v>25</v>
      </c>
      <c r="B76" s="36">
        <v>6264</v>
      </c>
      <c r="C76" s="36">
        <v>3661.9</v>
      </c>
      <c r="D76" s="36">
        <v>3651.6</v>
      </c>
      <c r="E76" s="29">
        <f>$D:$D/$B:$B*100</f>
        <v>58.29501915708812</v>
      </c>
      <c r="F76" s="29">
        <f>$D:$D/$C:$C*100</f>
        <v>99.7187252519184</v>
      </c>
      <c r="G76" s="36">
        <v>3069.03992</v>
      </c>
      <c r="H76" s="29">
        <f>$D:$D/$G:$G*100</f>
        <v>118.98183455365414</v>
      </c>
      <c r="I76" s="36">
        <f>D76-июнь!D76</f>
        <v>525.4000000000001</v>
      </c>
    </row>
    <row r="77" spans="1:9" ht="25.5">
      <c r="A77" s="8" t="s">
        <v>26</v>
      </c>
      <c r="B77" s="36">
        <v>60809.1</v>
      </c>
      <c r="C77" s="36">
        <v>34219.4</v>
      </c>
      <c r="D77" s="36">
        <v>34016.7</v>
      </c>
      <c r="E77" s="29">
        <f>$D:$D/$B:$B*100</f>
        <v>55.94014711613886</v>
      </c>
      <c r="F77" s="29">
        <f>$D:$D/$C:$C*100</f>
        <v>99.40764595521837</v>
      </c>
      <c r="G77" s="36">
        <v>25087.52208</v>
      </c>
      <c r="H77" s="29">
        <f>$D:$D/$G:$G*100</f>
        <v>135.59210786751404</v>
      </c>
      <c r="I77" s="36">
        <f>D77-июнь!D77</f>
        <v>4117.199999999997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D78-июнь!D78</f>
        <v>0</v>
      </c>
    </row>
    <row r="79" spans="1:9" ht="25.5">
      <c r="A79" s="1" t="s">
        <v>27</v>
      </c>
      <c r="B79" s="28">
        <v>14473.2</v>
      </c>
      <c r="C79" s="28">
        <v>8389.6</v>
      </c>
      <c r="D79" s="28">
        <v>8379.9</v>
      </c>
      <c r="E79" s="29">
        <f>$D:$D/$B:$B*100</f>
        <v>57.899427908133646</v>
      </c>
      <c r="F79" s="29">
        <v>0</v>
      </c>
      <c r="G79" s="28">
        <v>7664.05918</v>
      </c>
      <c r="H79" s="29">
        <f>$D:$D/$G:$G*100</f>
        <v>109.34023085140112</v>
      </c>
      <c r="I79" s="36">
        <f>D79-июнь!D79</f>
        <v>1562.5999999999995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D80-июнь!D80</f>
        <v>0</v>
      </c>
    </row>
    <row r="81" spans="1:9" ht="12.75">
      <c r="A81" s="8" t="s">
        <v>29</v>
      </c>
      <c r="B81" s="36">
        <v>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D81-июнь!D81</f>
        <v>0</v>
      </c>
    </row>
    <row r="82" spans="1:9" ht="12.75">
      <c r="A82" s="1" t="s">
        <v>30</v>
      </c>
      <c r="B82" s="36">
        <v>128947.1</v>
      </c>
      <c r="C82" s="36">
        <v>25633.7</v>
      </c>
      <c r="D82" s="36">
        <v>25588.6</v>
      </c>
      <c r="E82" s="29">
        <f>$D:$D/$B:$B*100</f>
        <v>19.84426171662643</v>
      </c>
      <c r="F82" s="29">
        <f>$D:$D/$C:$C*100</f>
        <v>99.82405973386595</v>
      </c>
      <c r="G82" s="36">
        <v>23758.27727</v>
      </c>
      <c r="H82" s="29">
        <f>$D:$D/$G:$G*100</f>
        <v>107.70393707085479</v>
      </c>
      <c r="I82" s="36">
        <f>D82-июнь!D82</f>
        <v>5382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198.54225</v>
      </c>
      <c r="H83" s="26">
        <v>0</v>
      </c>
      <c r="I83" s="35">
        <f>D83-июнь!D83</f>
        <v>0</v>
      </c>
    </row>
    <row r="84" spans="1:9" ht="25.5">
      <c r="A84" s="9" t="s">
        <v>32</v>
      </c>
      <c r="B84" s="27">
        <v>8296</v>
      </c>
      <c r="C84" s="27">
        <v>2668.1</v>
      </c>
      <c r="D84" s="27">
        <v>2407.6</v>
      </c>
      <c r="E84" s="26">
        <f>$D:$D/$B:$B*100</f>
        <v>29.021215043394406</v>
      </c>
      <c r="F84" s="26">
        <f>$D:$D/$C:$C*100</f>
        <v>90.2364978823882</v>
      </c>
      <c r="G84" s="27">
        <v>2089.72538</v>
      </c>
      <c r="H84" s="26">
        <f>$D:$D/$G:$G*100</f>
        <v>115.21131068427756</v>
      </c>
      <c r="I84" s="35">
        <f>D84-июнь!D84</f>
        <v>320.2999999999997</v>
      </c>
    </row>
    <row r="85" spans="1:9" ht="12.75">
      <c r="A85" s="7" t="s">
        <v>33</v>
      </c>
      <c r="B85" s="35">
        <f>B86+B87+B88+B89+B90</f>
        <v>362997.5</v>
      </c>
      <c r="C85" s="35">
        <f>C86+C87+C88+C89+C90</f>
        <v>62394.799999999996</v>
      </c>
      <c r="D85" s="35">
        <f>D86+D87+D88+D89+D90</f>
        <v>47891.2</v>
      </c>
      <c r="E85" s="26">
        <f>$D:$D/$B:$B*100</f>
        <v>13.19325890674178</v>
      </c>
      <c r="F85" s="26">
        <f>$D:$D/$C:$C*100</f>
        <v>76.7551142082353</v>
      </c>
      <c r="G85" s="35">
        <f>G86+G87+G88+G89+G90</f>
        <v>41427.45479</v>
      </c>
      <c r="H85" s="26">
        <f>$D:$D/$G:$G*100</f>
        <v>115.60256415163659</v>
      </c>
      <c r="I85" s="35">
        <f>D85-июнь!D85</f>
        <v>9583.5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D86-июнь!D86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D87-июнь!D87</f>
        <v>0</v>
      </c>
    </row>
    <row r="88" spans="1:9" ht="12.75">
      <c r="A88" s="8" t="s">
        <v>34</v>
      </c>
      <c r="B88" s="36">
        <v>26139.4</v>
      </c>
      <c r="C88" s="36">
        <v>12953.5</v>
      </c>
      <c r="D88" s="36">
        <v>12953.6</v>
      </c>
      <c r="E88" s="29">
        <f>$D:$D/$B:$B*100</f>
        <v>49.555842903815694</v>
      </c>
      <c r="F88" s="29">
        <v>0</v>
      </c>
      <c r="G88" s="36">
        <v>10786.54152</v>
      </c>
      <c r="H88" s="29">
        <v>0</v>
      </c>
      <c r="I88" s="36">
        <f>D88-июнь!D88</f>
        <v>2148.5</v>
      </c>
    </row>
    <row r="89" spans="1:9" ht="12.75">
      <c r="A89" s="10" t="s">
        <v>77</v>
      </c>
      <c r="B89" s="28">
        <v>290777</v>
      </c>
      <c r="C89" s="28">
        <v>43525.6</v>
      </c>
      <c r="D89" s="28">
        <v>29022</v>
      </c>
      <c r="E89" s="29">
        <f>$D:$D/$B:$B*100</f>
        <v>9.980844427172714</v>
      </c>
      <c r="F89" s="29">
        <f>$D:$D/$C:$C*100</f>
        <v>66.67800099251934</v>
      </c>
      <c r="G89" s="28">
        <v>25237.56773</v>
      </c>
      <c r="H89" s="29">
        <v>0</v>
      </c>
      <c r="I89" s="36">
        <f>D89-июнь!D89</f>
        <v>6551.4000000000015</v>
      </c>
    </row>
    <row r="90" spans="1:9" ht="12.75">
      <c r="A90" s="8" t="s">
        <v>35</v>
      </c>
      <c r="B90" s="36">
        <v>46081.1</v>
      </c>
      <c r="C90" s="36">
        <v>5915.7</v>
      </c>
      <c r="D90" s="36">
        <v>5915.6</v>
      </c>
      <c r="E90" s="29">
        <f>$D:$D/$B:$B*100</f>
        <v>12.837367163544275</v>
      </c>
      <c r="F90" s="29">
        <f>$D:$D/$C:$C*100</f>
        <v>99.99830958297413</v>
      </c>
      <c r="G90" s="36">
        <v>5403.34554</v>
      </c>
      <c r="H90" s="29">
        <f>$D:$D/$G:$G*100</f>
        <v>109.48032022397737</v>
      </c>
      <c r="I90" s="36">
        <f>D90-июнь!D90</f>
        <v>883.6000000000004</v>
      </c>
    </row>
    <row r="91" spans="1:9" ht="12.75">
      <c r="A91" s="7" t="s">
        <v>36</v>
      </c>
      <c r="B91" s="35">
        <f>B93+B94+B95+B92</f>
        <v>394258.2</v>
      </c>
      <c r="C91" s="35">
        <f>C93+C94+C95+C92</f>
        <v>120910.4</v>
      </c>
      <c r="D91" s="35">
        <f>D93+D94+D95+D92</f>
        <v>118948.70000000001</v>
      </c>
      <c r="E91" s="35">
        <f>E93+E94+E95+E92</f>
        <v>119.84375187261746</v>
      </c>
      <c r="F91" s="26">
        <f>$D:$D/$C:$C*100</f>
        <v>98.37755891966285</v>
      </c>
      <c r="G91" s="35">
        <f>G93+G94+G95+G92</f>
        <v>28224.70412</v>
      </c>
      <c r="H91" s="35">
        <f>H93+H94+H95</f>
        <v>664.026015182748</v>
      </c>
      <c r="I91" s="35">
        <f>D91-июнь!D91</f>
        <v>24745.899999999994</v>
      </c>
    </row>
    <row r="92" spans="1:9" ht="12.75">
      <c r="A92" s="8" t="s">
        <v>37</v>
      </c>
      <c r="B92" s="72">
        <v>126188.3</v>
      </c>
      <c r="C92" s="72">
        <v>34833.1</v>
      </c>
      <c r="D92" s="72">
        <v>34833.1</v>
      </c>
      <c r="E92" s="49">
        <f>$D:$D/$B:$B*100</f>
        <v>27.604064719153836</v>
      </c>
      <c r="F92" s="29">
        <v>0</v>
      </c>
      <c r="G92" s="72">
        <v>1907.32075</v>
      </c>
      <c r="H92" s="29">
        <v>0</v>
      </c>
      <c r="I92" s="36">
        <f>D92-июнь!D92</f>
        <v>7372.5</v>
      </c>
    </row>
    <row r="93" spans="1:9" ht="12.75">
      <c r="A93" s="8" t="s">
        <v>38</v>
      </c>
      <c r="B93" s="36">
        <v>22260.1</v>
      </c>
      <c r="C93" s="36">
        <v>7198</v>
      </c>
      <c r="D93" s="36">
        <v>6475</v>
      </c>
      <c r="E93" s="29">
        <f>$D:$D/$B:$B*100</f>
        <v>29.087919640971965</v>
      </c>
      <c r="F93" s="29">
        <v>0</v>
      </c>
      <c r="G93" s="36">
        <v>52.29855</v>
      </c>
      <c r="H93" s="29">
        <v>0</v>
      </c>
      <c r="I93" s="36">
        <f>D93-июнь!D93</f>
        <v>4063.5</v>
      </c>
    </row>
    <row r="94" spans="1:9" ht="12.75">
      <c r="A94" s="8" t="s">
        <v>39</v>
      </c>
      <c r="B94" s="36">
        <v>124852.7</v>
      </c>
      <c r="C94" s="36">
        <v>41419</v>
      </c>
      <c r="D94" s="36">
        <v>40192</v>
      </c>
      <c r="E94" s="29">
        <f>$D:$D/$B:$B*100</f>
        <v>32.19153450425982</v>
      </c>
      <c r="F94" s="29">
        <f>$D:$D/$C:$C*100</f>
        <v>97.0375914435404</v>
      </c>
      <c r="G94" s="36">
        <v>17692.891</v>
      </c>
      <c r="H94" s="29">
        <f>$D:$D/$G:$G*100</f>
        <v>227.16468439216632</v>
      </c>
      <c r="I94" s="36">
        <f>D94-июнь!D94</f>
        <v>11398.099999999999</v>
      </c>
    </row>
    <row r="95" spans="1:9" ht="12.75">
      <c r="A95" s="8" t="s">
        <v>40</v>
      </c>
      <c r="B95" s="36">
        <v>120957.1</v>
      </c>
      <c r="C95" s="36">
        <v>37460.3</v>
      </c>
      <c r="D95" s="36">
        <v>37448.6</v>
      </c>
      <c r="E95" s="29">
        <f>$D:$D/$B:$B*100</f>
        <v>30.960233008231842</v>
      </c>
      <c r="F95" s="29">
        <f>$D:$D/$C:$C*100</f>
        <v>99.96876693459474</v>
      </c>
      <c r="G95" s="36">
        <v>8572.19382</v>
      </c>
      <c r="H95" s="29">
        <f>$D:$D/$G:$G*100</f>
        <v>436.86133079058163</v>
      </c>
      <c r="I95" s="36">
        <f>D95-июнь!D95</f>
        <v>1911.7999999999956</v>
      </c>
    </row>
    <row r="96" spans="1:9" ht="12.75">
      <c r="A96" s="11" t="s">
        <v>116</v>
      </c>
      <c r="B96" s="35">
        <f>B97+B98</f>
        <v>16459</v>
      </c>
      <c r="C96" s="35">
        <f aca="true" t="shared" si="12" ref="C96:I96">C97+C98</f>
        <v>282.2</v>
      </c>
      <c r="D96" s="35">
        <f t="shared" si="12"/>
        <v>282.2</v>
      </c>
      <c r="E96" s="35">
        <f t="shared" si="12"/>
        <v>14.99070385126162</v>
      </c>
      <c r="F96" s="35">
        <f t="shared" si="12"/>
        <v>100</v>
      </c>
      <c r="G96" s="35">
        <f t="shared" si="12"/>
        <v>255</v>
      </c>
      <c r="H96" s="35">
        <f t="shared" si="12"/>
        <v>0</v>
      </c>
      <c r="I96" s="35">
        <f t="shared" si="12"/>
        <v>145.6</v>
      </c>
    </row>
    <row r="97" spans="1:9" ht="25.5">
      <c r="A97" s="8" t="s">
        <v>148</v>
      </c>
      <c r="B97" s="36">
        <v>1882.5</v>
      </c>
      <c r="C97" s="86">
        <v>282.2</v>
      </c>
      <c r="D97" s="86">
        <v>282.2</v>
      </c>
      <c r="E97" s="29">
        <f>$D:$D/$B:$B*100</f>
        <v>14.99070385126162</v>
      </c>
      <c r="F97" s="29">
        <f>$D:$D/$C:$C*100</f>
        <v>100</v>
      </c>
      <c r="G97" s="86">
        <v>255</v>
      </c>
      <c r="H97" s="29">
        <v>0</v>
      </c>
      <c r="I97" s="36">
        <f>D97-июнь!D97</f>
        <v>145.6</v>
      </c>
    </row>
    <row r="98" spans="1:9" ht="12.75">
      <c r="A98" s="8"/>
      <c r="B98" s="36">
        <v>14576.5</v>
      </c>
      <c r="C98" s="86">
        <v>0</v>
      </c>
      <c r="D98" s="86">
        <v>0</v>
      </c>
      <c r="E98" s="29">
        <v>0</v>
      </c>
      <c r="F98" s="29">
        <v>0</v>
      </c>
      <c r="G98" s="86">
        <v>0</v>
      </c>
      <c r="H98" s="29">
        <v>0</v>
      </c>
      <c r="I98" s="36">
        <f>D98</f>
        <v>0</v>
      </c>
    </row>
    <row r="99" spans="1:9" ht="12.75">
      <c r="A99" s="11" t="s">
        <v>41</v>
      </c>
      <c r="B99" s="35">
        <f>B100+B101+B102+B104+B105+B103</f>
        <v>1604513.6</v>
      </c>
      <c r="C99" s="35">
        <f>C100+C101+C102+C103+C104+C105</f>
        <v>888441</v>
      </c>
      <c r="D99" s="35">
        <f>D100+D101+D102+D103+D104+D105</f>
        <v>888392.0999999999</v>
      </c>
      <c r="E99" s="35">
        <f>E100+E101+E103+E104+E102</f>
        <v>246.48546158452103</v>
      </c>
      <c r="F99" s="35">
        <f>F100+F101+F103+F104+F102</f>
        <v>499.9959322096554</v>
      </c>
      <c r="G99" s="35">
        <f>G100+G101+G102+G103+G104+G105</f>
        <v>808990.20698</v>
      </c>
      <c r="H99" s="35">
        <f>H100+H101+H103+H104+H102</f>
        <v>498.14080472332057</v>
      </c>
      <c r="I99" s="35">
        <f>D99-июнь!D98</f>
        <v>93612.09999999986</v>
      </c>
    </row>
    <row r="100" spans="1:9" ht="12.75">
      <c r="A100" s="8" t="s">
        <v>42</v>
      </c>
      <c r="B100" s="36">
        <v>604368.3</v>
      </c>
      <c r="C100" s="36">
        <v>336540.4</v>
      </c>
      <c r="D100" s="36">
        <v>336540.5</v>
      </c>
      <c r="E100" s="29">
        <f>$D:$D/$B:$B*100</f>
        <v>55.68467108549539</v>
      </c>
      <c r="F100" s="29">
        <f>$D:$D/$C:$C*100</f>
        <v>100.00002971411455</v>
      </c>
      <c r="G100" s="36">
        <v>300598.57172</v>
      </c>
      <c r="H100" s="29">
        <f>$D:$D/$G:$G*100</f>
        <v>111.9567861132351</v>
      </c>
      <c r="I100" s="36">
        <f>D100-июнь!D99</f>
        <v>35563.90000000002</v>
      </c>
    </row>
    <row r="101" spans="1:9" ht="12.75">
      <c r="A101" s="8" t="s">
        <v>43</v>
      </c>
      <c r="B101" s="36">
        <v>620751.7</v>
      </c>
      <c r="C101" s="36">
        <v>357259.8</v>
      </c>
      <c r="D101" s="36">
        <v>357255.2</v>
      </c>
      <c r="E101" s="29">
        <f>$D:$D/$B:$B*100</f>
        <v>57.55202925743096</v>
      </c>
      <c r="F101" s="29">
        <f>$D:$D/$C:$C*100</f>
        <v>99.99871242160468</v>
      </c>
      <c r="G101" s="36">
        <v>344932.66981</v>
      </c>
      <c r="H101" s="29">
        <f>$D:$D/$G:$G*100</f>
        <v>103.57244507943757</v>
      </c>
      <c r="I101" s="36">
        <f>D101-июнь!D100</f>
        <v>28815</v>
      </c>
    </row>
    <row r="102" spans="1:9" ht="12.75">
      <c r="A102" s="8" t="s">
        <v>105</v>
      </c>
      <c r="B102" s="36">
        <v>129812</v>
      </c>
      <c r="C102" s="36">
        <v>78198.8</v>
      </c>
      <c r="D102" s="36">
        <v>78198.8</v>
      </c>
      <c r="E102" s="29">
        <f>$D:$D/$B:$B*100</f>
        <v>60.24003944165409</v>
      </c>
      <c r="F102" s="29">
        <f>$D:$D/$C:$C*100</f>
        <v>100</v>
      </c>
      <c r="G102" s="36">
        <v>73852.43096</v>
      </c>
      <c r="H102" s="29">
        <v>0</v>
      </c>
      <c r="I102" s="36">
        <f>D102-июнь!D101</f>
        <v>7529.600000000006</v>
      </c>
    </row>
    <row r="103" spans="1:9" ht="25.5">
      <c r="A103" s="8" t="s">
        <v>125</v>
      </c>
      <c r="B103" s="36">
        <v>2132.8</v>
      </c>
      <c r="C103" s="36">
        <v>600.2</v>
      </c>
      <c r="D103" s="36">
        <v>600.2</v>
      </c>
      <c r="E103" s="29">
        <f>$D:$D/$B:$B*100</f>
        <v>28.141410352588146</v>
      </c>
      <c r="F103" s="29">
        <f>$D:$D/$C:$C*100</f>
        <v>100</v>
      </c>
      <c r="G103" s="36">
        <v>964.55525</v>
      </c>
      <c r="H103" s="29">
        <f>$D:$D/$G:$G*100</f>
        <v>62.2255697638886</v>
      </c>
      <c r="I103" s="36">
        <f>D103-июнь!D102</f>
        <v>141.20000000000005</v>
      </c>
    </row>
    <row r="104" spans="1:9" ht="12.75">
      <c r="A104" s="8" t="s">
        <v>44</v>
      </c>
      <c r="B104" s="36">
        <v>63453.1</v>
      </c>
      <c r="C104" s="36">
        <v>28470.5</v>
      </c>
      <c r="D104" s="28">
        <v>28469.7</v>
      </c>
      <c r="E104" s="29">
        <f>$D:$D/$B:$B*100</f>
        <v>44.867311447352456</v>
      </c>
      <c r="F104" s="29">
        <f>$D:$D/$C:$C*100</f>
        <v>99.99719007393618</v>
      </c>
      <c r="G104" s="28">
        <v>12918.1071</v>
      </c>
      <c r="H104" s="29">
        <f>$D:$D/$G:$G*100</f>
        <v>220.38600376675933</v>
      </c>
      <c r="I104" s="36">
        <f>D104-июнь!D103</f>
        <v>7581.299999999999</v>
      </c>
    </row>
    <row r="105" spans="1:9" ht="12.75">
      <c r="A105" s="8" t="s">
        <v>45</v>
      </c>
      <c r="B105" s="36">
        <v>183995.7</v>
      </c>
      <c r="C105" s="36">
        <v>87371.3</v>
      </c>
      <c r="D105" s="28">
        <v>87327.7</v>
      </c>
      <c r="E105" s="29"/>
      <c r="F105" s="29"/>
      <c r="G105" s="28">
        <v>75723.87214</v>
      </c>
      <c r="H105" s="29">
        <v>0</v>
      </c>
      <c r="I105" s="36">
        <f>D105-июнь!D104</f>
        <v>13981.099999999991</v>
      </c>
    </row>
    <row r="106" spans="1:9" ht="25.5">
      <c r="A106" s="11" t="s">
        <v>46</v>
      </c>
      <c r="B106" s="35">
        <f>B107+B108</f>
        <v>270544.1</v>
      </c>
      <c r="C106" s="35">
        <f>C107+C108</f>
        <v>79791.20000000001</v>
      </c>
      <c r="D106" s="35">
        <f>D107+D108</f>
        <v>79791.20000000001</v>
      </c>
      <c r="E106" s="26">
        <f aca="true" t="shared" si="13" ref="E106:E112">$D:$D/$B:$B*100</f>
        <v>29.492862716281753</v>
      </c>
      <c r="F106" s="26">
        <f>$D:$D/$C:$C*100</f>
        <v>100</v>
      </c>
      <c r="G106" s="35">
        <f>G107+G108</f>
        <v>63251.77319</v>
      </c>
      <c r="H106" s="26">
        <f>$D:$D/$G:$G*100</f>
        <v>126.14855833419523</v>
      </c>
      <c r="I106" s="35">
        <f>D106-июнь!D105</f>
        <v>9872.300000000017</v>
      </c>
    </row>
    <row r="107" spans="1:9" ht="12.75">
      <c r="A107" s="8" t="s">
        <v>47</v>
      </c>
      <c r="B107" s="36">
        <v>224035.6</v>
      </c>
      <c r="C107" s="36">
        <v>75721.1</v>
      </c>
      <c r="D107" s="36">
        <v>75721.1</v>
      </c>
      <c r="E107" s="29">
        <f t="shared" si="13"/>
        <v>33.79869092233556</v>
      </c>
      <c r="F107" s="29">
        <f>$D:$D/$C:$C*100</f>
        <v>100</v>
      </c>
      <c r="G107" s="36">
        <v>60925.92351</v>
      </c>
      <c r="H107" s="29">
        <f>$D:$D/$G:$G*100</f>
        <v>124.2838772687157</v>
      </c>
      <c r="I107" s="36">
        <f>D107-июнь!D106</f>
        <v>7443.200000000012</v>
      </c>
    </row>
    <row r="108" spans="1:9" ht="25.5">
      <c r="A108" s="8" t="s">
        <v>48</v>
      </c>
      <c r="B108" s="36">
        <v>46508.5</v>
      </c>
      <c r="C108" s="36">
        <v>4070.1</v>
      </c>
      <c r="D108" s="36">
        <v>4070.1</v>
      </c>
      <c r="E108" s="29">
        <f t="shared" si="13"/>
        <v>8.751303525162067</v>
      </c>
      <c r="F108" s="29">
        <f>$D:$D/$C:$C*100</f>
        <v>100</v>
      </c>
      <c r="G108" s="36">
        <v>2325.84968</v>
      </c>
      <c r="H108" s="29">
        <v>0</v>
      </c>
      <c r="I108" s="36">
        <f>D108-июнь!D107</f>
        <v>2429.1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 t="shared" si="13"/>
        <v>97.03196347031964</v>
      </c>
      <c r="F109" s="26">
        <v>0</v>
      </c>
      <c r="G109" s="35">
        <f>G110</f>
        <v>42.5</v>
      </c>
      <c r="H109" s="26">
        <v>0</v>
      </c>
      <c r="I109" s="35">
        <f>D109-июнь!D108</f>
        <v>0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 t="shared" si="13"/>
        <v>97.03196347031964</v>
      </c>
      <c r="F110" s="29">
        <v>0</v>
      </c>
      <c r="G110" s="36">
        <v>42.5</v>
      </c>
      <c r="H110" s="29">
        <v>0</v>
      </c>
      <c r="I110" s="36">
        <f>D110-июнь!D109</f>
        <v>0</v>
      </c>
    </row>
    <row r="111" spans="1:9" ht="12.75">
      <c r="A111" s="11" t="s">
        <v>49</v>
      </c>
      <c r="B111" s="35">
        <f>B112+B113+B114+B115+B116</f>
        <v>147542.59999999998</v>
      </c>
      <c r="C111" s="35">
        <f>SUM(C112:C116)</f>
        <v>63434.90000000001</v>
      </c>
      <c r="D111" s="35">
        <f>SUM(D112:D116)</f>
        <v>63424.40000000001</v>
      </c>
      <c r="E111" s="26">
        <f t="shared" si="13"/>
        <v>42.9871779404728</v>
      </c>
      <c r="F111" s="26">
        <f>$D:$D/$C:$C*100</f>
        <v>99.98344759745818</v>
      </c>
      <c r="G111" s="35">
        <f>SUM(G112:G116)</f>
        <v>52875.32738</v>
      </c>
      <c r="H111" s="26">
        <v>0</v>
      </c>
      <c r="I111" s="35">
        <f>D111-июнь!D110</f>
        <v>23315.000000000007</v>
      </c>
    </row>
    <row r="112" spans="1:9" ht="12.75">
      <c r="A112" s="8" t="s">
        <v>50</v>
      </c>
      <c r="B112" s="36">
        <v>3162.5</v>
      </c>
      <c r="C112" s="36">
        <v>1412.4</v>
      </c>
      <c r="D112" s="36">
        <v>1412.4</v>
      </c>
      <c r="E112" s="29">
        <f t="shared" si="13"/>
        <v>44.66086956521739</v>
      </c>
      <c r="F112" s="29">
        <v>0</v>
      </c>
      <c r="G112" s="36">
        <v>975.76901</v>
      </c>
      <c r="H112" s="29">
        <v>0</v>
      </c>
      <c r="I112" s="36">
        <f>D112-июнь!D111</f>
        <v>236.60000000000014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D113-июнь!D112</f>
        <v>0</v>
      </c>
    </row>
    <row r="114" spans="1:9" ht="12.75">
      <c r="A114" s="8" t="s">
        <v>52</v>
      </c>
      <c r="B114" s="36">
        <v>77854.4</v>
      </c>
      <c r="C114" s="36">
        <v>38247.3</v>
      </c>
      <c r="D114" s="36">
        <v>38247.3</v>
      </c>
      <c r="E114" s="29">
        <f>$D:$D/$B:$B*100</f>
        <v>49.12670317926797</v>
      </c>
      <c r="F114" s="29">
        <f>$D:$D/$C:$C*100</f>
        <v>100</v>
      </c>
      <c r="G114" s="36">
        <v>20132.5</v>
      </c>
      <c r="H114" s="29">
        <v>0</v>
      </c>
      <c r="I114" s="36">
        <f>D114-июнь!D113</f>
        <v>2303.300000000003</v>
      </c>
    </row>
    <row r="115" spans="1:9" ht="12.75">
      <c r="A115" s="8" t="s">
        <v>53</v>
      </c>
      <c r="B115" s="28">
        <v>64394.9</v>
      </c>
      <c r="C115" s="28">
        <v>22787.9</v>
      </c>
      <c r="D115" s="28">
        <v>22777.4</v>
      </c>
      <c r="E115" s="29">
        <f>$D:$D/$B:$B*100</f>
        <v>35.37143469436244</v>
      </c>
      <c r="F115" s="29">
        <v>0</v>
      </c>
      <c r="G115" s="28">
        <v>30522.51301</v>
      </c>
      <c r="H115" s="29">
        <v>0</v>
      </c>
      <c r="I115" s="36">
        <f>D115-июнь!D114</f>
        <v>20638.300000000003</v>
      </c>
    </row>
    <row r="116" spans="1:9" ht="12.75">
      <c r="A116" s="8" t="s">
        <v>54</v>
      </c>
      <c r="B116" s="36">
        <v>2130.8</v>
      </c>
      <c r="C116" s="36">
        <v>987.3</v>
      </c>
      <c r="D116" s="36">
        <v>987.3</v>
      </c>
      <c r="E116" s="29">
        <f>$D:$D/$B:$B*100</f>
        <v>46.3347099680871</v>
      </c>
      <c r="F116" s="29">
        <f>$D:$D/$C:$C*100</f>
        <v>100</v>
      </c>
      <c r="G116" s="36">
        <v>1244.54536</v>
      </c>
      <c r="H116" s="29">
        <f>$D:$D/$G:$G*100</f>
        <v>79.33017403238722</v>
      </c>
      <c r="I116" s="36">
        <f>D116-июнь!D115</f>
        <v>136.79999999999995</v>
      </c>
    </row>
    <row r="117" spans="1:9" ht="12.75">
      <c r="A117" s="11" t="s">
        <v>61</v>
      </c>
      <c r="B117" s="27">
        <f>B118+B119+B120</f>
        <v>86826.4</v>
      </c>
      <c r="C117" s="27">
        <f>C118+C119+C120</f>
        <v>45188.9</v>
      </c>
      <c r="D117" s="27">
        <f>D118+D119+D120</f>
        <v>45187.5</v>
      </c>
      <c r="E117" s="26">
        <f>$D:$D/$B:$B*100</f>
        <v>52.04350289773617</v>
      </c>
      <c r="F117" s="26">
        <f>$D:$D/$C:$C*100</f>
        <v>99.99690189404919</v>
      </c>
      <c r="G117" s="27">
        <f>G118+G119+G120</f>
        <v>34995.749540000004</v>
      </c>
      <c r="H117" s="26">
        <f>$D:$D/$G:$G*100</f>
        <v>129.12282375421296</v>
      </c>
      <c r="I117" s="35">
        <f>D117-июнь!D116</f>
        <v>5862.699999999997</v>
      </c>
    </row>
    <row r="118" spans="1:9" ht="12.75">
      <c r="A118" s="42" t="s">
        <v>62</v>
      </c>
      <c r="B118" s="28">
        <v>65627.9</v>
      </c>
      <c r="C118" s="28">
        <v>39011.8</v>
      </c>
      <c r="D118" s="28">
        <v>39011.8</v>
      </c>
      <c r="E118" s="29">
        <f>$D:$D/$B:$B*100</f>
        <v>59.44392552557678</v>
      </c>
      <c r="F118" s="29">
        <f>$D:$D/$C:$C*100</f>
        <v>100</v>
      </c>
      <c r="G118" s="28">
        <v>30914.16517</v>
      </c>
      <c r="H118" s="29">
        <v>0</v>
      </c>
      <c r="I118" s="36">
        <f>D118-июнь!D117</f>
        <v>4133.600000000006</v>
      </c>
    </row>
    <row r="119" spans="1:9" ht="24.75" customHeight="1">
      <c r="A119" s="12" t="s">
        <v>63</v>
      </c>
      <c r="B119" s="28">
        <v>17425.8</v>
      </c>
      <c r="C119" s="28">
        <v>4023</v>
      </c>
      <c r="D119" s="28">
        <v>4023</v>
      </c>
      <c r="E119" s="29">
        <v>0</v>
      </c>
      <c r="F119" s="29">
        <v>0</v>
      </c>
      <c r="G119" s="28">
        <v>2118.53925</v>
      </c>
      <c r="H119" s="29">
        <v>0</v>
      </c>
      <c r="I119" s="36">
        <f>D119-июнь!D118</f>
        <v>1501.1999999999998</v>
      </c>
    </row>
    <row r="120" spans="1:9" ht="25.5">
      <c r="A120" s="12" t="s">
        <v>73</v>
      </c>
      <c r="B120" s="28">
        <v>3772.7</v>
      </c>
      <c r="C120" s="28">
        <v>2154.1</v>
      </c>
      <c r="D120" s="28">
        <v>2152.7</v>
      </c>
      <c r="E120" s="29">
        <f>$D:$D/$B:$B*100</f>
        <v>57.05993055371484</v>
      </c>
      <c r="F120" s="29">
        <f>$D:$D/$C:$C*100</f>
        <v>99.93500765981152</v>
      </c>
      <c r="G120" s="28">
        <v>1963.04512</v>
      </c>
      <c r="H120" s="29">
        <v>0</v>
      </c>
      <c r="I120" s="36">
        <f>D120-июнь!D119</f>
        <v>227.89999999999986</v>
      </c>
    </row>
    <row r="121" spans="1:9" ht="26.25" customHeight="1">
      <c r="A121" s="13" t="s">
        <v>80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0.10578</v>
      </c>
      <c r="H121" s="29">
        <v>0</v>
      </c>
      <c r="I121" s="36">
        <f>D121-июнь!D120</f>
        <v>0</v>
      </c>
    </row>
    <row r="122" spans="1:9" ht="13.5" customHeight="1">
      <c r="A122" s="12" t="s">
        <v>81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0.10578</v>
      </c>
      <c r="H122" s="29">
        <v>0</v>
      </c>
      <c r="I122" s="36">
        <f>D122-июнь!D121</f>
        <v>0</v>
      </c>
    </row>
    <row r="123" spans="1:9" ht="18" customHeight="1">
      <c r="A123" s="14" t="s">
        <v>55</v>
      </c>
      <c r="B123" s="35">
        <f>B74+B83+B84+B85+B91+B99+B106+B109+B111+B117+B121+B96</f>
        <v>3104985.1999999997</v>
      </c>
      <c r="C123" s="35">
        <f>C74+C83+C84+C85+C91+C99+C106+C109+C111+C117+C121+C96</f>
        <v>1336719.0999999996</v>
      </c>
      <c r="D123" s="35">
        <f>D74+D83+D84+D85+D91+D99+D106+D109+D111+D117+D121+D96</f>
        <v>1319664.5999999996</v>
      </c>
      <c r="E123" s="26">
        <f>$D:$D/$B:$B*100</f>
        <v>42.501477945853</v>
      </c>
      <c r="F123" s="26">
        <f>$D:$D/$C:$C*100</f>
        <v>98.72415229198116</v>
      </c>
      <c r="G123" s="35">
        <f>G74+G83+G84+G85+G91+G99+G106+G109+G111+G117+G121+G96</f>
        <v>1092916.40785</v>
      </c>
      <c r="H123" s="26">
        <f>$D:$D/$G:$G*100</f>
        <v>120.74707548732493</v>
      </c>
      <c r="I123" s="35">
        <f>D123-июнь!D122</f>
        <v>179246.29999999958</v>
      </c>
    </row>
    <row r="124" spans="1:9" ht="21.75" customHeight="1">
      <c r="A124" s="15" t="s">
        <v>56</v>
      </c>
      <c r="B124" s="30">
        <f>B72-B123</f>
        <v>-40827.28999999957</v>
      </c>
      <c r="C124" s="30">
        <f>C72-C123</f>
        <v>-1071.529999999795</v>
      </c>
      <c r="D124" s="30">
        <f>D72-D123</f>
        <v>22932.92000000039</v>
      </c>
      <c r="E124" s="30"/>
      <c r="F124" s="30"/>
      <c r="G124" s="30">
        <f>G72-G123</f>
        <v>47620.43215000001</v>
      </c>
      <c r="H124" s="30"/>
      <c r="I124" s="30">
        <f>I72-I123</f>
        <v>11192.570000000414</v>
      </c>
    </row>
    <row r="125" spans="1:9" ht="24" customHeight="1">
      <c r="A125" s="1" t="s">
        <v>57</v>
      </c>
      <c r="B125" s="28" t="s">
        <v>165</v>
      </c>
      <c r="C125" s="28"/>
      <c r="D125" s="28" t="s">
        <v>190</v>
      </c>
      <c r="E125" s="28"/>
      <c r="F125" s="28"/>
      <c r="G125" s="28"/>
      <c r="H125" s="27"/>
      <c r="I125" s="35"/>
    </row>
    <row r="126" spans="1:9" ht="12.75">
      <c r="A126" s="3" t="s">
        <v>58</v>
      </c>
      <c r="B126" s="27">
        <f>B128+B129</f>
        <v>22149</v>
      </c>
      <c r="C126" s="27">
        <f aca="true" t="shared" si="14" ref="C126:H126">C128+C129</f>
        <v>0</v>
      </c>
      <c r="D126" s="27">
        <f t="shared" si="14"/>
        <v>45082.1</v>
      </c>
      <c r="E126" s="27">
        <f t="shared" si="14"/>
        <v>0</v>
      </c>
      <c r="F126" s="27">
        <f t="shared" si="14"/>
        <v>0</v>
      </c>
      <c r="G126" s="27">
        <f t="shared" si="14"/>
        <v>59412.600000000006</v>
      </c>
      <c r="H126" s="27">
        <f t="shared" si="14"/>
        <v>0</v>
      </c>
      <c r="I126" s="35">
        <f>D126-июнь!D125</f>
        <v>11192.599999999999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5">
        <f>D127-июнь!D126</f>
        <v>0</v>
      </c>
    </row>
    <row r="128" spans="1:9" ht="12.75">
      <c r="A128" s="5" t="s">
        <v>59</v>
      </c>
      <c r="B128" s="28">
        <f>июнь!B127</f>
        <v>7160.3</v>
      </c>
      <c r="C128" s="28"/>
      <c r="D128" s="28">
        <v>19609.3</v>
      </c>
      <c r="E128" s="28"/>
      <c r="F128" s="28"/>
      <c r="G128" s="28">
        <v>17965.2</v>
      </c>
      <c r="H128" s="37"/>
      <c r="I128" s="35">
        <f>D128-июнь!D127</f>
        <v>5790.799999999999</v>
      </c>
    </row>
    <row r="129" spans="1:9" ht="12.75">
      <c r="A129" s="1" t="s">
        <v>60</v>
      </c>
      <c r="B129" s="28">
        <f>Январь!B132</f>
        <v>14988.7</v>
      </c>
      <c r="C129" s="28"/>
      <c r="D129" s="28">
        <f>45082.1-19609.3</f>
        <v>25472.8</v>
      </c>
      <c r="E129" s="28"/>
      <c r="F129" s="28"/>
      <c r="G129" s="28">
        <v>41447.4</v>
      </c>
      <c r="H129" s="37"/>
      <c r="I129" s="35">
        <f>D129-июнь!D128</f>
        <v>5401.799999999999</v>
      </c>
    </row>
    <row r="130" spans="1:9" ht="12.75">
      <c r="A130" s="3" t="s">
        <v>99</v>
      </c>
      <c r="B130" s="44">
        <f>B131-B132</f>
        <v>18682.6</v>
      </c>
      <c r="C130" s="44"/>
      <c r="D130" s="44">
        <f>D131-D132</f>
        <v>0</v>
      </c>
      <c r="E130" s="44"/>
      <c r="F130" s="44"/>
      <c r="G130" s="44">
        <f>G131-G132</f>
        <v>0</v>
      </c>
      <c r="H130" s="94"/>
      <c r="I130" s="65">
        <f>D130-июнь!D129</f>
        <v>0</v>
      </c>
    </row>
    <row r="131" spans="1:9" ht="12.75">
      <c r="A131" s="2" t="s">
        <v>100</v>
      </c>
      <c r="B131" s="45">
        <f>июнь!B130</f>
        <v>38682.6</v>
      </c>
      <c r="C131" s="45"/>
      <c r="D131" s="45"/>
      <c r="E131" s="45"/>
      <c r="F131" s="45"/>
      <c r="G131" s="45"/>
      <c r="H131" s="93"/>
      <c r="I131" s="65">
        <f>D131-июнь!D130</f>
        <v>0</v>
      </c>
    </row>
    <row r="132" spans="1:9" ht="12.75">
      <c r="A132" s="2" t="s">
        <v>101</v>
      </c>
      <c r="B132" s="45">
        <f>июнь!B131</f>
        <v>20000</v>
      </c>
      <c r="C132" s="45"/>
      <c r="D132" s="45"/>
      <c r="E132" s="45"/>
      <c r="F132" s="45"/>
      <c r="G132" s="45"/>
      <c r="H132" s="93"/>
      <c r="I132" s="75"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114</v>
      </c>
    </row>
    <row r="135" ht="12" customHeight="1">
      <c r="A135" s="22" t="s">
        <v>79</v>
      </c>
    </row>
    <row r="136" ht="12.75" customHeight="1" hidden="1"/>
    <row r="138" spans="1:9" ht="30" customHeight="1">
      <c r="A138" s="77" t="str">
        <f>июнь!A137</f>
        <v>Руководитель финансового управления администрации города Минусинска </v>
      </c>
      <c r="C138" s="24" t="s">
        <v>145</v>
      </c>
      <c r="D138" s="24"/>
      <c r="E138" s="24"/>
      <c r="F138" s="24"/>
      <c r="G138" s="24"/>
      <c r="H138" s="24"/>
      <c r="I138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pane xSplit="1" ySplit="6" topLeftCell="B4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H23" sqref="H2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191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152</v>
      </c>
      <c r="D4" s="18" t="s">
        <v>68</v>
      </c>
      <c r="E4" s="18" t="s">
        <v>66</v>
      </c>
      <c r="F4" s="18" t="s">
        <v>69</v>
      </c>
      <c r="G4" s="18" t="s">
        <v>168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7" t="s">
        <v>3</v>
      </c>
      <c r="B6" s="108"/>
      <c r="C6" s="108"/>
      <c r="D6" s="108"/>
      <c r="E6" s="108"/>
      <c r="F6" s="108"/>
      <c r="G6" s="108"/>
      <c r="H6" s="108"/>
      <c r="I6" s="109"/>
    </row>
    <row r="7" spans="1:9" ht="12.75">
      <c r="A7" s="52" t="s">
        <v>104</v>
      </c>
      <c r="B7" s="35">
        <v>594445.7199999999</v>
      </c>
      <c r="C7" s="35">
        <v>370341.79</v>
      </c>
      <c r="D7" s="35">
        <v>371549.5</v>
      </c>
      <c r="E7" s="26">
        <v>62.503520085904576</v>
      </c>
      <c r="F7" s="26">
        <v>100.32610686468844</v>
      </c>
      <c r="G7" s="35">
        <v>462113.0600000001</v>
      </c>
      <c r="H7" s="26">
        <v>80.40229375902076</v>
      </c>
      <c r="I7" s="35">
        <v>34361.18000000001</v>
      </c>
    </row>
    <row r="8" spans="1:9" ht="12.75">
      <c r="A8" s="53" t="s">
        <v>4</v>
      </c>
      <c r="B8" s="26">
        <v>321813.01999999996</v>
      </c>
      <c r="C8" s="26">
        <v>187618</v>
      </c>
      <c r="D8" s="26">
        <v>182152.74</v>
      </c>
      <c r="E8" s="26">
        <v>56.60204176947222</v>
      </c>
      <c r="F8" s="26">
        <v>97.08702789711008</v>
      </c>
      <c r="G8" s="26">
        <v>306848.27</v>
      </c>
      <c r="H8" s="26">
        <v>59.36247905194316</v>
      </c>
      <c r="I8" s="26">
        <v>20191.350000000002</v>
      </c>
    </row>
    <row r="9" spans="1:9" ht="25.5">
      <c r="A9" s="60" t="s">
        <v>5</v>
      </c>
      <c r="B9" s="27">
        <v>12689.9</v>
      </c>
      <c r="C9" s="27">
        <v>7280</v>
      </c>
      <c r="D9" s="27">
        <v>7154.37</v>
      </c>
      <c r="E9" s="26">
        <v>56.37845845908951</v>
      </c>
      <c r="F9" s="26">
        <v>98.27431318681319</v>
      </c>
      <c r="G9" s="27">
        <v>12057.99</v>
      </c>
      <c r="H9" s="26">
        <v>59.33302316555247</v>
      </c>
      <c r="I9" s="27">
        <v>747.4</v>
      </c>
    </row>
    <row r="10" spans="1:9" ht="12.75" customHeight="1">
      <c r="A10" s="60" t="s">
        <v>70</v>
      </c>
      <c r="B10" s="35">
        <v>309123.11999999994</v>
      </c>
      <c r="C10" s="35">
        <v>180338</v>
      </c>
      <c r="D10" s="35">
        <v>174998.37</v>
      </c>
      <c r="E10" s="26">
        <v>56.6112201507283</v>
      </c>
      <c r="F10" s="26">
        <v>97.03909880335814</v>
      </c>
      <c r="G10" s="35">
        <v>294790.28</v>
      </c>
      <c r="H10" s="26">
        <v>59.363683904367534</v>
      </c>
      <c r="I10" s="35">
        <v>19443.95</v>
      </c>
    </row>
    <row r="11" spans="1:9" ht="53.25" customHeight="1">
      <c r="A11" s="57" t="s">
        <v>74</v>
      </c>
      <c r="B11" s="28">
        <v>295919.92</v>
      </c>
      <c r="C11" s="28">
        <v>171250</v>
      </c>
      <c r="D11" s="28">
        <v>164256.38</v>
      </c>
      <c r="E11" s="26">
        <v>55.50703717411116</v>
      </c>
      <c r="F11" s="26">
        <v>95.91613430656935</v>
      </c>
      <c r="G11" s="28">
        <v>284106.19</v>
      </c>
      <c r="H11" s="26">
        <v>57.81513595321523</v>
      </c>
      <c r="I11" s="28">
        <v>18625.03</v>
      </c>
    </row>
    <row r="12" spans="1:9" ht="90.75" customHeight="1">
      <c r="A12" s="57" t="s">
        <v>75</v>
      </c>
      <c r="B12" s="28">
        <v>4024.3</v>
      </c>
      <c r="C12" s="28">
        <v>3184</v>
      </c>
      <c r="D12" s="28">
        <v>5403.09</v>
      </c>
      <c r="E12" s="26">
        <v>134.26161071490694</v>
      </c>
      <c r="F12" s="26">
        <v>169.6950376884422</v>
      </c>
      <c r="G12" s="28">
        <v>4150.31</v>
      </c>
      <c r="H12" s="26">
        <v>130.1852150803193</v>
      </c>
      <c r="I12" s="28">
        <v>10.75</v>
      </c>
    </row>
    <row r="13" spans="1:9" ht="25.5">
      <c r="A13" s="57" t="s">
        <v>76</v>
      </c>
      <c r="B13" s="28">
        <v>2998.5</v>
      </c>
      <c r="C13" s="28">
        <v>2284</v>
      </c>
      <c r="D13" s="28">
        <v>3089.5</v>
      </c>
      <c r="E13" s="26">
        <v>103.03485075871268</v>
      </c>
      <c r="F13" s="26">
        <v>135.26707530647985</v>
      </c>
      <c r="G13" s="28">
        <v>3256.38</v>
      </c>
      <c r="H13" s="26">
        <v>94.8752909672704</v>
      </c>
      <c r="I13" s="28">
        <v>354.49</v>
      </c>
    </row>
    <row r="14" spans="1:9" ht="63.75">
      <c r="A14" s="58" t="s">
        <v>78</v>
      </c>
      <c r="B14" s="28">
        <v>3879.1</v>
      </c>
      <c r="C14" s="28">
        <v>2520</v>
      </c>
      <c r="D14" s="28">
        <v>1516.41</v>
      </c>
      <c r="E14" s="26">
        <v>39.09179964424738</v>
      </c>
      <c r="F14" s="26">
        <v>60.175</v>
      </c>
      <c r="G14" s="28">
        <v>3277.4</v>
      </c>
      <c r="H14" s="26">
        <v>46.268688594617686</v>
      </c>
      <c r="I14" s="28">
        <v>303.34</v>
      </c>
    </row>
    <row r="15" spans="1:9" ht="39.75" customHeight="1">
      <c r="A15" s="59" t="s">
        <v>169</v>
      </c>
      <c r="B15" s="35">
        <v>2301.3</v>
      </c>
      <c r="C15" s="35">
        <v>1100</v>
      </c>
      <c r="D15" s="35">
        <v>732.99</v>
      </c>
      <c r="E15" s="26">
        <v>31.85112762351714</v>
      </c>
      <c r="F15" s="26">
        <v>66.63545454545454</v>
      </c>
      <c r="G15" s="35">
        <v>0</v>
      </c>
      <c r="H15" s="26" t="e">
        <v>#DIV/0!</v>
      </c>
      <c r="I15" s="35">
        <v>150.34</v>
      </c>
    </row>
    <row r="16" spans="1:9" ht="39.75" customHeight="1">
      <c r="A16" s="39" t="s">
        <v>82</v>
      </c>
      <c r="B16" s="28">
        <v>24101.6</v>
      </c>
      <c r="C16" s="28">
        <v>15279</v>
      </c>
      <c r="D16" s="28">
        <v>15530.359999999999</v>
      </c>
      <c r="E16" s="26">
        <v>64.43704982241843</v>
      </c>
      <c r="F16" s="26">
        <v>101.64513384383793</v>
      </c>
      <c r="G16" s="28">
        <v>21175.01</v>
      </c>
      <c r="H16" s="26">
        <v>73.34286973182067</v>
      </c>
      <c r="I16" s="28">
        <v>2103.6600000000003</v>
      </c>
    </row>
    <row r="17" spans="1:9" ht="37.5" customHeight="1">
      <c r="A17" s="39" t="s">
        <v>83</v>
      </c>
      <c r="B17" s="28">
        <v>11066.6</v>
      </c>
      <c r="C17" s="28">
        <v>7100</v>
      </c>
      <c r="D17" s="28">
        <v>7018.94</v>
      </c>
      <c r="E17" s="26">
        <v>63.424538702040365</v>
      </c>
      <c r="F17" s="26">
        <v>98.85830985915493</v>
      </c>
      <c r="G17" s="28">
        <v>9766.71</v>
      </c>
      <c r="H17" s="26">
        <v>71.86596100426858</v>
      </c>
      <c r="I17" s="28">
        <v>985.86</v>
      </c>
    </row>
    <row r="18" spans="1:9" ht="56.25" customHeight="1">
      <c r="A18" s="39" t="s">
        <v>84</v>
      </c>
      <c r="B18" s="28">
        <v>63.1</v>
      </c>
      <c r="C18" s="28">
        <v>39</v>
      </c>
      <c r="D18" s="28">
        <v>52.3</v>
      </c>
      <c r="E18" s="26">
        <v>82.88431061806656</v>
      </c>
      <c r="F18" s="26">
        <v>134.1025641025641</v>
      </c>
      <c r="G18" s="28">
        <v>69.86</v>
      </c>
      <c r="H18" s="26">
        <v>74.86401374176926</v>
      </c>
      <c r="I18" s="28">
        <v>7.08</v>
      </c>
    </row>
    <row r="19" spans="1:9" ht="55.5" customHeight="1">
      <c r="A19" s="39" t="s">
        <v>85</v>
      </c>
      <c r="B19" s="28">
        <v>14557.4</v>
      </c>
      <c r="C19" s="28">
        <v>9300</v>
      </c>
      <c r="D19" s="28">
        <v>9741.43</v>
      </c>
      <c r="E19" s="26">
        <v>66.91737535548931</v>
      </c>
      <c r="F19" s="26">
        <v>104.74655913978495</v>
      </c>
      <c r="G19" s="28">
        <v>13138.98</v>
      </c>
      <c r="H19" s="26">
        <v>74.14144781406168</v>
      </c>
      <c r="I19" s="28">
        <v>1290.99</v>
      </c>
    </row>
    <row r="20" spans="1:9" ht="15" customHeight="1">
      <c r="A20" s="60" t="s">
        <v>86</v>
      </c>
      <c r="B20" s="35">
        <v>-1585.5</v>
      </c>
      <c r="C20" s="35">
        <v>-1160</v>
      </c>
      <c r="D20" s="35">
        <v>-1282.31</v>
      </c>
      <c r="E20" s="26">
        <v>80.87732576474298</v>
      </c>
      <c r="F20" s="26">
        <v>110.54396551724138</v>
      </c>
      <c r="G20" s="35">
        <v>-1800.54</v>
      </c>
      <c r="H20" s="26">
        <v>71.21807902073823</v>
      </c>
      <c r="I20" s="35">
        <v>-180.27</v>
      </c>
    </row>
    <row r="21" spans="1:9" ht="12.75">
      <c r="A21" s="57" t="s">
        <v>7</v>
      </c>
      <c r="B21" s="28">
        <v>117977.56000000001</v>
      </c>
      <c r="C21" s="28">
        <v>93847.11</v>
      </c>
      <c r="D21" s="28">
        <v>94341.24</v>
      </c>
      <c r="E21" s="26">
        <v>79.96541037126043</v>
      </c>
      <c r="F21" s="26">
        <v>100.52652660268389</v>
      </c>
      <c r="G21" s="28">
        <v>29787.82</v>
      </c>
      <c r="H21" s="26">
        <v>316.71078984631976</v>
      </c>
      <c r="I21" s="28">
        <v>3087.87</v>
      </c>
    </row>
    <row r="22" spans="1:9" ht="29.25" customHeight="1">
      <c r="A22" s="57" t="s">
        <v>170</v>
      </c>
      <c r="B22" s="28">
        <v>90964.1</v>
      </c>
      <c r="C22" s="28">
        <v>71114.6</v>
      </c>
      <c r="D22" s="28">
        <v>71369.39</v>
      </c>
      <c r="E22" s="26">
        <v>78.45885354771826</v>
      </c>
      <c r="F22" s="26">
        <v>100.35828085934533</v>
      </c>
      <c r="G22" s="28">
        <v>0</v>
      </c>
      <c r="H22" s="26">
        <v>0</v>
      </c>
      <c r="I22" s="28">
        <v>1921.15</v>
      </c>
    </row>
    <row r="23" spans="1:9" ht="17.25" customHeight="1">
      <c r="A23" s="57" t="s">
        <v>89</v>
      </c>
      <c r="B23" s="28">
        <v>7762.5</v>
      </c>
      <c r="C23" s="28">
        <v>7322.9</v>
      </c>
      <c r="D23" s="28">
        <v>7261.69</v>
      </c>
      <c r="E23" s="26">
        <v>93.54834138486312</v>
      </c>
      <c r="F23" s="26">
        <v>99.16412896530063</v>
      </c>
      <c r="G23" s="28">
        <v>28813.59</v>
      </c>
      <c r="H23" s="26">
        <v>25.202309049306248</v>
      </c>
      <c r="I23" s="28">
        <v>61.67</v>
      </c>
    </row>
    <row r="24" spans="1:9" ht="16.5" customHeight="1">
      <c r="A24" s="60" t="s">
        <v>87</v>
      </c>
      <c r="B24" s="35">
        <v>1147.96</v>
      </c>
      <c r="C24" s="35">
        <v>1147.96</v>
      </c>
      <c r="D24" s="35">
        <v>1148.16</v>
      </c>
      <c r="E24" s="26">
        <v>100.0174222098331</v>
      </c>
      <c r="F24" s="26">
        <v>100.0174222098331</v>
      </c>
      <c r="G24" s="35">
        <v>578.61</v>
      </c>
      <c r="H24" s="26">
        <v>198.43417846217662</v>
      </c>
      <c r="I24" s="35">
        <v>0.19</v>
      </c>
    </row>
    <row r="25" spans="1:9" ht="28.5" customHeight="1">
      <c r="A25" s="57" t="s">
        <v>88</v>
      </c>
      <c r="B25" s="28">
        <v>18103</v>
      </c>
      <c r="C25" s="28">
        <v>14261.65</v>
      </c>
      <c r="D25" s="28">
        <v>14562</v>
      </c>
      <c r="E25" s="26">
        <v>80.43970612605645</v>
      </c>
      <c r="F25" s="26">
        <v>102.10599755287784</v>
      </c>
      <c r="G25" s="28">
        <v>395.62</v>
      </c>
      <c r="H25" s="26">
        <v>3680.8048126990548</v>
      </c>
      <c r="I25" s="28">
        <v>1104.86</v>
      </c>
    </row>
    <row r="26" spans="1:9" ht="12.75">
      <c r="A26" s="57" t="s">
        <v>8</v>
      </c>
      <c r="B26" s="28">
        <v>41308.6</v>
      </c>
      <c r="C26" s="28">
        <v>11512</v>
      </c>
      <c r="D26" s="28">
        <v>11042.61</v>
      </c>
      <c r="E26" s="26">
        <v>26.731988012181485</v>
      </c>
      <c r="F26" s="26">
        <v>95.92260250173732</v>
      </c>
      <c r="G26" s="28">
        <v>32993.5</v>
      </c>
      <c r="H26" s="26">
        <v>33.4690469334869</v>
      </c>
      <c r="I26" s="28">
        <v>980.36</v>
      </c>
    </row>
    <row r="27" spans="1:9" ht="12.75">
      <c r="A27" s="53" t="s">
        <v>106</v>
      </c>
      <c r="B27" s="35">
        <v>23995.5</v>
      </c>
      <c r="C27" s="35">
        <v>4050</v>
      </c>
      <c r="D27" s="35">
        <v>3000.92</v>
      </c>
      <c r="E27" s="26">
        <v>12.506178241753663</v>
      </c>
      <c r="F27" s="26">
        <v>74.09679012345678</v>
      </c>
      <c r="G27" s="35">
        <v>16809.38</v>
      </c>
      <c r="H27" s="26">
        <v>17.85265131730022</v>
      </c>
      <c r="I27" s="35">
        <v>224.88</v>
      </c>
    </row>
    <row r="28" spans="1:9" ht="12.75">
      <c r="A28" s="57" t="s">
        <v>107</v>
      </c>
      <c r="B28" s="28">
        <v>17313.1</v>
      </c>
      <c r="C28" s="28">
        <v>7462</v>
      </c>
      <c r="D28" s="28">
        <v>8041.69</v>
      </c>
      <c r="E28" s="26">
        <v>46.44858517538742</v>
      </c>
      <c r="F28" s="26">
        <v>107.7685607075851</v>
      </c>
      <c r="G28" s="28">
        <v>16184.12</v>
      </c>
      <c r="H28" s="26">
        <v>49.68876899083793</v>
      </c>
      <c r="I28" s="28">
        <v>755.48</v>
      </c>
    </row>
    <row r="29" spans="1:9" ht="12.75">
      <c r="A29" s="57" t="s">
        <v>9</v>
      </c>
      <c r="B29" s="28">
        <v>16099.1</v>
      </c>
      <c r="C29" s="28">
        <v>9470</v>
      </c>
      <c r="D29" s="28">
        <v>10057.12</v>
      </c>
      <c r="E29" s="26">
        <v>62.47007596697952</v>
      </c>
      <c r="F29" s="26">
        <v>106.19978880675819</v>
      </c>
      <c r="G29" s="28">
        <v>14567.46</v>
      </c>
      <c r="H29" s="26">
        <v>69.03825375185517</v>
      </c>
      <c r="I29" s="28">
        <v>1066.3</v>
      </c>
    </row>
    <row r="30" spans="1:9" ht="25.5">
      <c r="A30" s="57" t="s">
        <v>10</v>
      </c>
      <c r="B30" s="28">
        <v>15983.5</v>
      </c>
      <c r="C30" s="28">
        <v>9400</v>
      </c>
      <c r="D30" s="28">
        <v>9915.92</v>
      </c>
      <c r="E30" s="26">
        <v>62.03847717959145</v>
      </c>
      <c r="F30" s="26">
        <v>105.48851063829787</v>
      </c>
      <c r="G30" s="28">
        <v>14388.66</v>
      </c>
      <c r="H30" s="26">
        <v>68.91482598101561</v>
      </c>
      <c r="I30" s="28">
        <v>1043.5</v>
      </c>
    </row>
    <row r="31" spans="1:9" ht="25.5">
      <c r="A31" s="60" t="s">
        <v>90</v>
      </c>
      <c r="B31" s="35">
        <v>50</v>
      </c>
      <c r="C31" s="35">
        <v>30</v>
      </c>
      <c r="D31" s="35">
        <v>90</v>
      </c>
      <c r="E31" s="26">
        <v>180</v>
      </c>
      <c r="F31" s="26" t="s">
        <v>111</v>
      </c>
      <c r="G31" s="35">
        <v>70</v>
      </c>
      <c r="H31" s="26" t="s">
        <v>111</v>
      </c>
      <c r="I31" s="35">
        <v>10</v>
      </c>
    </row>
    <row r="32" spans="1:9" ht="25.5">
      <c r="A32" s="57" t="s">
        <v>91</v>
      </c>
      <c r="B32" s="28">
        <v>65.6</v>
      </c>
      <c r="C32" s="28">
        <v>40</v>
      </c>
      <c r="D32" s="28">
        <v>51.2</v>
      </c>
      <c r="E32" s="26">
        <v>78.04878048780489</v>
      </c>
      <c r="F32" s="26">
        <v>128</v>
      </c>
      <c r="G32" s="28">
        <v>108.8</v>
      </c>
      <c r="H32" s="26" t="s">
        <v>111</v>
      </c>
      <c r="I32" s="28">
        <v>12.8</v>
      </c>
    </row>
    <row r="33" spans="1:9" ht="25.5">
      <c r="A33" s="57" t="s">
        <v>11</v>
      </c>
      <c r="B33" s="28">
        <v>0</v>
      </c>
      <c r="C33" s="28">
        <v>0</v>
      </c>
      <c r="D33" s="28">
        <v>16.56</v>
      </c>
      <c r="E33" s="26" t="s">
        <v>111</v>
      </c>
      <c r="F33" s="26" t="s">
        <v>111</v>
      </c>
      <c r="G33" s="28">
        <v>7.630000000000001</v>
      </c>
      <c r="H33" s="26" t="s">
        <v>111</v>
      </c>
      <c r="I33" s="28">
        <v>-0.1</v>
      </c>
    </row>
    <row r="34" spans="1:9" ht="25.5">
      <c r="A34" s="60" t="s">
        <v>117</v>
      </c>
      <c r="B34" s="35">
        <v>0</v>
      </c>
      <c r="C34" s="35">
        <v>0</v>
      </c>
      <c r="D34" s="35">
        <v>14.9</v>
      </c>
      <c r="E34" s="26" t="s">
        <v>111</v>
      </c>
      <c r="F34" s="26" t="s">
        <v>111</v>
      </c>
      <c r="G34" s="35">
        <v>7.48</v>
      </c>
      <c r="H34" s="26" t="s">
        <v>111</v>
      </c>
      <c r="I34" s="35">
        <v>0</v>
      </c>
    </row>
    <row r="35" spans="1:9" ht="25.5" hidden="1">
      <c r="A35" s="57" t="s">
        <v>92</v>
      </c>
      <c r="B35" s="28">
        <v>0</v>
      </c>
      <c r="C35" s="28">
        <v>0</v>
      </c>
      <c r="D35" s="28">
        <v>1.66</v>
      </c>
      <c r="E35" s="26" t="s">
        <v>111</v>
      </c>
      <c r="F35" s="26" t="s">
        <v>111</v>
      </c>
      <c r="G35" s="28">
        <v>0.15</v>
      </c>
      <c r="H35" s="26" t="s">
        <v>111</v>
      </c>
      <c r="I35" s="28">
        <v>-0.1</v>
      </c>
    </row>
    <row r="36" spans="1:9" ht="42" customHeight="1">
      <c r="A36" s="57" t="s">
        <v>12</v>
      </c>
      <c r="B36" s="28">
        <v>62355.5</v>
      </c>
      <c r="C36" s="28">
        <v>42987.520000000004</v>
      </c>
      <c r="D36" s="28">
        <v>46115.090000000004</v>
      </c>
      <c r="E36" s="26">
        <v>73.95512825652911</v>
      </c>
      <c r="F36" s="26">
        <v>107.27553020039305</v>
      </c>
      <c r="G36" s="28">
        <v>44740.55000000001</v>
      </c>
      <c r="H36" s="26">
        <v>103.0722465414484</v>
      </c>
      <c r="I36" s="28">
        <v>5351.32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>
      <c r="A38" s="57" t="s">
        <v>118</v>
      </c>
      <c r="B38" s="28">
        <v>37878.22</v>
      </c>
      <c r="C38" s="28">
        <v>26916.22</v>
      </c>
      <c r="D38" s="28">
        <v>28997.77</v>
      </c>
      <c r="E38" s="26">
        <v>76.55526051646567</v>
      </c>
      <c r="F38" s="26">
        <v>107.7334410255229</v>
      </c>
      <c r="G38" s="28">
        <v>26889.77</v>
      </c>
      <c r="H38" s="26">
        <v>107.83941253495288</v>
      </c>
      <c r="I38" s="28">
        <v>3187.87</v>
      </c>
    </row>
    <row r="39" spans="1:9" ht="76.5">
      <c r="A39" s="57" t="s">
        <v>127</v>
      </c>
      <c r="B39" s="28">
        <v>625.82</v>
      </c>
      <c r="C39" s="28">
        <v>410</v>
      </c>
      <c r="D39" s="28">
        <v>916.38</v>
      </c>
      <c r="E39" s="26">
        <v>146.4286855645393</v>
      </c>
      <c r="F39" s="26">
        <v>223.50731707317073</v>
      </c>
      <c r="G39" s="28">
        <v>816.62</v>
      </c>
      <c r="H39" s="26" t="s">
        <v>111</v>
      </c>
      <c r="I39" s="28">
        <v>52.18</v>
      </c>
    </row>
    <row r="40" spans="1:9" ht="76.5" hidden="1">
      <c r="A40" s="57" t="s">
        <v>119</v>
      </c>
      <c r="B40" s="28">
        <v>352.8</v>
      </c>
      <c r="C40" s="28">
        <v>209.3</v>
      </c>
      <c r="D40" s="28">
        <v>288.55</v>
      </c>
      <c r="E40" s="26">
        <v>81.78854875283447</v>
      </c>
      <c r="F40" s="26">
        <v>137.86430960344003</v>
      </c>
      <c r="G40" s="28">
        <v>529.8</v>
      </c>
      <c r="H40" s="26">
        <v>54.463948659871654</v>
      </c>
      <c r="I40" s="28">
        <v>33.74</v>
      </c>
    </row>
    <row r="41" spans="1:9" ht="38.25">
      <c r="A41" s="57" t="s">
        <v>120</v>
      </c>
      <c r="B41" s="28">
        <v>17356.03</v>
      </c>
      <c r="C41" s="28">
        <v>10400</v>
      </c>
      <c r="D41" s="28">
        <v>10000.6</v>
      </c>
      <c r="E41" s="26">
        <v>57.62031985425239</v>
      </c>
      <c r="F41" s="26">
        <v>96.15961538461539</v>
      </c>
      <c r="G41" s="28">
        <v>12081.28</v>
      </c>
      <c r="H41" s="26">
        <v>82.77765269905176</v>
      </c>
      <c r="I41" s="28">
        <v>1809.73</v>
      </c>
    </row>
    <row r="42" spans="1:9" ht="42" customHeight="1">
      <c r="A42" s="60" t="s">
        <v>171</v>
      </c>
      <c r="B42" s="27">
        <v>62.29</v>
      </c>
      <c r="C42" s="27">
        <v>0</v>
      </c>
      <c r="D42" s="27">
        <v>16.68</v>
      </c>
      <c r="E42" s="26">
        <v>26.777973992615188</v>
      </c>
      <c r="F42" s="26" t="e">
        <v>#DIV/0!</v>
      </c>
      <c r="G42" s="27">
        <v>59.62</v>
      </c>
      <c r="H42" s="26">
        <v>27.977188862797718</v>
      </c>
      <c r="I42" s="27">
        <v>0</v>
      </c>
    </row>
    <row r="43" spans="1:9" ht="51">
      <c r="A43" s="60" t="s">
        <v>121</v>
      </c>
      <c r="B43" s="27">
        <v>2292</v>
      </c>
      <c r="C43" s="27">
        <v>2292</v>
      </c>
      <c r="D43" s="27">
        <v>2879.95</v>
      </c>
      <c r="E43" s="26">
        <v>125.65226876090749</v>
      </c>
      <c r="F43" s="26" t="s">
        <v>111</v>
      </c>
      <c r="G43" s="27">
        <v>470.23</v>
      </c>
      <c r="H43" s="26" t="s">
        <v>111</v>
      </c>
      <c r="I43" s="27">
        <v>0</v>
      </c>
    </row>
    <row r="44" spans="1:9" ht="76.5">
      <c r="A44" s="60" t="s">
        <v>122</v>
      </c>
      <c r="B44" s="35">
        <v>3788.34</v>
      </c>
      <c r="C44" s="35">
        <v>2760</v>
      </c>
      <c r="D44" s="35">
        <v>3015.16</v>
      </c>
      <c r="E44" s="26">
        <v>79.59053305669501</v>
      </c>
      <c r="F44" s="26">
        <v>109.24492753623187</v>
      </c>
      <c r="G44" s="35">
        <v>3893.23</v>
      </c>
      <c r="H44" s="26">
        <v>77.44623359010384</v>
      </c>
      <c r="I44" s="35">
        <v>267.8</v>
      </c>
    </row>
    <row r="45" spans="1:9" ht="27" customHeight="1">
      <c r="A45" s="57" t="s">
        <v>13</v>
      </c>
      <c r="B45" s="28">
        <v>973.2</v>
      </c>
      <c r="C45" s="28">
        <v>907.6</v>
      </c>
      <c r="D45" s="28">
        <v>433.84</v>
      </c>
      <c r="E45" s="26">
        <v>44.578709412248244</v>
      </c>
      <c r="F45" s="26">
        <v>47.80079330101366</v>
      </c>
      <c r="G45" s="28">
        <v>1567.34</v>
      </c>
      <c r="H45" s="26">
        <v>27.68001837508135</v>
      </c>
      <c r="I45" s="28">
        <v>11.79</v>
      </c>
    </row>
    <row r="46" spans="1:9" ht="27.75" customHeight="1">
      <c r="A46" s="57" t="s">
        <v>96</v>
      </c>
      <c r="B46" s="28">
        <v>722.2400000000001</v>
      </c>
      <c r="C46" s="28">
        <v>425.76</v>
      </c>
      <c r="D46" s="28">
        <v>1236.59</v>
      </c>
      <c r="E46" s="26">
        <v>171.21593929995564</v>
      </c>
      <c r="F46" s="26">
        <v>290.4429725667042</v>
      </c>
      <c r="G46" s="28">
        <v>2898.98</v>
      </c>
      <c r="H46" s="26">
        <v>42.65603764082539</v>
      </c>
      <c r="I46" s="28">
        <v>385.02</v>
      </c>
    </row>
    <row r="47" spans="1:9" ht="25.5">
      <c r="A47" s="57" t="s">
        <v>14</v>
      </c>
      <c r="B47" s="28">
        <v>3714</v>
      </c>
      <c r="C47" s="28">
        <v>3114</v>
      </c>
      <c r="D47" s="28">
        <v>3561.23</v>
      </c>
      <c r="E47" s="26">
        <v>95.8866451265482</v>
      </c>
      <c r="F47" s="26">
        <v>114.36191393705846</v>
      </c>
      <c r="G47" s="28">
        <v>3867.8900000000003</v>
      </c>
      <c r="H47" s="26">
        <v>92.07164629811085</v>
      </c>
      <c r="I47" s="28">
        <v>501.15</v>
      </c>
    </row>
    <row r="48" spans="1:9" ht="12.75">
      <c r="A48" s="60" t="s">
        <v>94</v>
      </c>
      <c r="B48" s="35">
        <v>0</v>
      </c>
      <c r="C48" s="35">
        <v>0</v>
      </c>
      <c r="D48" s="35">
        <v>52.69</v>
      </c>
      <c r="E48" s="26" t="s">
        <v>111</v>
      </c>
      <c r="F48" s="26" t="s">
        <v>111</v>
      </c>
      <c r="G48" s="35">
        <v>413.05</v>
      </c>
      <c r="H48" s="26" t="s">
        <v>111</v>
      </c>
      <c r="I48" s="35">
        <v>0</v>
      </c>
    </row>
    <row r="49" spans="1:9" ht="65.25" customHeight="1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v>64.70397579948141</v>
      </c>
      <c r="G49" s="28">
        <v>134.67</v>
      </c>
      <c r="H49" s="26">
        <v>1111.7917873319968</v>
      </c>
      <c r="I49" s="28">
        <v>-515.09</v>
      </c>
    </row>
    <row r="50" spans="1:9" ht="52.5" customHeight="1" hidden="1">
      <c r="A50" s="57" t="s">
        <v>93</v>
      </c>
      <c r="B50" s="28">
        <v>1400</v>
      </c>
      <c r="C50" s="28">
        <v>800</v>
      </c>
      <c r="D50" s="28">
        <v>2011.29</v>
      </c>
      <c r="E50" s="26">
        <v>143.66357142857143</v>
      </c>
      <c r="F50" s="26">
        <v>251.41125</v>
      </c>
      <c r="G50" s="28">
        <v>3320.17</v>
      </c>
      <c r="H50" s="26">
        <v>60.57792221482635</v>
      </c>
      <c r="I50" s="28">
        <v>1016.24</v>
      </c>
    </row>
    <row r="51" spans="1:9" ht="52.5" customHeight="1" hidden="1">
      <c r="A51" s="57" t="s">
        <v>15</v>
      </c>
      <c r="B51" s="28">
        <v>5380.899999999999</v>
      </c>
      <c r="C51" s="28">
        <v>5020.8</v>
      </c>
      <c r="D51" s="28">
        <v>7033.26</v>
      </c>
      <c r="E51" s="26">
        <v>130.70787414744748</v>
      </c>
      <c r="F51" s="26">
        <v>140.08245697896749</v>
      </c>
      <c r="G51" s="28">
        <v>3408.78</v>
      </c>
      <c r="H51" s="26">
        <v>206.3277770932709</v>
      </c>
      <c r="I51" s="28">
        <v>679.98</v>
      </c>
    </row>
    <row r="52" spans="1:9" ht="37.5" customHeight="1" hidden="1">
      <c r="A52" s="57" t="s">
        <v>128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129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130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131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6.25" customHeight="1" hidden="1">
      <c r="A56" s="57" t="s">
        <v>132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133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134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135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 hidden="1">
      <c r="A60" s="57" t="s">
        <v>136</v>
      </c>
      <c r="B60" s="28"/>
      <c r="C60" s="28"/>
      <c r="D60" s="28"/>
      <c r="E60" s="26" t="s">
        <v>111</v>
      </c>
      <c r="F60" s="26" t="e">
        <v>#DIV/0!</v>
      </c>
      <c r="G60" s="28"/>
      <c r="H60" s="26" t="s">
        <v>111</v>
      </c>
      <c r="I60" s="28"/>
    </row>
    <row r="61" spans="1:9" ht="16.5" customHeight="1" hidden="1">
      <c r="A61" s="57" t="s">
        <v>137</v>
      </c>
      <c r="B61" s="28"/>
      <c r="C61" s="28"/>
      <c r="D61" s="28"/>
      <c r="E61" s="26" t="e">
        <v>#DIV/0!</v>
      </c>
      <c r="F61" s="26" t="e">
        <v>#DIV/0!</v>
      </c>
      <c r="G61" s="28"/>
      <c r="H61" s="26" t="s">
        <v>112</v>
      </c>
      <c r="I61" s="28"/>
    </row>
    <row r="62" spans="1:9" ht="16.5" customHeight="1">
      <c r="A62" s="57" t="s">
        <v>16</v>
      </c>
      <c r="B62" s="28">
        <v>223.07</v>
      </c>
      <c r="C62" s="28">
        <v>160</v>
      </c>
      <c r="D62" s="28">
        <v>28.86</v>
      </c>
      <c r="E62" s="26">
        <v>12.937642892365625</v>
      </c>
      <c r="F62" s="26" t="s">
        <v>111</v>
      </c>
      <c r="G62" s="28">
        <v>249.83</v>
      </c>
      <c r="H62" s="26">
        <v>11.551855261577872</v>
      </c>
      <c r="I62" s="28">
        <v>2.48</v>
      </c>
    </row>
    <row r="63" spans="1:9" ht="12" customHeight="1">
      <c r="A63" s="57" t="s">
        <v>17</v>
      </c>
      <c r="B63" s="28">
        <v>594668.7899999998</v>
      </c>
      <c r="C63" s="28">
        <v>370341.79</v>
      </c>
      <c r="D63" s="28">
        <v>371549.5</v>
      </c>
      <c r="E63" s="26">
        <v>62.48007399211251</v>
      </c>
      <c r="F63" s="26">
        <v>100.32610686468844</v>
      </c>
      <c r="G63" s="28">
        <v>462113.0600000001</v>
      </c>
      <c r="H63" s="26">
        <v>80.40229375902076</v>
      </c>
      <c r="I63" s="28">
        <v>34361.18000000001</v>
      </c>
    </row>
    <row r="64" spans="1:9" ht="12.75">
      <c r="A64" s="57" t="s">
        <v>18</v>
      </c>
      <c r="B64" s="28">
        <v>2510711.08</v>
      </c>
      <c r="C64" s="28">
        <v>1160135.09</v>
      </c>
      <c r="D64" s="28">
        <v>1161623.88</v>
      </c>
      <c r="E64" s="26">
        <v>46.26672854767502</v>
      </c>
      <c r="F64" s="26">
        <v>100.12832902071773</v>
      </c>
      <c r="G64" s="28">
        <v>2202505.17</v>
      </c>
      <c r="H64" s="26">
        <v>52.741028526166865</v>
      </c>
      <c r="I64" s="28">
        <v>156214.69</v>
      </c>
    </row>
    <row r="65" spans="1:9" ht="25.5">
      <c r="A65" s="53" t="s">
        <v>19</v>
      </c>
      <c r="B65" s="27">
        <v>2513555.38</v>
      </c>
      <c r="C65" s="27">
        <v>1162979.3900000001</v>
      </c>
      <c r="D65" s="27">
        <v>1164469.18</v>
      </c>
      <c r="E65" s="26">
        <v>46.32757206248625</v>
      </c>
      <c r="F65" s="26">
        <v>100.12810115233424</v>
      </c>
      <c r="G65" s="27">
        <v>2205182.9699999997</v>
      </c>
      <c r="H65" s="26">
        <v>52.80601182948552</v>
      </c>
      <c r="I65" s="27">
        <v>156214.69</v>
      </c>
    </row>
    <row r="66" spans="1:9" ht="12.75">
      <c r="A66" s="60" t="s">
        <v>108</v>
      </c>
      <c r="B66" s="35">
        <v>485648</v>
      </c>
      <c r="C66" s="35">
        <v>281956.1</v>
      </c>
      <c r="D66" s="35">
        <v>281956.1</v>
      </c>
      <c r="E66" s="26">
        <v>58.05770846374328</v>
      </c>
      <c r="F66" s="26">
        <v>100</v>
      </c>
      <c r="G66" s="35">
        <v>494427.8</v>
      </c>
      <c r="H66" s="26">
        <v>57.02674890044614</v>
      </c>
      <c r="I66" s="35">
        <v>35419.5</v>
      </c>
    </row>
    <row r="67" spans="1:9" ht="12.75">
      <c r="A67" s="60" t="s">
        <v>109</v>
      </c>
      <c r="B67" s="35">
        <v>936420.12</v>
      </c>
      <c r="C67" s="35">
        <v>201421.67</v>
      </c>
      <c r="D67" s="35">
        <v>202911.46</v>
      </c>
      <c r="E67" s="26">
        <v>21.66884880687954</v>
      </c>
      <c r="F67" s="26">
        <v>100.73963739849839</v>
      </c>
      <c r="G67" s="35">
        <v>694803.23</v>
      </c>
      <c r="H67" s="26">
        <v>29.204161874722427</v>
      </c>
      <c r="I67" s="35">
        <v>65108.24</v>
      </c>
    </row>
    <row r="68" spans="1:9" ht="13.5" customHeight="1">
      <c r="A68" s="60" t="s">
        <v>110</v>
      </c>
      <c r="B68" s="35">
        <v>1041008.96</v>
      </c>
      <c r="C68" s="35">
        <v>647204.72</v>
      </c>
      <c r="D68" s="35">
        <v>647204.72</v>
      </c>
      <c r="E68" s="26">
        <v>62.17090773166832</v>
      </c>
      <c r="F68" s="26">
        <v>100</v>
      </c>
      <c r="G68" s="35">
        <v>995988.95</v>
      </c>
      <c r="H68" s="26">
        <v>64.98111449931247</v>
      </c>
      <c r="I68" s="35">
        <v>53361.95</v>
      </c>
    </row>
    <row r="69" spans="1:9" ht="15.75" customHeight="1">
      <c r="A69" s="60" t="s">
        <v>123</v>
      </c>
      <c r="B69" s="35">
        <v>50478.3</v>
      </c>
      <c r="C69" s="35">
        <v>32396.9</v>
      </c>
      <c r="D69" s="35">
        <v>32396.9</v>
      </c>
      <c r="E69" s="26">
        <v>64.17985550226533</v>
      </c>
      <c r="F69" s="26" t="s">
        <v>111</v>
      </c>
      <c r="G69" s="35">
        <v>19962.99</v>
      </c>
      <c r="H69" s="26" t="s">
        <v>111</v>
      </c>
      <c r="I69" s="35">
        <v>2325</v>
      </c>
    </row>
    <row r="70" spans="1:9" ht="17.25" customHeight="1">
      <c r="A70" s="60" t="s">
        <v>113</v>
      </c>
      <c r="B70" s="35"/>
      <c r="C70" s="35"/>
      <c r="D70" s="35"/>
      <c r="E70" s="26" t="s">
        <v>112</v>
      </c>
      <c r="F70" s="26" t="s">
        <v>111</v>
      </c>
      <c r="G70" s="35"/>
      <c r="H70" s="26" t="s">
        <v>112</v>
      </c>
      <c r="I70" s="35"/>
    </row>
    <row r="71" spans="1:9" ht="29.25" customHeight="1">
      <c r="A71" s="60" t="s">
        <v>21</v>
      </c>
      <c r="B71" s="35">
        <v>-2844.3</v>
      </c>
      <c r="C71" s="35">
        <v>-2844.3</v>
      </c>
      <c r="D71" s="35">
        <v>-2845.2999999999993</v>
      </c>
      <c r="E71" s="26" t="s">
        <v>112</v>
      </c>
      <c r="F71" s="26" t="s">
        <v>111</v>
      </c>
      <c r="G71" s="35">
        <v>-2677.8</v>
      </c>
      <c r="H71" s="26">
        <v>106.2551348121592</v>
      </c>
      <c r="I71" s="35">
        <v>0</v>
      </c>
    </row>
    <row r="72" spans="1:9" ht="17.25" customHeight="1">
      <c r="A72" s="60" t="s">
        <v>20</v>
      </c>
      <c r="B72" s="35">
        <v>3105379.9</v>
      </c>
      <c r="C72" s="35">
        <v>1530476.8800000001</v>
      </c>
      <c r="D72" s="35">
        <v>1533173.4</v>
      </c>
      <c r="E72" s="26">
        <v>49.37152439260192</v>
      </c>
      <c r="F72" s="26">
        <v>100.17618691502219</v>
      </c>
      <c r="G72" s="35">
        <v>2664618.23</v>
      </c>
      <c r="H72" s="26">
        <v>57.538200509871906</v>
      </c>
      <c r="I72" s="35">
        <v>190575.87</v>
      </c>
    </row>
    <row r="73" spans="1:9" ht="12.75">
      <c r="A73" s="96" t="s">
        <v>22</v>
      </c>
      <c r="B73" s="97"/>
      <c r="C73" s="97"/>
      <c r="D73" s="97"/>
      <c r="E73" s="97"/>
      <c r="F73" s="97"/>
      <c r="G73" s="97"/>
      <c r="H73" s="97"/>
      <c r="I73" s="98"/>
    </row>
    <row r="74" spans="1:9" ht="14.25" customHeight="1">
      <c r="A74" s="7" t="s">
        <v>23</v>
      </c>
      <c r="B74" s="35">
        <f>B75+B76+B77+B78+B79+B80+B81+B82</f>
        <v>221916.59999999998</v>
      </c>
      <c r="C74" s="35">
        <f>C75+C76+C77+C78+C79+C80+C81+C82</f>
        <v>94523.7</v>
      </c>
      <c r="D74" s="35">
        <f>D75+D76+D77+D78+D79+D80+D81+D82</f>
        <v>86773.2</v>
      </c>
      <c r="E74" s="26">
        <f>$D:$D/$B:$B*100</f>
        <v>39.101716590827365</v>
      </c>
      <c r="F74" s="26">
        <f>$D:$D/$C:$C*100</f>
        <v>91.80046908870474</v>
      </c>
      <c r="G74" s="35">
        <f>G75+G76+G77+G78+G79+G80+G81+G82</f>
        <v>66103.4</v>
      </c>
      <c r="H74" s="26">
        <f>$D:$D/$G:$G*100</f>
        <v>131.26889085886657</v>
      </c>
      <c r="I74" s="35">
        <f>I75+I76+I77+I78+I79+I80+I81+I82</f>
        <v>74984.29999999999</v>
      </c>
    </row>
    <row r="75" spans="1:9" ht="12.75">
      <c r="A75" s="8" t="s">
        <v>24</v>
      </c>
      <c r="B75" s="36">
        <v>2866.7</v>
      </c>
      <c r="C75" s="36">
        <v>1635.6</v>
      </c>
      <c r="D75" s="36">
        <v>1635.6</v>
      </c>
      <c r="E75" s="29">
        <f>$D:$D/$B:$B*100</f>
        <v>57.05515052150556</v>
      </c>
      <c r="F75" s="29">
        <f>$D:$D/$C:$C*100</f>
        <v>100</v>
      </c>
      <c r="G75" s="36">
        <v>1061.2</v>
      </c>
      <c r="H75" s="29">
        <f>$D:$D/$G:$G*100</f>
        <v>154.12740294006784</v>
      </c>
      <c r="I75" s="36">
        <f>D75-июль!I75</f>
        <v>1433.8999999999999</v>
      </c>
    </row>
    <row r="76" spans="1:9" ht="12.75">
      <c r="A76" s="8" t="s">
        <v>25</v>
      </c>
      <c r="B76" s="36">
        <v>6264.1</v>
      </c>
      <c r="C76" s="36">
        <v>4039.8</v>
      </c>
      <c r="D76" s="36">
        <v>4039.7</v>
      </c>
      <c r="E76" s="29">
        <f>$D:$D/$B:$B*100</f>
        <v>64.48971121150684</v>
      </c>
      <c r="F76" s="29">
        <f>$D:$D/$C:$C*100</f>
        <v>99.99752462993217</v>
      </c>
      <c r="G76" s="36">
        <v>3210.4</v>
      </c>
      <c r="H76" s="29">
        <f>$D:$D/$G:$G*100</f>
        <v>125.83167206578618</v>
      </c>
      <c r="I76" s="36">
        <f>D76-июль!I76</f>
        <v>3514.2999999999997</v>
      </c>
    </row>
    <row r="77" spans="1:9" ht="25.5">
      <c r="A77" s="8" t="s">
        <v>26</v>
      </c>
      <c r="B77" s="36">
        <v>60759.1</v>
      </c>
      <c r="C77" s="36">
        <v>38331.7</v>
      </c>
      <c r="D77" s="36">
        <v>37301.7</v>
      </c>
      <c r="E77" s="29">
        <f>$D:$D/$B:$B*100</f>
        <v>61.39277902404743</v>
      </c>
      <c r="F77" s="29">
        <f>$D:$D/$C:$C*100</f>
        <v>97.31292898566983</v>
      </c>
      <c r="G77" s="36">
        <v>26985.1</v>
      </c>
      <c r="H77" s="29">
        <f>$D:$D/$G:$G*100</f>
        <v>138.23072732730284</v>
      </c>
      <c r="I77" s="36">
        <f>D77-июль!I77</f>
        <v>33184.5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D78-июль!I78</f>
        <v>28.4</v>
      </c>
    </row>
    <row r="79" spans="1:9" ht="25.5">
      <c r="A79" s="1" t="s">
        <v>27</v>
      </c>
      <c r="B79" s="28">
        <v>14473.2</v>
      </c>
      <c r="C79" s="28">
        <v>9513.2</v>
      </c>
      <c r="D79" s="28">
        <v>9438.6</v>
      </c>
      <c r="E79" s="29">
        <f>$D:$D/$B:$B*100</f>
        <v>65.21432717021806</v>
      </c>
      <c r="F79" s="29">
        <v>0</v>
      </c>
      <c r="G79" s="28">
        <v>8170.5</v>
      </c>
      <c r="H79" s="29">
        <f>$D:$D/$G:$G*100</f>
        <v>115.52046998347716</v>
      </c>
      <c r="I79" s="36">
        <f>D79-июль!I79</f>
        <v>7876.000000000001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D80-июль!I80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D81-июль!I81</f>
        <v>0</v>
      </c>
    </row>
    <row r="82" spans="1:9" ht="12.75">
      <c r="A82" s="1" t="s">
        <v>30</v>
      </c>
      <c r="B82" s="36">
        <v>131525.1</v>
      </c>
      <c r="C82" s="36">
        <v>40975</v>
      </c>
      <c r="D82" s="36">
        <v>34329.2</v>
      </c>
      <c r="E82" s="29">
        <f>$D:$D/$B:$B*100</f>
        <v>26.10087352147993</v>
      </c>
      <c r="F82" s="29">
        <f>$D:$D/$C:$C*100</f>
        <v>83.78084197681513</v>
      </c>
      <c r="G82" s="36">
        <v>26676.2</v>
      </c>
      <c r="H82" s="29">
        <f>$D:$D/$G:$G*100</f>
        <v>128.6884938634438</v>
      </c>
      <c r="I82" s="36">
        <f>D82-июль!I82</f>
        <v>28947.199999999997</v>
      </c>
    </row>
    <row r="83" spans="1:9" ht="12.75">
      <c r="A83" s="7" t="s">
        <v>31</v>
      </c>
      <c r="B83" s="27">
        <v>413.8</v>
      </c>
      <c r="C83" s="27">
        <v>201.1</v>
      </c>
      <c r="D83" s="35">
        <v>201.1</v>
      </c>
      <c r="E83" s="26">
        <f>$D:$D/$B:$B*100</f>
        <v>48.59835669405509</v>
      </c>
      <c r="F83" s="26">
        <f>$D:$D/$C:$C*100</f>
        <v>100</v>
      </c>
      <c r="G83" s="35">
        <v>259.5</v>
      </c>
      <c r="H83" s="26">
        <v>0</v>
      </c>
      <c r="I83" s="35">
        <f>D83-июль!I83</f>
        <v>201.1</v>
      </c>
    </row>
    <row r="84" spans="1:9" ht="25.5">
      <c r="A84" s="9" t="s">
        <v>32</v>
      </c>
      <c r="B84" s="27">
        <v>8296</v>
      </c>
      <c r="C84" s="27">
        <v>2988.3</v>
      </c>
      <c r="D84" s="27">
        <v>2716.3</v>
      </c>
      <c r="E84" s="26">
        <f>$D:$D/$B:$B*100</f>
        <v>32.74228543876567</v>
      </c>
      <c r="F84" s="26">
        <f>$D:$D/$C:$C*100</f>
        <v>90.897834889402</v>
      </c>
      <c r="G84" s="27">
        <v>2400.6</v>
      </c>
      <c r="H84" s="26">
        <f>$D:$D/$G:$G*100</f>
        <v>113.15087894692995</v>
      </c>
      <c r="I84" s="35">
        <f>D84-июль!I84</f>
        <v>2396.0000000000005</v>
      </c>
    </row>
    <row r="85" spans="1:9" ht="12.75">
      <c r="A85" s="7" t="s">
        <v>33</v>
      </c>
      <c r="B85" s="35">
        <f>B86+B87+B88+B89+B90</f>
        <v>366997.4</v>
      </c>
      <c r="C85" s="35">
        <f>C86+C87+C88+C89+C90</f>
        <v>196785.2</v>
      </c>
      <c r="D85" s="35">
        <f>D86+D87+D88+D89+D90</f>
        <v>76995.29999999999</v>
      </c>
      <c r="E85" s="26">
        <f>$D:$D/$B:$B*100</f>
        <v>20.979794407262826</v>
      </c>
      <c r="F85" s="26">
        <f>$D:$D/$C:$C*100</f>
        <v>39.12657049412252</v>
      </c>
      <c r="G85" s="35">
        <f>G86+G87+G88+G89+G90</f>
        <v>57992.600000000006</v>
      </c>
      <c r="H85" s="26">
        <f>$D:$D/$G:$G*100</f>
        <v>132.76745653755822</v>
      </c>
      <c r="I85" s="35">
        <f>D85-июль!I85</f>
        <v>67411.79999999999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D86-июль!I86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6275.8</v>
      </c>
      <c r="H87" s="29">
        <v>0</v>
      </c>
      <c r="I87" s="36">
        <f>D87-июль!I87</f>
        <v>0</v>
      </c>
    </row>
    <row r="88" spans="1:9" ht="12.75">
      <c r="A88" s="8" t="s">
        <v>34</v>
      </c>
      <c r="B88" s="36">
        <v>26139.4</v>
      </c>
      <c r="C88" s="36">
        <v>15173.6</v>
      </c>
      <c r="D88" s="36">
        <v>15173.6</v>
      </c>
      <c r="E88" s="29">
        <f>$D:$D/$B:$B*100</f>
        <v>58.04876929080239</v>
      </c>
      <c r="F88" s="29">
        <v>0</v>
      </c>
      <c r="G88" s="36">
        <v>12615.4</v>
      </c>
      <c r="H88" s="29">
        <v>0</v>
      </c>
      <c r="I88" s="36">
        <f>D88-июль!I88</f>
        <v>13025.1</v>
      </c>
    </row>
    <row r="89" spans="1:9" ht="12.75">
      <c r="A89" s="10" t="s">
        <v>77</v>
      </c>
      <c r="B89" s="28">
        <v>292776.9</v>
      </c>
      <c r="C89" s="28">
        <v>158223.4</v>
      </c>
      <c r="D89" s="28">
        <v>38433.6</v>
      </c>
      <c r="E89" s="29">
        <f>$D:$D/$B:$B*100</f>
        <v>13.127265163337679</v>
      </c>
      <c r="F89" s="29">
        <f>$D:$D/$C:$C*100</f>
        <v>24.290718060666123</v>
      </c>
      <c r="G89" s="28">
        <v>32894.6</v>
      </c>
      <c r="H89" s="29">
        <v>0</v>
      </c>
      <c r="I89" s="36">
        <f>D89-июль!I89</f>
        <v>31882.199999999997</v>
      </c>
    </row>
    <row r="90" spans="1:9" ht="12.75">
      <c r="A90" s="8" t="s">
        <v>35</v>
      </c>
      <c r="B90" s="36">
        <v>48081.1</v>
      </c>
      <c r="C90" s="36">
        <v>23388.2</v>
      </c>
      <c r="D90" s="36">
        <v>23388.1</v>
      </c>
      <c r="E90" s="29">
        <f>$D:$D/$B:$B*100</f>
        <v>48.64302189425783</v>
      </c>
      <c r="F90" s="29">
        <f>$D:$D/$C:$C*100</f>
        <v>99.99957243396241</v>
      </c>
      <c r="G90" s="36">
        <v>6206.8</v>
      </c>
      <c r="H90" s="29">
        <f>$D:$D/$G:$G*100</f>
        <v>376.81413933105625</v>
      </c>
      <c r="I90" s="36">
        <f>D90-июль!I90</f>
        <v>22504.5</v>
      </c>
    </row>
    <row r="91" spans="1:9" ht="12.75">
      <c r="A91" s="7" t="s">
        <v>36</v>
      </c>
      <c r="B91" s="35">
        <f>B93+B94+B95+B92</f>
        <v>400819.3</v>
      </c>
      <c r="C91" s="35">
        <f>C93+C94+C95+C92</f>
        <v>187751</v>
      </c>
      <c r="D91" s="35">
        <f>D93+D94+D95+D92</f>
        <v>160725.1</v>
      </c>
      <c r="E91" s="35">
        <f>E93+E94+E95+E92</f>
        <v>173.63373347991921</v>
      </c>
      <c r="F91" s="26">
        <f>$D:$D/$C:$C*100</f>
        <v>85.60545616268355</v>
      </c>
      <c r="G91" s="35">
        <f>G93+G94+G95+G92</f>
        <v>30760.5</v>
      </c>
      <c r="H91" s="35">
        <f>H93+H94+H95</f>
        <v>669.1924717801285</v>
      </c>
      <c r="I91" s="35">
        <f>D91-июль!I91</f>
        <v>135979.2</v>
      </c>
    </row>
    <row r="92" spans="1:9" ht="12.75">
      <c r="A92" s="8" t="s">
        <v>37</v>
      </c>
      <c r="B92" s="72">
        <v>126188.3</v>
      </c>
      <c r="C92" s="72">
        <v>62073.3</v>
      </c>
      <c r="D92" s="72">
        <v>62073.3</v>
      </c>
      <c r="E92" s="49">
        <f aca="true" t="shared" si="0" ref="E92:E98">$D:$D/$B:$B*100</f>
        <v>49.191010577050335</v>
      </c>
      <c r="F92" s="29">
        <v>0</v>
      </c>
      <c r="G92" s="72">
        <v>1910.8</v>
      </c>
      <c r="H92" s="29">
        <v>0</v>
      </c>
      <c r="I92" s="36">
        <f>D92-июль!I92</f>
        <v>54700.8</v>
      </c>
    </row>
    <row r="93" spans="1:9" ht="12.75">
      <c r="A93" s="8" t="s">
        <v>38</v>
      </c>
      <c r="B93" s="36">
        <v>22360.1</v>
      </c>
      <c r="C93" s="36">
        <v>13322.6</v>
      </c>
      <c r="D93" s="36">
        <v>12599.7</v>
      </c>
      <c r="E93" s="29">
        <f t="shared" si="0"/>
        <v>56.34903242829863</v>
      </c>
      <c r="F93" s="29">
        <v>0</v>
      </c>
      <c r="G93" s="36">
        <v>76.4</v>
      </c>
      <c r="H93" s="29">
        <v>0</v>
      </c>
      <c r="I93" s="36">
        <f>D93-июль!I93</f>
        <v>8536.2</v>
      </c>
    </row>
    <row r="94" spans="1:9" ht="12.75">
      <c r="A94" s="8" t="s">
        <v>39</v>
      </c>
      <c r="B94" s="36">
        <v>131313.9</v>
      </c>
      <c r="C94" s="36">
        <v>72986.9</v>
      </c>
      <c r="D94" s="36">
        <v>46759.9</v>
      </c>
      <c r="E94" s="29">
        <f t="shared" si="0"/>
        <v>35.609253856598585</v>
      </c>
      <c r="F94" s="29">
        <f>$D:$D/$C:$C*100</f>
        <v>64.06615433728518</v>
      </c>
      <c r="G94" s="36">
        <v>19665.6</v>
      </c>
      <c r="H94" s="29">
        <f>$D:$D/$G:$G*100</f>
        <v>237.77509966642262</v>
      </c>
      <c r="I94" s="36">
        <f>D94-июль!I94</f>
        <v>35361.8</v>
      </c>
    </row>
    <row r="95" spans="1:9" ht="12.75">
      <c r="A95" s="8" t="s">
        <v>40</v>
      </c>
      <c r="B95" s="36">
        <v>120957</v>
      </c>
      <c r="C95" s="36">
        <v>39368.2</v>
      </c>
      <c r="D95" s="36">
        <v>39292.2</v>
      </c>
      <c r="E95" s="29">
        <f t="shared" si="0"/>
        <v>32.484436617971674</v>
      </c>
      <c r="F95" s="29">
        <f>$D:$D/$C:$C*100</f>
        <v>99.80695078769159</v>
      </c>
      <c r="G95" s="36">
        <v>9107.7</v>
      </c>
      <c r="H95" s="29">
        <f>$D:$D/$G:$G*100</f>
        <v>431.4173721137059</v>
      </c>
      <c r="I95" s="36">
        <f>D95-июль!I95</f>
        <v>37380.4</v>
      </c>
    </row>
    <row r="96" spans="1:9" ht="12.75">
      <c r="A96" s="11" t="s">
        <v>116</v>
      </c>
      <c r="B96" s="35">
        <f>B97+B98</f>
        <v>16459</v>
      </c>
      <c r="C96" s="35">
        <f>C97+C98</f>
        <v>424.4</v>
      </c>
      <c r="D96" s="35">
        <f>D97+D98</f>
        <v>424.4</v>
      </c>
      <c r="E96" s="26">
        <f t="shared" si="0"/>
        <v>2.5785284646697852</v>
      </c>
      <c r="F96" s="26">
        <f>$D:$D/$C:$C*100</f>
        <v>100</v>
      </c>
      <c r="G96" s="65">
        <f>G97</f>
        <v>255</v>
      </c>
      <c r="H96" s="65">
        <f>H97</f>
        <v>0</v>
      </c>
      <c r="I96" s="35">
        <f>D96-июль!I96</f>
        <v>278.79999999999995</v>
      </c>
    </row>
    <row r="97" spans="1:9" ht="25.5">
      <c r="A97" s="8" t="s">
        <v>148</v>
      </c>
      <c r="B97" s="85">
        <v>1882.5</v>
      </c>
      <c r="C97" s="86">
        <v>424.4</v>
      </c>
      <c r="D97" s="86">
        <v>424.4</v>
      </c>
      <c r="E97" s="29">
        <f t="shared" si="0"/>
        <v>22.544488711819387</v>
      </c>
      <c r="F97" s="29">
        <f>$D:$D/$C:$C*100</f>
        <v>100</v>
      </c>
      <c r="G97" s="86">
        <v>255</v>
      </c>
      <c r="H97" s="29">
        <v>0</v>
      </c>
      <c r="I97" s="36">
        <f>D97-июль!I97</f>
        <v>278.79999999999995</v>
      </c>
    </row>
    <row r="98" spans="1:9" ht="25.5">
      <c r="A98" s="8" t="s">
        <v>192</v>
      </c>
      <c r="B98" s="95">
        <v>14576.5</v>
      </c>
      <c r="C98" s="86">
        <v>0</v>
      </c>
      <c r="D98" s="86">
        <v>0</v>
      </c>
      <c r="E98" s="29">
        <f t="shared" si="0"/>
        <v>0</v>
      </c>
      <c r="F98" s="29">
        <v>0</v>
      </c>
      <c r="G98" s="86">
        <v>0</v>
      </c>
      <c r="H98" s="29">
        <v>0</v>
      </c>
      <c r="I98" s="36">
        <v>0</v>
      </c>
    </row>
    <row r="99" spans="1:9" ht="12.75">
      <c r="A99" s="11" t="s">
        <v>41</v>
      </c>
      <c r="B99" s="35">
        <f>B100+B101+B102+B103+B104+B105</f>
        <v>1621746.5</v>
      </c>
      <c r="C99" s="35">
        <f>C100+C101+C102+C103+C104+C105</f>
        <v>985232.0000000001</v>
      </c>
      <c r="D99" s="35">
        <f>D100+D101+D102+D103+D104+D105</f>
        <v>982559.6000000002</v>
      </c>
      <c r="E99" s="35">
        <f>E100+E101+E103+E104+E102</f>
        <v>267.3775088685867</v>
      </c>
      <c r="F99" s="35">
        <f>F100+F101+F103+F104+F102</f>
        <v>492.33167102528216</v>
      </c>
      <c r="G99" s="35">
        <f>G100+G101+G102+G103+G104+G105</f>
        <v>879938.5</v>
      </c>
      <c r="H99" s="35">
        <f>H100+H101+H103+H104+H102</f>
        <v>439.68247854214576</v>
      </c>
      <c r="I99" s="35">
        <f>D99-июль!I99</f>
        <v>888947.5000000003</v>
      </c>
    </row>
    <row r="100" spans="1:9" ht="12.75">
      <c r="A100" s="8" t="s">
        <v>42</v>
      </c>
      <c r="B100" s="36">
        <v>609809.5</v>
      </c>
      <c r="C100" s="36">
        <v>377419.9</v>
      </c>
      <c r="D100" s="36">
        <v>377419.9</v>
      </c>
      <c r="E100" s="29">
        <f>$D:$D/$B:$B*100</f>
        <v>61.891443147409156</v>
      </c>
      <c r="F100" s="29">
        <f>$D:$D/$C:$C*100</f>
        <v>100</v>
      </c>
      <c r="G100" s="36">
        <v>335667.9</v>
      </c>
      <c r="H100" s="29">
        <f>$D:$D/$G:$G*100</f>
        <v>112.43848458550846</v>
      </c>
      <c r="I100" s="36">
        <f>D100-июль!I100</f>
        <v>341856</v>
      </c>
    </row>
    <row r="101" spans="1:9" ht="12.75">
      <c r="A101" s="8" t="s">
        <v>43</v>
      </c>
      <c r="B101" s="36">
        <v>630393.3</v>
      </c>
      <c r="C101" s="36">
        <v>392546.7</v>
      </c>
      <c r="D101" s="36">
        <v>391140.9</v>
      </c>
      <c r="E101" s="29">
        <f>$D:$D/$B:$B*100</f>
        <v>62.04712201097314</v>
      </c>
      <c r="F101" s="29">
        <f>$D:$D/$C:$C*100</f>
        <v>99.64187700469779</v>
      </c>
      <c r="G101" s="36">
        <v>363484.5</v>
      </c>
      <c r="H101" s="29">
        <f>$D:$D/$G:$G*100</f>
        <v>107.60868757814983</v>
      </c>
      <c r="I101" s="36">
        <f>D101-июль!I101</f>
        <v>362325.9</v>
      </c>
    </row>
    <row r="102" spans="1:9" ht="12.75">
      <c r="A102" s="8" t="s">
        <v>105</v>
      </c>
      <c r="B102" s="36">
        <v>129812</v>
      </c>
      <c r="C102" s="36">
        <v>81565.5</v>
      </c>
      <c r="D102" s="36">
        <v>81424.8</v>
      </c>
      <c r="E102" s="29">
        <f>$D:$D/$B:$B*100</f>
        <v>62.72517178689182</v>
      </c>
      <c r="F102" s="29">
        <f>$D:$D/$C:$C*100</f>
        <v>99.82750059767916</v>
      </c>
      <c r="G102" s="36">
        <v>78536.3</v>
      </c>
      <c r="H102" s="29">
        <v>0</v>
      </c>
      <c r="I102" s="36">
        <f>D102-июль!I102</f>
        <v>73895.2</v>
      </c>
    </row>
    <row r="103" spans="1:9" ht="25.5">
      <c r="A103" s="8" t="s">
        <v>125</v>
      </c>
      <c r="B103" s="36">
        <v>2180.1</v>
      </c>
      <c r="C103" s="36">
        <v>688.5</v>
      </c>
      <c r="D103" s="36">
        <v>659.3</v>
      </c>
      <c r="E103" s="29">
        <f>$D:$D/$B:$B*100</f>
        <v>30.241732030640794</v>
      </c>
      <c r="F103" s="29">
        <f>$D:$D/$C:$C*100</f>
        <v>95.75889615105301</v>
      </c>
      <c r="G103" s="36">
        <v>1072</v>
      </c>
      <c r="H103" s="29">
        <v>0</v>
      </c>
      <c r="I103" s="36">
        <f>D103-июль!I103</f>
        <v>518.0999999999999</v>
      </c>
    </row>
    <row r="104" spans="1:9" ht="12.75">
      <c r="A104" s="8" t="s">
        <v>44</v>
      </c>
      <c r="B104" s="36">
        <v>65555.9</v>
      </c>
      <c r="C104" s="36">
        <v>34074.4</v>
      </c>
      <c r="D104" s="28">
        <v>33087.4</v>
      </c>
      <c r="E104" s="29">
        <f>$D:$D/$B:$B*100</f>
        <v>50.47203989267176</v>
      </c>
      <c r="F104" s="29">
        <f>$D:$D/$C:$C*100</f>
        <v>97.10339727185219</v>
      </c>
      <c r="G104" s="28">
        <v>15064.7</v>
      </c>
      <c r="H104" s="29">
        <f>$D:$D/$G:$G*100</f>
        <v>219.63530637848746</v>
      </c>
      <c r="I104" s="36">
        <f>D104-июль!I104</f>
        <v>25506.100000000002</v>
      </c>
    </row>
    <row r="105" spans="1:9" ht="12.75">
      <c r="A105" s="8" t="s">
        <v>45</v>
      </c>
      <c r="B105" s="36">
        <v>183995.7</v>
      </c>
      <c r="C105" s="36">
        <v>98937</v>
      </c>
      <c r="D105" s="28">
        <v>98827.3</v>
      </c>
      <c r="E105" s="29"/>
      <c r="F105" s="29"/>
      <c r="G105" s="28">
        <v>86113.1</v>
      </c>
      <c r="H105" s="29">
        <v>0</v>
      </c>
      <c r="I105" s="36">
        <f>D105-июль!I105</f>
        <v>84846.20000000001</v>
      </c>
    </row>
    <row r="106" spans="1:9" ht="25.5">
      <c r="A106" s="11" t="s">
        <v>46</v>
      </c>
      <c r="B106" s="35">
        <f>B107+B108</f>
        <v>270576.1</v>
      </c>
      <c r="C106" s="35">
        <f>C107+C108</f>
        <v>90440.09999999999</v>
      </c>
      <c r="D106" s="35">
        <f>D107+D108</f>
        <v>90440.09999999999</v>
      </c>
      <c r="E106" s="26">
        <f aca="true" t="shared" si="1" ref="E106:E112">$D:$D/$B:$B*100</f>
        <v>33.425014256617644</v>
      </c>
      <c r="F106" s="26">
        <f>$D:$D/$C:$C*100</f>
        <v>100</v>
      </c>
      <c r="G106" s="35">
        <f>G107+G108</f>
        <v>72021.5</v>
      </c>
      <c r="H106" s="26">
        <f>$D:$D/$G:$G*100</f>
        <v>125.57375228230458</v>
      </c>
      <c r="I106" s="35">
        <f>D106-июль!I106</f>
        <v>80567.79999999997</v>
      </c>
    </row>
    <row r="107" spans="1:9" ht="12.75">
      <c r="A107" s="8" t="s">
        <v>47</v>
      </c>
      <c r="B107" s="36">
        <v>224067.6</v>
      </c>
      <c r="C107" s="36">
        <v>83610.2</v>
      </c>
      <c r="D107" s="36">
        <v>83610.2</v>
      </c>
      <c r="E107" s="29">
        <f t="shared" si="1"/>
        <v>37.31472109309868</v>
      </c>
      <c r="F107" s="29">
        <f>$D:$D/$C:$C*100</f>
        <v>100</v>
      </c>
      <c r="G107" s="36">
        <v>69272.9</v>
      </c>
      <c r="H107" s="29">
        <f>$D:$D/$G:$G*100</f>
        <v>120.69683815749018</v>
      </c>
      <c r="I107" s="36">
        <f>D107-июль!I107</f>
        <v>76166.99999999999</v>
      </c>
    </row>
    <row r="108" spans="1:9" ht="25.5">
      <c r="A108" s="8" t="s">
        <v>48</v>
      </c>
      <c r="B108" s="36">
        <v>46508.5</v>
      </c>
      <c r="C108" s="36">
        <v>6829.9</v>
      </c>
      <c r="D108" s="36">
        <v>6829.9</v>
      </c>
      <c r="E108" s="29">
        <f t="shared" si="1"/>
        <v>14.685272584581313</v>
      </c>
      <c r="F108" s="29">
        <f>$D:$D/$C:$C*100</f>
        <v>100</v>
      </c>
      <c r="G108" s="36">
        <v>2748.6</v>
      </c>
      <c r="H108" s="29">
        <v>0</v>
      </c>
      <c r="I108" s="36">
        <f>D108-июль!I108</f>
        <v>4400.799999999999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 t="shared" si="1"/>
        <v>97.03196347031964</v>
      </c>
      <c r="F109" s="26">
        <v>0</v>
      </c>
      <c r="G109" s="35">
        <f>G110</f>
        <v>42.5</v>
      </c>
      <c r="H109" s="26">
        <v>0</v>
      </c>
      <c r="I109" s="35">
        <f>D109-июль!I109</f>
        <v>42.5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 t="shared" si="1"/>
        <v>97.03196347031964</v>
      </c>
      <c r="F110" s="29">
        <v>0</v>
      </c>
      <c r="G110" s="36">
        <v>42.5</v>
      </c>
      <c r="H110" s="29">
        <v>0</v>
      </c>
      <c r="I110" s="36">
        <f>D110-июль!I110</f>
        <v>42.5</v>
      </c>
    </row>
    <row r="111" spans="1:9" ht="12.75">
      <c r="A111" s="11" t="s">
        <v>49</v>
      </c>
      <c r="B111" s="35">
        <f>SUM(B112:B116)</f>
        <v>152012.3</v>
      </c>
      <c r="C111" s="35">
        <f>SUM(C112:C116)</f>
        <v>69238.40000000001</v>
      </c>
      <c r="D111" s="35">
        <f>SUM(D112:D116)</f>
        <v>68385.7</v>
      </c>
      <c r="E111" s="26">
        <f t="shared" si="1"/>
        <v>44.986951713775795</v>
      </c>
      <c r="F111" s="26">
        <f>$D:$D/$C:$C*100</f>
        <v>98.768457965522</v>
      </c>
      <c r="G111" s="35">
        <f>SUM(G112:G116)</f>
        <v>53297.7</v>
      </c>
      <c r="H111" s="26">
        <v>0</v>
      </c>
      <c r="I111" s="35">
        <f>D111-июль!I111</f>
        <v>45070.69999999999</v>
      </c>
    </row>
    <row r="112" spans="1:9" ht="12.75">
      <c r="A112" s="8" t="s">
        <v>50</v>
      </c>
      <c r="B112" s="36">
        <v>3162.5</v>
      </c>
      <c r="C112" s="36">
        <v>1649</v>
      </c>
      <c r="D112" s="36">
        <v>1649</v>
      </c>
      <c r="E112" s="29">
        <f t="shared" si="1"/>
        <v>52.14229249011858</v>
      </c>
      <c r="F112" s="29">
        <v>0</v>
      </c>
      <c r="G112" s="36">
        <v>1262.4</v>
      </c>
      <c r="H112" s="29">
        <v>0</v>
      </c>
      <c r="I112" s="36">
        <f>D112-июль!I112</f>
        <v>1412.3999999999999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D113-июль!I113</f>
        <v>0</v>
      </c>
    </row>
    <row r="114" spans="1:9" ht="12.75">
      <c r="A114" s="8" t="s">
        <v>52</v>
      </c>
      <c r="B114" s="36">
        <v>82324.1</v>
      </c>
      <c r="C114" s="36">
        <v>38763.2</v>
      </c>
      <c r="D114" s="36">
        <v>38257.6</v>
      </c>
      <c r="E114" s="29">
        <f>$D:$D/$B:$B*100</f>
        <v>46.47193227742544</v>
      </c>
      <c r="F114" s="29">
        <f>$D:$D/$C:$C*100</f>
        <v>98.69567012011392</v>
      </c>
      <c r="G114" s="36">
        <v>20197.5</v>
      </c>
      <c r="H114" s="29">
        <v>0</v>
      </c>
      <c r="I114" s="36">
        <f>D114-июль!I114</f>
        <v>35954.299999999996</v>
      </c>
    </row>
    <row r="115" spans="1:9" ht="24.75" customHeight="1">
      <c r="A115" s="8" t="s">
        <v>53</v>
      </c>
      <c r="B115" s="28">
        <v>64394.9</v>
      </c>
      <c r="C115" s="28">
        <v>27700.4</v>
      </c>
      <c r="D115" s="28">
        <v>27353.3</v>
      </c>
      <c r="E115" s="29">
        <f>$D:$D/$B:$B*100</f>
        <v>42.47743221901113</v>
      </c>
      <c r="F115" s="29">
        <v>0</v>
      </c>
      <c r="G115" s="28">
        <v>30561.3</v>
      </c>
      <c r="H115" s="29">
        <v>0</v>
      </c>
      <c r="I115" s="36">
        <f>D115-июль!I115</f>
        <v>6714.999999999996</v>
      </c>
    </row>
    <row r="116" spans="1:9" ht="12.75">
      <c r="A116" s="8" t="s">
        <v>54</v>
      </c>
      <c r="B116" s="36">
        <v>2130.8</v>
      </c>
      <c r="C116" s="36">
        <v>1125.8</v>
      </c>
      <c r="D116" s="36">
        <v>1125.8</v>
      </c>
      <c r="E116" s="29">
        <f>$D:$D/$B:$B*100</f>
        <v>52.83461610662661</v>
      </c>
      <c r="F116" s="29">
        <f>$D:$D/$C:$C*100</f>
        <v>100</v>
      </c>
      <c r="G116" s="36">
        <v>1276.5</v>
      </c>
      <c r="H116" s="29">
        <f>$D:$D/$G:$G*100</f>
        <v>88.1942812377595</v>
      </c>
      <c r="I116" s="36">
        <f>D116-июль!I116</f>
        <v>989</v>
      </c>
    </row>
    <row r="117" spans="1:9" ht="26.25" customHeight="1">
      <c r="A117" s="11" t="s">
        <v>61</v>
      </c>
      <c r="B117" s="27">
        <f>B118+B119+B120</f>
        <v>86826.29999999999</v>
      </c>
      <c r="C117" s="27">
        <f>C118+C119+C120</f>
        <v>51316.00000000001</v>
      </c>
      <c r="D117" s="27">
        <f>D118+D119+D120</f>
        <v>49605.9</v>
      </c>
      <c r="E117" s="26">
        <f>$D:$D/$B:$B*100</f>
        <v>57.13234354106994</v>
      </c>
      <c r="F117" s="26">
        <f>$D:$D/$C:$C*100</f>
        <v>96.66751110764673</v>
      </c>
      <c r="G117" s="27">
        <f>G118+G119+G120</f>
        <v>38658.2</v>
      </c>
      <c r="H117" s="26">
        <f>$D:$D/$G:$G*100</f>
        <v>128.3192181736346</v>
      </c>
      <c r="I117" s="35">
        <f>D117-июль!I117</f>
        <v>43743.200000000004</v>
      </c>
    </row>
    <row r="118" spans="1:9" ht="13.5" customHeight="1">
      <c r="A118" s="42" t="s">
        <v>62</v>
      </c>
      <c r="B118" s="28">
        <v>65627.9</v>
      </c>
      <c r="C118" s="28">
        <v>42808.3</v>
      </c>
      <c r="D118" s="28">
        <v>42808.3</v>
      </c>
      <c r="E118" s="29">
        <f>$D:$D/$B:$B*100</f>
        <v>65.22881274579866</v>
      </c>
      <c r="F118" s="29">
        <f>$D:$D/$C:$C*100</f>
        <v>100</v>
      </c>
      <c r="G118" s="28">
        <v>34117</v>
      </c>
      <c r="H118" s="29">
        <v>0</v>
      </c>
      <c r="I118" s="36">
        <f>D118-июль!I118</f>
        <v>38674.7</v>
      </c>
    </row>
    <row r="119" spans="1:9" ht="18" customHeight="1">
      <c r="A119" s="12" t="s">
        <v>63</v>
      </c>
      <c r="B119" s="28">
        <v>17425.7</v>
      </c>
      <c r="C119" s="28">
        <v>6074.9</v>
      </c>
      <c r="D119" s="28">
        <v>4387.1</v>
      </c>
      <c r="E119" s="29">
        <v>0</v>
      </c>
      <c r="F119" s="29">
        <v>0</v>
      </c>
      <c r="G119" s="28">
        <v>2262.1</v>
      </c>
      <c r="H119" s="29">
        <v>0</v>
      </c>
      <c r="I119" s="36">
        <f>D119-июль!I119</f>
        <v>2885.9000000000005</v>
      </c>
    </row>
    <row r="120" spans="1:9" ht="21.75" customHeight="1">
      <c r="A120" s="12" t="s">
        <v>73</v>
      </c>
      <c r="B120" s="28">
        <v>3772.7</v>
      </c>
      <c r="C120" s="28">
        <v>2432.8</v>
      </c>
      <c r="D120" s="28">
        <v>2410.5</v>
      </c>
      <c r="E120" s="29">
        <f>$D:$D/$B:$B*100</f>
        <v>63.893232963129854</v>
      </c>
      <c r="F120" s="29">
        <f>$D:$D/$C:$C*100</f>
        <v>99.08336073659979</v>
      </c>
      <c r="G120" s="28">
        <v>2279.1</v>
      </c>
      <c r="H120" s="29">
        <v>0</v>
      </c>
      <c r="I120" s="36">
        <f>D120-июль!I120</f>
        <v>2182.6000000000004</v>
      </c>
    </row>
    <row r="121" spans="1:9" ht="24" customHeight="1">
      <c r="A121" s="13" t="s">
        <v>80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0.10578</v>
      </c>
      <c r="H121" s="29">
        <v>0</v>
      </c>
      <c r="I121" s="36">
        <f>D121-июль!I121</f>
        <v>0</v>
      </c>
    </row>
    <row r="122" spans="1:9" ht="25.5">
      <c r="A122" s="12" t="s">
        <v>81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0.10578</v>
      </c>
      <c r="H122" s="29">
        <v>0</v>
      </c>
      <c r="I122" s="36">
        <f>D122-июль!I122</f>
        <v>0</v>
      </c>
    </row>
    <row r="123" spans="1:9" ht="12" customHeight="1">
      <c r="A123" s="14" t="s">
        <v>55</v>
      </c>
      <c r="B123" s="35">
        <f>B74+B83+B84+B85+B91+B99+B106+B109+B111+B117+B121+B96</f>
        <v>3146207.0999999996</v>
      </c>
      <c r="C123" s="35">
        <f>C74+C83+C84+C85+C91+C99+C106+C109+C111+C117+C121+C96</f>
        <v>1678942.7000000002</v>
      </c>
      <c r="D123" s="35">
        <f>D74+D83+D84+D85+D91+D99+D106+D109+D111+D117+D121+D96</f>
        <v>1518869.2</v>
      </c>
      <c r="E123" s="26">
        <f>$D:$D/$B:$B*100</f>
        <v>48.27619898257811</v>
      </c>
      <c r="F123" s="26">
        <f>$D:$D/$C:$C*100</f>
        <v>90.46581518237637</v>
      </c>
      <c r="G123" s="35">
        <f>G74+G83+G84+G85+G91+G99+G106+G109+G111+G117+G121+G96</f>
        <v>1201730.10578</v>
      </c>
      <c r="H123" s="26">
        <f>$D:$D/$G:$G*100</f>
        <v>126.39020963980563</v>
      </c>
      <c r="I123" s="35">
        <f>D123-июль!I123</f>
        <v>1339622.9000000004</v>
      </c>
    </row>
    <row r="124" spans="1:9" ht="12.75">
      <c r="A124" s="15" t="s">
        <v>56</v>
      </c>
      <c r="B124" s="30">
        <f>B72-B123</f>
        <v>-40827.19999999972</v>
      </c>
      <c r="C124" s="30">
        <f>C72-C123</f>
        <v>-148465.82000000007</v>
      </c>
      <c r="D124" s="30">
        <f>D72-D123</f>
        <v>14304.199999999953</v>
      </c>
      <c r="E124" s="30"/>
      <c r="F124" s="30"/>
      <c r="G124" s="30">
        <f>G72-G123</f>
        <v>1462888.1242199999</v>
      </c>
      <c r="H124" s="30"/>
      <c r="I124" s="30"/>
    </row>
    <row r="125" spans="1:9" ht="12.75">
      <c r="A125" s="1" t="s">
        <v>57</v>
      </c>
      <c r="B125" s="28" t="s">
        <v>165</v>
      </c>
      <c r="C125" s="28"/>
      <c r="D125" s="28" t="s">
        <v>193</v>
      </c>
      <c r="E125" s="28"/>
      <c r="F125" s="28"/>
      <c r="G125" s="28" t="s">
        <v>151</v>
      </c>
      <c r="H125" s="27"/>
      <c r="I125" s="36"/>
    </row>
    <row r="126" spans="1:9" ht="12.75">
      <c r="A126" s="3" t="s">
        <v>58</v>
      </c>
      <c r="B126" s="27">
        <f>B128+B129</f>
        <v>22149</v>
      </c>
      <c r="C126" s="27">
        <f aca="true" t="shared" si="2" ref="C126:H126">C128+C129</f>
        <v>0</v>
      </c>
      <c r="D126" s="27">
        <f t="shared" si="2"/>
        <v>36453.350000000006</v>
      </c>
      <c r="E126" s="27">
        <f t="shared" si="2"/>
        <v>0</v>
      </c>
      <c r="F126" s="27">
        <f t="shared" si="2"/>
        <v>0</v>
      </c>
      <c r="G126" s="27">
        <f>G128+G129</f>
        <v>63380.7</v>
      </c>
      <c r="H126" s="27">
        <f t="shared" si="2"/>
        <v>0</v>
      </c>
      <c r="I126" s="35">
        <f>D126-июль!I126</f>
        <v>25260.750000000007</v>
      </c>
    </row>
    <row r="127" spans="1:9" ht="12.75">
      <c r="A127" s="1" t="s">
        <v>6</v>
      </c>
      <c r="B127" s="28"/>
      <c r="C127" s="28"/>
      <c r="D127" s="28"/>
      <c r="E127" s="28"/>
      <c r="F127" s="28"/>
      <c r="G127" s="28"/>
      <c r="H127" s="37"/>
      <c r="I127" s="36"/>
    </row>
    <row r="128" spans="1:9" ht="12.75">
      <c r="A128" s="5" t="s">
        <v>59</v>
      </c>
      <c r="B128" s="28">
        <f>июнь!B127</f>
        <v>7160.3</v>
      </c>
      <c r="C128" s="28"/>
      <c r="D128" s="28">
        <v>16826.83</v>
      </c>
      <c r="E128" s="28"/>
      <c r="F128" s="28"/>
      <c r="G128" s="28">
        <f>63380.7-14390.4</f>
        <v>48990.299999999996</v>
      </c>
      <c r="H128" s="37"/>
      <c r="I128" s="36">
        <f>D128-июль!I128</f>
        <v>11036.030000000002</v>
      </c>
    </row>
    <row r="129" spans="1:9" ht="12.75">
      <c r="A129" s="1" t="s">
        <v>60</v>
      </c>
      <c r="B129" s="28">
        <f>Январь!B132</f>
        <v>14988.7</v>
      </c>
      <c r="C129" s="28"/>
      <c r="D129" s="28">
        <v>19626.52</v>
      </c>
      <c r="E129" s="28"/>
      <c r="F129" s="28"/>
      <c r="G129" s="28">
        <v>14390.4</v>
      </c>
      <c r="H129" s="37"/>
      <c r="I129" s="36">
        <f>D129-июль!I129</f>
        <v>14224.720000000001</v>
      </c>
    </row>
    <row r="130" spans="1:9" ht="12.75">
      <c r="A130" s="3" t="s">
        <v>99</v>
      </c>
      <c r="B130" s="44">
        <f>B131-B132</f>
        <v>18682.6</v>
      </c>
      <c r="C130" s="41"/>
      <c r="D130" s="41">
        <f>D131-D132</f>
        <v>0</v>
      </c>
      <c r="E130" s="41"/>
      <c r="F130" s="41"/>
      <c r="G130" s="41">
        <f>G131-G132</f>
        <v>-900</v>
      </c>
      <c r="H130" s="43"/>
      <c r="I130" s="36">
        <f>D130-июль!I130</f>
        <v>0</v>
      </c>
    </row>
    <row r="131" spans="1:9" ht="14.25" customHeight="1">
      <c r="A131" s="2" t="s">
        <v>100</v>
      </c>
      <c r="B131" s="45">
        <f>июнь!B130</f>
        <v>38682.6</v>
      </c>
      <c r="C131" s="38"/>
      <c r="D131" s="28"/>
      <c r="E131" s="38"/>
      <c r="F131" s="38"/>
      <c r="G131" s="28"/>
      <c r="H131" s="39"/>
      <c r="I131" s="36">
        <f>D131-июль!I131</f>
        <v>0</v>
      </c>
    </row>
    <row r="132" spans="1:9" ht="12.75" customHeight="1">
      <c r="A132" s="2" t="s">
        <v>101</v>
      </c>
      <c r="B132" s="45">
        <f>июнь!B131</f>
        <v>20000</v>
      </c>
      <c r="C132" s="38"/>
      <c r="D132" s="28">
        <v>0</v>
      </c>
      <c r="E132" s="38"/>
      <c r="F132" s="38"/>
      <c r="G132" s="28">
        <v>900</v>
      </c>
      <c r="H132" s="39"/>
      <c r="I132" s="36">
        <v>0</v>
      </c>
    </row>
    <row r="134" spans="1:9" ht="31.5">
      <c r="A134" s="77" t="s">
        <v>103</v>
      </c>
      <c r="C134" s="24" t="s">
        <v>145</v>
      </c>
      <c r="D134" s="24"/>
      <c r="E134" s="24"/>
      <c r="F134" s="24"/>
      <c r="G134" s="24"/>
      <c r="H134" s="24"/>
      <c r="I134" s="25"/>
    </row>
  </sheetData>
  <sheetProtection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2021-07-12T08:58:05Z</cp:lastPrinted>
  <dcterms:created xsi:type="dcterms:W3CDTF">2010-09-10T01:16:58Z</dcterms:created>
  <dcterms:modified xsi:type="dcterms:W3CDTF">2021-09-14T04:01:29Z</dcterms:modified>
  <cp:category/>
  <cp:version/>
  <cp:contentType/>
  <cp:contentStatus/>
</cp:coreProperties>
</file>