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_FilterDatabase" localSheetId="0" hidden="1">'Январь'!$A$7:$I$126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<sst xmlns="http://schemas.openxmlformats.org/spreadsheetml/2006/main" count="1620" uniqueCount="165">
  <si>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</si>
  <si>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</si>
  <si>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</si>
  <si>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</si>
  <si>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</si>
  <si>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</si>
  <si>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</si>
  <si>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</si>
  <si>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</si>
  <si>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</si>
  <si>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</si>
  <si>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</si>
  <si>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</si>
  <si>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</si>
  <si>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</si>
  <si>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</si>
  <si>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</si>
  <si>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</si>
  <si>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</si>
  <si>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</si>
  <si>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</si>
  <si>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</si>
  <si>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</si>
  <si>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</si>
  <si>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</si>
  <si>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</si>
  <si>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</si>
  <si>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</si>
  <si>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</si>
  <si>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</si>
  <si>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</si>
  <si>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</si>
  <si>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</si>
  <si>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</si>
  <si>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</si>
  <si>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</si>
  <si>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</si>
  <si>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</si>
  <si>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</si>
  <si>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</si>
  <si>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</si>
  <si>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</si>
  <si>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</si>
  <si>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</si>
  <si>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</si>
  <si>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</si>
  <si>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</si>
  <si>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</si>
  <si>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</si>
  <si>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</si>
  <si>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</si>
  <si>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</si>
  <si>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</si>
  <si>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</si>
  <si>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</si>
  <si>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</si>
  <si>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</si>
  <si>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</si>
  <si>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</si>
  <si>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</si>
  <si>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</si>
  <si>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</si>
  <si>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</si>
  <si>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</si>
  <si>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</si>
  <si>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</si>
  <si>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</si>
  <si>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</si>
  <si>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</si>
  <si>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</si>
  <si>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</si>
  <si>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</si>
  <si>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</si>
  <si>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</si>
  <si>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</si>
  <si>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</si>
  <si>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</si>
  <si>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</si>
  <si>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</si>
  <si>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</si>
  <si>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</si>
  <si>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</si>
  <si>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</si>
  <si>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</si>
  <si>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</si>
  <si>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</si>
  <si>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</si>
  <si>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</si>
  <si>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</si>
  <si>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</si>
  <si>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</si>
  <si>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</si>
  <si>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</si>
  <si>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</si>
  <si>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</si>
  <si>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</si>
  <si>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</si>
  <si>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</si>
  <si>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</si>
  <si>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</si>
  <si>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</si>
  <si>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</si>
  <si>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</si>
  <si>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</si>
  <si>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</si>
  <si>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</si>
  <si>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</si>
  <si>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</si>
  <si>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</si>
  <si>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</si>
  <si>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</si>
  <si>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</si>
  <si>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</si>
  <si>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</si>
  <si>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</si>
  <si>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</si>
  <si>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</si>
  <si>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</si>
  <si>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</si>
  <si>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</si>
  <si>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</si>
  <si>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</si>
  <si>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</si>
  <si>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</si>
  <si>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</si>
  <si>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</si>
  <si>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</si>
  <si>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</si>
  <si>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</si>
  <si>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</si>
  <si>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 01 февраля 2016 года</t>
  </si>
  <si>
    <t>Факт за аналогичный период 2015 г.</t>
  </si>
  <si>
    <t>План за 1 мес 2016 г.</t>
  </si>
  <si>
    <t>На 01.01.2016</t>
  </si>
  <si>
    <t>На 01.02.2016</t>
  </si>
  <si>
    <t>на 01 марта 2016 года</t>
  </si>
  <si>
    <t>План за 2 мес 2016 г.</t>
  </si>
  <si>
    <t>На  01.03.2016</t>
  </si>
  <si>
    <t>на 01 апреля 2016 года</t>
  </si>
  <si>
    <t>План за 3 мес 2016 г.</t>
  </si>
  <si>
    <t>НАЛОГОВЫЕ И НЕНАЛОГОВЫЕ ДОХОДЫ</t>
  </si>
  <si>
    <t>На 01.04.2016</t>
  </si>
  <si>
    <t>на 01 мая 2016 года</t>
  </si>
  <si>
    <t>План за 4 мес 2016 г.</t>
  </si>
  <si>
    <t>На 01.05.2016</t>
  </si>
  <si>
    <t>на 01 июня 2016 года</t>
  </si>
  <si>
    <t>План за 5 мес 2016 г.</t>
  </si>
  <si>
    <t>На 01.06.2016</t>
  </si>
  <si>
    <t>на 01 июля 2016 года</t>
  </si>
  <si>
    <t>На 01.07.2016</t>
  </si>
  <si>
    <t>на 01 августа 2016 года</t>
  </si>
  <si>
    <t>План за 7 мес 2016 г.</t>
  </si>
  <si>
    <t xml:space="preserve">На 01.08.2016 </t>
  </si>
  <si>
    <t>на 01 сентября 2016 года</t>
  </si>
  <si>
    <t xml:space="preserve">На 01.09.2016 </t>
  </si>
  <si>
    <t>План за 8 мес 2016 г.</t>
  </si>
  <si>
    <t>на 01 октября 2016 года</t>
  </si>
  <si>
    <t xml:space="preserve">На 01.10.2016 </t>
  </si>
  <si>
    <t>на 01 ноября 2016 года</t>
  </si>
  <si>
    <t>План за 10 мес 2016 г.</t>
  </si>
  <si>
    <t xml:space="preserve">На 01.12.2016 </t>
  </si>
  <si>
    <t xml:space="preserve">На 01.11.2016 </t>
  </si>
  <si>
    <t>на 01 декабря 2016 года</t>
  </si>
  <si>
    <t>на 01 января 2017 года</t>
  </si>
  <si>
    <t xml:space="preserve">На 01.01.2017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</si>
</sst>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  <numFmt numFmtId="171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168" fontId="2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8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8" xfId="0" applyNumberFormat="1" applyFont="1" applyFill="1" applyBorder="1" applyAlignment="1" applyProtection="1">
      <alignment horizontal="center" vertical="top" wrapText="1"/>
      <protection/>
    </xf>
    <xf numFmtId="168" fontId="2" fillId="0" borderId="18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8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168" fontId="2" fillId="0" borderId="18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0" sqref="A120:IV120"/>
    </sheetView>
  </sheetViews>
  <sheetFormatPr defaultColWidth="9.00390625" defaultRowHeight="12.75"/>
  <cols>
    <col min="1" max="1" width="44.875" style="29" customWidth="1"/>
    <col min="2" max="2" width="15.1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625" style="30" customWidth="1"/>
    <col min="10" max="16384" width="9.125" style="29" customWidth="1"/>
  </cols>
  <sheetData>
    <row r="1" spans="1:9" ht="15">
      <c r="A1" s="76" t="s">
        <v>122</v>
      </c>
      <c r="B1" s="76"/>
      <c r="C1" s="76"/>
      <c r="D1" s="76"/>
      <c r="E1" s="76"/>
      <c r="F1" s="76"/>
      <c r="G1" s="76"/>
      <c r="H1" s="76"/>
      <c r="I1" s="38"/>
    </row>
    <row r="2" spans="1:9" ht="15">
      <c r="A2" s="77" t="s">
        <v>130</v>
      </c>
      <c r="B2" s="77"/>
      <c r="C2" s="77"/>
      <c r="D2" s="77"/>
      <c r="E2" s="77"/>
      <c r="F2" s="77"/>
      <c r="G2" s="77"/>
      <c r="H2" s="77"/>
      <c r="I2" s="39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9" t="s">
        <v>3</v>
      </c>
      <c r="B6" s="80"/>
      <c r="C6" s="80"/>
      <c r="D6" s="80"/>
      <c r="E6" s="80"/>
      <c r="F6" s="80"/>
      <c r="G6" s="80"/>
      <c r="H6" s="80"/>
      <c r="I6" s="81"/>
    </row>
    <row r="7" spans="1:9" ht="12.75">
      <c r="A7" s="6" t="s">
        <v>4</v>
      </c>
      <c r="B7" s="33">
        <f>B8+B9</f>
        <v>220558.89999999997</v>
      </c>
      <c r="C7" s="33">
        <f>C8+C9</f>
        <v>10859.7</v>
      </c>
      <c r="D7" s="33">
        <f>D8+D9</f>
        <v>7991.55</v>
      </c>
      <c r="E7" s="33">
        <f>$D:$D/$B:$B*100</f>
        <v>3.6233178529635404</v>
      </c>
      <c r="F7" s="33">
        <f>$D:$D/$C:$C*100</f>
        <v>73.58904942125473</v>
      </c>
      <c r="G7" s="33">
        <f>G8+G9</f>
        <v>9421.5</v>
      </c>
      <c r="H7" s="33">
        <f>$D:$D/$G:$G*100</f>
        <v>84.82248049673619</v>
      </c>
      <c r="I7" s="33">
        <f>I8+I9</f>
        <v>7991.55</v>
      </c>
    </row>
    <row r="8" spans="1:9" ht="25.5">
      <c r="A8" s="4" t="s">
        <v>5</v>
      </c>
      <c r="B8" s="34">
        <v>4347.8</v>
      </c>
      <c r="C8" s="34">
        <v>180</v>
      </c>
      <c r="D8" s="34">
        <v>39.77</v>
      </c>
      <c r="E8" s="33">
        <f>$D:$D/$B:$B*100</f>
        <v>0.9147154882929298</v>
      </c>
      <c r="F8" s="33">
        <f>$D:$D/$C:$C*100</f>
        <v>22.09444444444445</v>
      </c>
      <c r="G8" s="34">
        <v>346.5</v>
      </c>
      <c r="H8" s="33">
        <f>$D:$D/$G:$G*100</f>
        <v>11.477633477633479</v>
      </c>
      <c r="I8" s="34">
        <v>39.77</v>
      </c>
    </row>
    <row r="9" spans="1:9" ht="12.75" customHeight="1">
      <c r="A9" s="82" t="s">
        <v>82</v>
      </c>
      <c r="B9" s="69">
        <f>B11+B12+B13+B14</f>
        <v>216211.09999999998</v>
      </c>
      <c r="C9" s="69">
        <f>C11+C12+C13+C14</f>
        <v>10679.7</v>
      </c>
      <c r="D9" s="69">
        <f>D11+D12+D13+D14</f>
        <v>7951.78</v>
      </c>
      <c r="E9" s="71">
        <f>$D:$D/$B:$B*100</f>
        <v>3.6777852755940836</v>
      </c>
      <c r="F9" s="69">
        <f>$D:$D/$C:$C*100</f>
        <v>74.45696040150939</v>
      </c>
      <c r="G9" s="69">
        <f>G11+G12+G13+G14</f>
        <v>9075</v>
      </c>
      <c r="H9" s="71">
        <f>$D:$D/$G:$G*100</f>
        <v>87.62292011019284</v>
      </c>
      <c r="I9" s="69">
        <f>I11+I12+I13+I14</f>
        <v>7951.78</v>
      </c>
    </row>
    <row r="10" spans="1:9" ht="12.75">
      <c r="A10" s="83"/>
      <c r="B10" s="70"/>
      <c r="C10" s="70"/>
      <c r="D10" s="70"/>
      <c r="E10" s="72"/>
      <c r="F10" s="84"/>
      <c r="G10" s="70"/>
      <c r="H10" s="72"/>
      <c r="I10" s="70"/>
    </row>
    <row r="11" spans="1:9" ht="51" customHeight="1">
      <c r="A11" s="1" t="s">
        <v>86</v>
      </c>
      <c r="B11" s="35">
        <v>209649.4</v>
      </c>
      <c r="C11" s="35">
        <v>10600</v>
      </c>
      <c r="D11" s="35">
        <v>7806.19</v>
      </c>
      <c r="E11" s="33">
        <f>$D:$D/$B:$B*100</f>
        <v>3.7234497212966025</v>
      </c>
      <c r="F11" s="33">
        <f>$D:$D/$C:$C*100</f>
        <v>73.64330188679244</v>
      </c>
      <c r="G11" s="35">
        <v>8995.5</v>
      </c>
      <c r="H11" s="33">
        <f aca="true" t="shared" si="0" ref="H11:H19">$D:$D/$G:$G*100</f>
        <v>86.77883386137512</v>
      </c>
      <c r="I11" s="35">
        <v>7806.19</v>
      </c>
    </row>
    <row r="12" spans="1:9" ht="89.25">
      <c r="A12" s="2" t="s">
        <v>87</v>
      </c>
      <c r="B12" s="35">
        <v>2481.4</v>
      </c>
      <c r="C12" s="35">
        <v>52.7</v>
      </c>
      <c r="D12" s="35">
        <v>102.75</v>
      </c>
      <c r="E12" s="33">
        <f aca="true" t="shared" si="1" ref="E12:E34">$D:$D/$B:$B*100</f>
        <v>4.140807608608044</v>
      </c>
      <c r="F12" s="33">
        <f aca="true" t="shared" si="2" ref="F12:F19">$D:$D/$C:$C*100</f>
        <v>194.97153700189753</v>
      </c>
      <c r="G12" s="35">
        <v>52.7</v>
      </c>
      <c r="H12" s="33">
        <f t="shared" si="0"/>
        <v>194.97153700189753</v>
      </c>
      <c r="I12" s="35">
        <v>102.75</v>
      </c>
    </row>
    <row r="13" spans="1:9" ht="25.5">
      <c r="A13" s="3" t="s">
        <v>88</v>
      </c>
      <c r="B13" s="35">
        <v>3645.9</v>
      </c>
      <c r="C13" s="35">
        <v>25.3</v>
      </c>
      <c r="D13" s="35">
        <v>20.05</v>
      </c>
      <c r="E13" s="33">
        <f t="shared" si="1"/>
        <v>0.5499328012287775</v>
      </c>
      <c r="F13" s="33">
        <f t="shared" si="2"/>
        <v>79.2490118577075</v>
      </c>
      <c r="G13" s="35">
        <v>25.3</v>
      </c>
      <c r="H13" s="33">
        <f t="shared" si="0"/>
        <v>79.2490118577075</v>
      </c>
      <c r="I13" s="35">
        <v>20.05</v>
      </c>
    </row>
    <row r="14" spans="1:9" ht="65.25" customHeight="1">
      <c r="A14" s="7" t="s">
        <v>90</v>
      </c>
      <c r="B14" s="35">
        <v>434.4</v>
      </c>
      <c r="C14" s="49">
        <v>1.7</v>
      </c>
      <c r="D14" s="35">
        <v>22.79</v>
      </c>
      <c r="E14" s="33">
        <f t="shared" si="1"/>
        <v>5.246316758747698</v>
      </c>
      <c r="F14" s="33">
        <f t="shared" si="2"/>
        <v>1340.5882352941176</v>
      </c>
      <c r="G14" s="35">
        <v>1.5</v>
      </c>
      <c r="H14" s="33">
        <f t="shared" si="0"/>
        <v>1519.3333333333333</v>
      </c>
      <c r="I14" s="35">
        <v>22.79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1794</v>
      </c>
      <c r="D15" s="42">
        <f>D16+D17+D18+D19</f>
        <v>1538.6799999999998</v>
      </c>
      <c r="E15" s="33">
        <f t="shared" si="1"/>
        <v>6.262586794956328</v>
      </c>
      <c r="F15" s="33">
        <f t="shared" si="2"/>
        <v>85.76811594202897</v>
      </c>
      <c r="G15" s="42">
        <f>G16+G17+G18+G19</f>
        <v>1752.3</v>
      </c>
      <c r="H15" s="33">
        <f t="shared" si="0"/>
        <v>87.80916509730068</v>
      </c>
      <c r="I15" s="42">
        <f>I16+I17+I18+I19</f>
        <v>1538.6799999999998</v>
      </c>
    </row>
    <row r="16" spans="1:9" ht="37.5" customHeight="1">
      <c r="A16" s="10" t="s">
        <v>96</v>
      </c>
      <c r="B16" s="35">
        <v>7841.5</v>
      </c>
      <c r="C16" s="49">
        <v>680</v>
      </c>
      <c r="D16" s="35">
        <v>584.34</v>
      </c>
      <c r="E16" s="33">
        <f t="shared" si="1"/>
        <v>7.451890582159026</v>
      </c>
      <c r="F16" s="33">
        <f t="shared" si="2"/>
        <v>85.93235294117648</v>
      </c>
      <c r="G16" s="35">
        <v>685.9</v>
      </c>
      <c r="H16" s="33">
        <f t="shared" si="0"/>
        <v>85.19317684793702</v>
      </c>
      <c r="I16" s="35">
        <v>584.34</v>
      </c>
    </row>
    <row r="17" spans="1:9" ht="56.25" customHeight="1">
      <c r="A17" s="10" t="s">
        <v>97</v>
      </c>
      <c r="B17" s="35">
        <v>164.8</v>
      </c>
      <c r="C17" s="49">
        <v>14</v>
      </c>
      <c r="D17" s="35">
        <v>9.47</v>
      </c>
      <c r="E17" s="33">
        <f t="shared" si="1"/>
        <v>5.746359223300971</v>
      </c>
      <c r="F17" s="33">
        <f t="shared" si="2"/>
        <v>67.64285714285715</v>
      </c>
      <c r="G17" s="35">
        <v>14.5</v>
      </c>
      <c r="H17" s="33">
        <f t="shared" si="0"/>
        <v>65.3103448275862</v>
      </c>
      <c r="I17" s="35">
        <v>9.47</v>
      </c>
    </row>
    <row r="18" spans="1:9" ht="55.5" customHeight="1">
      <c r="A18" s="10" t="s">
        <v>98</v>
      </c>
      <c r="B18" s="35">
        <v>18156.6</v>
      </c>
      <c r="C18" s="49">
        <v>1200</v>
      </c>
      <c r="D18" s="35">
        <v>1020.54</v>
      </c>
      <c r="E18" s="33">
        <f t="shared" si="1"/>
        <v>5.620766002445392</v>
      </c>
      <c r="F18" s="33">
        <f t="shared" si="2"/>
        <v>85.04499999999999</v>
      </c>
      <c r="G18" s="35">
        <v>1132.1</v>
      </c>
      <c r="H18" s="33">
        <f t="shared" si="0"/>
        <v>90.14574684215175</v>
      </c>
      <c r="I18" s="35">
        <v>1020.54</v>
      </c>
    </row>
    <row r="19" spans="1:9" ht="54" customHeight="1">
      <c r="A19" s="10" t="s">
        <v>99</v>
      </c>
      <c r="B19" s="35">
        <v>-1593.5</v>
      </c>
      <c r="C19" s="49">
        <v>-100</v>
      </c>
      <c r="D19" s="35">
        <v>-75.67</v>
      </c>
      <c r="E19" s="33">
        <f t="shared" si="1"/>
        <v>4.748666457483527</v>
      </c>
      <c r="F19" s="33">
        <f t="shared" si="2"/>
        <v>75.67</v>
      </c>
      <c r="G19" s="35">
        <v>-80.2</v>
      </c>
      <c r="H19" s="33">
        <f t="shared" si="0"/>
        <v>94.35162094763092</v>
      </c>
      <c r="I19" s="35">
        <v>-75.67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7810.1</v>
      </c>
      <c r="D20" s="42">
        <f>D21+D22+D23</f>
        <v>7954.9</v>
      </c>
      <c r="E20" s="33">
        <f t="shared" si="1"/>
        <v>19.019158546463757</v>
      </c>
      <c r="F20" s="33">
        <f aca="true" t="shared" si="3" ref="F20:F29">$D:$D/$C:$C*100</f>
        <v>101.8540095517343</v>
      </c>
      <c r="G20" s="42">
        <f>G21+G22+G23</f>
        <v>7704</v>
      </c>
      <c r="H20" s="33">
        <f aca="true" t="shared" si="4" ref="H20:H31">$D:$D/$G:$G*100</f>
        <v>103.25674974039461</v>
      </c>
      <c r="I20" s="42">
        <f>I21+I22+I23</f>
        <v>7954.9</v>
      </c>
    </row>
    <row r="21" spans="1:9" ht="18.75" customHeight="1">
      <c r="A21" s="5" t="s">
        <v>102</v>
      </c>
      <c r="B21" s="35">
        <v>40121.82</v>
      </c>
      <c r="C21" s="35">
        <v>7500.1</v>
      </c>
      <c r="D21" s="35">
        <v>7864.25</v>
      </c>
      <c r="E21" s="33">
        <f t="shared" si="1"/>
        <v>19.600930366568615</v>
      </c>
      <c r="F21" s="33">
        <f t="shared" si="3"/>
        <v>104.85526859641871</v>
      </c>
      <c r="G21" s="35">
        <v>7395.6</v>
      </c>
      <c r="H21" s="33">
        <f t="shared" si="4"/>
        <v>106.33687598031261</v>
      </c>
      <c r="I21" s="35">
        <v>7864.25</v>
      </c>
    </row>
    <row r="22" spans="1:9" ht="12.75">
      <c r="A22" s="3" t="s">
        <v>100</v>
      </c>
      <c r="B22" s="35">
        <v>625.7</v>
      </c>
      <c r="C22" s="35">
        <v>0</v>
      </c>
      <c r="D22" s="35">
        <v>0</v>
      </c>
      <c r="E22" s="33">
        <f t="shared" si="1"/>
        <v>0</v>
      </c>
      <c r="F22" s="33">
        <v>0</v>
      </c>
      <c r="G22" s="35">
        <v>0.5</v>
      </c>
      <c r="H22" s="33">
        <f t="shared" si="4"/>
        <v>0</v>
      </c>
      <c r="I22" s="35">
        <v>0</v>
      </c>
    </row>
    <row r="23" spans="1:9" ht="27" customHeight="1">
      <c r="A23" s="3" t="s">
        <v>101</v>
      </c>
      <c r="B23" s="35">
        <v>1078.2</v>
      </c>
      <c r="C23" s="35">
        <v>310</v>
      </c>
      <c r="D23" s="35">
        <v>90.65</v>
      </c>
      <c r="E23" s="33">
        <f t="shared" si="1"/>
        <v>8.407531070302356</v>
      </c>
      <c r="F23" s="33">
        <f t="shared" si="3"/>
        <v>29.241935483870968</v>
      </c>
      <c r="G23" s="35">
        <v>307.9</v>
      </c>
      <c r="H23" s="33">
        <f t="shared" si="4"/>
        <v>29.441377070477433</v>
      </c>
      <c r="I23" s="35">
        <v>90.65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650</v>
      </c>
      <c r="D24" s="42">
        <f>$25:$25+$26:$26</f>
        <v>1587.42</v>
      </c>
      <c r="E24" s="33">
        <f t="shared" si="1"/>
        <v>6.265395394988459</v>
      </c>
      <c r="F24" s="33">
        <f t="shared" si="3"/>
        <v>244.21846153846155</v>
      </c>
      <c r="G24" s="42">
        <f>$25:$25+$26:$26</f>
        <v>638.7</v>
      </c>
      <c r="H24" s="33">
        <f t="shared" si="4"/>
        <v>248.53922029121654</v>
      </c>
      <c r="I24" s="42">
        <f>$25:$25+$26:$26</f>
        <v>1587.42</v>
      </c>
    </row>
    <row r="25" spans="1:9" ht="12.75">
      <c r="A25" s="3" t="s">
        <v>9</v>
      </c>
      <c r="B25" s="35">
        <v>8355.6</v>
      </c>
      <c r="C25" s="35">
        <v>150</v>
      </c>
      <c r="D25" s="35">
        <v>156.99</v>
      </c>
      <c r="E25" s="33">
        <f t="shared" si="1"/>
        <v>1.878859686916559</v>
      </c>
      <c r="F25" s="33">
        <f t="shared" si="3"/>
        <v>104.66</v>
      </c>
      <c r="G25" s="35">
        <v>133.7</v>
      </c>
      <c r="H25" s="33">
        <f t="shared" si="4"/>
        <v>117.41959611069561</v>
      </c>
      <c r="I25" s="35">
        <v>156.99</v>
      </c>
    </row>
    <row r="26" spans="1:9" ht="12.75">
      <c r="A26" s="3" t="s">
        <v>10</v>
      </c>
      <c r="B26" s="35">
        <v>16980.71</v>
      </c>
      <c r="C26" s="35">
        <v>500</v>
      </c>
      <c r="D26" s="35">
        <v>1430.43</v>
      </c>
      <c r="E26" s="33">
        <f t="shared" si="1"/>
        <v>8.42385271287243</v>
      </c>
      <c r="F26" s="33">
        <f t="shared" si="3"/>
        <v>286.086</v>
      </c>
      <c r="G26" s="35">
        <v>505</v>
      </c>
      <c r="H26" s="33">
        <f t="shared" si="4"/>
        <v>283.25346534653465</v>
      </c>
      <c r="I26" s="35">
        <v>1430.43</v>
      </c>
    </row>
    <row r="27" spans="1:9" ht="12.75">
      <c r="A27" s="6" t="s">
        <v>11</v>
      </c>
      <c r="B27" s="42">
        <f>B28+B29+B30</f>
        <v>19018.3</v>
      </c>
      <c r="C27" s="42">
        <f>C28+C29+C30</f>
        <v>1004.8</v>
      </c>
      <c r="D27" s="42">
        <f>D28+D29+D30</f>
        <v>902.94</v>
      </c>
      <c r="E27" s="33">
        <f t="shared" si="1"/>
        <v>4.747742963356346</v>
      </c>
      <c r="F27" s="33">
        <f t="shared" si="3"/>
        <v>89.8626592356688</v>
      </c>
      <c r="G27" s="42">
        <f>G28+G29+G30</f>
        <v>807.5</v>
      </c>
      <c r="H27" s="33">
        <f t="shared" si="4"/>
        <v>111.81919504643965</v>
      </c>
      <c r="I27" s="42">
        <f>I28+I29+I30</f>
        <v>902.94</v>
      </c>
    </row>
    <row r="28" spans="1:9" ht="25.5">
      <c r="A28" s="3" t="s">
        <v>12</v>
      </c>
      <c r="B28" s="35">
        <v>18910.3</v>
      </c>
      <c r="C28" s="35">
        <v>1000</v>
      </c>
      <c r="D28" s="35">
        <v>902.94</v>
      </c>
      <c r="E28" s="33">
        <f t="shared" si="1"/>
        <v>4.774858146089698</v>
      </c>
      <c r="F28" s="33">
        <f t="shared" si="3"/>
        <v>90.29400000000001</v>
      </c>
      <c r="G28" s="35">
        <v>807.5</v>
      </c>
      <c r="H28" s="33">
        <f t="shared" si="4"/>
        <v>111.81919504643965</v>
      </c>
      <c r="I28" s="35">
        <v>902.94</v>
      </c>
    </row>
    <row r="29" spans="1:9" ht="25.5">
      <c r="A29" s="5" t="s">
        <v>104</v>
      </c>
      <c r="B29" s="35">
        <v>58</v>
      </c>
      <c r="C29" s="35">
        <v>4.8</v>
      </c>
      <c r="D29" s="35">
        <v>0</v>
      </c>
      <c r="E29" s="33">
        <f t="shared" si="1"/>
        <v>0</v>
      </c>
      <c r="F29" s="33">
        <f t="shared" si="3"/>
        <v>0</v>
      </c>
      <c r="G29" s="35">
        <v>0</v>
      </c>
      <c r="H29" s="33">
        <v>0</v>
      </c>
      <c r="I29" s="35">
        <v>0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1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0</v>
      </c>
      <c r="E31" s="33">
        <v>0</v>
      </c>
      <c r="F31" s="33">
        <v>0</v>
      </c>
      <c r="G31" s="42">
        <f>G32+G33</f>
        <v>0.1</v>
      </c>
      <c r="H31" s="33">
        <f t="shared" si="4"/>
        <v>0</v>
      </c>
      <c r="I31" s="42">
        <f>I32+I33</f>
        <v>0</v>
      </c>
    </row>
    <row r="32" spans="1:9" ht="25.5">
      <c r="A32" s="3" t="s">
        <v>106</v>
      </c>
      <c r="B32" s="35">
        <v>0</v>
      </c>
      <c r="C32" s="35">
        <v>0</v>
      </c>
      <c r="D32" s="35">
        <v>0</v>
      </c>
      <c r="E32" s="33">
        <v>0</v>
      </c>
      <c r="F32" s="33">
        <v>0</v>
      </c>
      <c r="G32" s="35">
        <v>0</v>
      </c>
      <c r="H32" s="33">
        <v>0</v>
      </c>
      <c r="I32" s="35">
        <v>0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0.1</v>
      </c>
      <c r="H33" s="33">
        <f>$D:$D/$G:$G*100</f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1820</v>
      </c>
      <c r="D34" s="42">
        <f>D35+D38+D39</f>
        <v>728.0699999999999</v>
      </c>
      <c r="E34" s="33">
        <f t="shared" si="1"/>
        <v>1.0275779352806698</v>
      </c>
      <c r="F34" s="33">
        <f aca="true" t="shared" si="5" ref="F34:F42">$D:$D/$C:$C*100</f>
        <v>40.00384615384615</v>
      </c>
      <c r="G34" s="42">
        <f>G35+G38+G39</f>
        <v>2840.6</v>
      </c>
      <c r="H34" s="33">
        <f>$D:$D/$G:$G*100</f>
        <v>25.630852636766875</v>
      </c>
      <c r="I34" s="42">
        <f>I35+I38+I39</f>
        <v>728.0699999999999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1800</v>
      </c>
      <c r="D35" s="35">
        <f>D36+D37</f>
        <v>716.16</v>
      </c>
      <c r="E35" s="33">
        <f aca="true" t="shared" si="6" ref="E35:E43">$D:$D/$B:$B*100</f>
        <v>1.0340331711881072</v>
      </c>
      <c r="F35" s="33">
        <f t="shared" si="5"/>
        <v>39.78666666666666</v>
      </c>
      <c r="G35" s="35">
        <f>G36+G37</f>
        <v>2840.6</v>
      </c>
      <c r="H35" s="33">
        <f>$D:$D/$G:$G*100</f>
        <v>25.211575019362105</v>
      </c>
      <c r="I35" s="35">
        <f>I36+I37</f>
        <v>716.16</v>
      </c>
    </row>
    <row r="36" spans="1:9" ht="81.75" customHeight="1">
      <c r="A36" s="1" t="s">
        <v>108</v>
      </c>
      <c r="B36" s="35">
        <v>44757.5</v>
      </c>
      <c r="C36" s="35">
        <v>300</v>
      </c>
      <c r="D36" s="35">
        <v>0</v>
      </c>
      <c r="E36" s="33">
        <f t="shared" si="6"/>
        <v>0</v>
      </c>
      <c r="F36" s="33">
        <f t="shared" si="5"/>
        <v>0</v>
      </c>
      <c r="G36" s="35">
        <v>1491.3</v>
      </c>
      <c r="H36" s="33">
        <f>$D:$D/$G:$G*100</f>
        <v>0</v>
      </c>
      <c r="I36" s="35">
        <v>0</v>
      </c>
    </row>
    <row r="37" spans="1:9" ht="76.5">
      <c r="A37" s="3" t="s">
        <v>109</v>
      </c>
      <c r="B37" s="35">
        <v>24501.4</v>
      </c>
      <c r="C37" s="35">
        <v>1500</v>
      </c>
      <c r="D37" s="35">
        <v>716.16</v>
      </c>
      <c r="E37" s="33">
        <f t="shared" si="6"/>
        <v>2.9229350159582714</v>
      </c>
      <c r="F37" s="33">
        <f t="shared" si="5"/>
        <v>47.744</v>
      </c>
      <c r="G37" s="35">
        <v>1349.3</v>
      </c>
      <c r="H37" s="33">
        <f>$D:$D/$G:$G*100</f>
        <v>53.07640999036537</v>
      </c>
      <c r="I37" s="35">
        <v>716.16</v>
      </c>
    </row>
    <row r="38" spans="1:9" ht="51">
      <c r="A38" s="5" t="s">
        <v>110</v>
      </c>
      <c r="B38" s="35">
        <v>845</v>
      </c>
      <c r="C38" s="35">
        <v>0</v>
      </c>
      <c r="D38" s="35">
        <v>0</v>
      </c>
      <c r="E38" s="33">
        <f t="shared" si="6"/>
        <v>0</v>
      </c>
      <c r="F38" s="33">
        <v>0</v>
      </c>
      <c r="G38" s="35">
        <v>0</v>
      </c>
      <c r="H38" s="33">
        <v>0</v>
      </c>
      <c r="I38" s="35">
        <v>0</v>
      </c>
    </row>
    <row r="39" spans="1:9" ht="76.5">
      <c r="A39" s="53" t="s">
        <v>127</v>
      </c>
      <c r="B39" s="35">
        <v>749.12</v>
      </c>
      <c r="C39" s="35">
        <v>20</v>
      </c>
      <c r="D39" s="35">
        <v>11.91</v>
      </c>
      <c r="E39" s="33">
        <f t="shared" si="6"/>
        <v>1.5898654421187528</v>
      </c>
      <c r="F39" s="33">
        <f t="shared" si="5"/>
        <v>59.550000000000004</v>
      </c>
      <c r="G39" s="35">
        <v>0</v>
      </c>
      <c r="H39" s="33">
        <v>0</v>
      </c>
      <c r="I39" s="35">
        <v>11.91</v>
      </c>
    </row>
    <row r="40" spans="1:9" ht="25.5">
      <c r="A40" s="4" t="s">
        <v>15</v>
      </c>
      <c r="B40" s="34">
        <v>209</v>
      </c>
      <c r="C40" s="34">
        <v>0</v>
      </c>
      <c r="D40" s="34">
        <v>117.31</v>
      </c>
      <c r="E40" s="33">
        <f t="shared" si="6"/>
        <v>56.12918660287082</v>
      </c>
      <c r="F40" s="33">
        <v>0</v>
      </c>
      <c r="G40" s="34">
        <v>133.3</v>
      </c>
      <c r="H40" s="33">
        <f aca="true" t="shared" si="7" ref="H40:H47">$D:$D/$G:$G*100</f>
        <v>88.00450112528131</v>
      </c>
      <c r="I40" s="34">
        <v>117.31</v>
      </c>
    </row>
    <row r="41" spans="1:9" ht="25.5">
      <c r="A41" s="12" t="s">
        <v>115</v>
      </c>
      <c r="B41" s="34">
        <v>1620.25</v>
      </c>
      <c r="C41" s="34">
        <v>0</v>
      </c>
      <c r="D41" s="34">
        <v>5</v>
      </c>
      <c r="E41" s="33">
        <f t="shared" si="6"/>
        <v>0.3085943527233452</v>
      </c>
      <c r="F41" s="33">
        <v>0</v>
      </c>
      <c r="G41" s="34">
        <v>151.3</v>
      </c>
      <c r="H41" s="33">
        <f t="shared" si="7"/>
        <v>3.304692663582286</v>
      </c>
      <c r="I41" s="34">
        <v>5</v>
      </c>
    </row>
    <row r="42" spans="1:9" ht="25.5">
      <c r="A42" s="8" t="s">
        <v>16</v>
      </c>
      <c r="B42" s="42">
        <f>B43+B44+B45</f>
        <v>1440</v>
      </c>
      <c r="C42" s="42">
        <f>C43+C44+C45</f>
        <v>50</v>
      </c>
      <c r="D42" s="42">
        <f>D43+D44+D45</f>
        <v>13.34</v>
      </c>
      <c r="E42" s="33">
        <f t="shared" si="6"/>
        <v>0.9263888888888889</v>
      </c>
      <c r="F42" s="33">
        <f t="shared" si="5"/>
        <v>26.68</v>
      </c>
      <c r="G42" s="42">
        <f>G43+G44+G45</f>
        <v>534.9</v>
      </c>
      <c r="H42" s="33">
        <f t="shared" si="7"/>
        <v>2.493924097962236</v>
      </c>
      <c r="I42" s="42">
        <f>I43+I44+I45</f>
        <v>13.34</v>
      </c>
    </row>
    <row r="43" spans="1:9" ht="12.75">
      <c r="A43" s="3" t="s">
        <v>112</v>
      </c>
      <c r="B43" s="35">
        <v>40</v>
      </c>
      <c r="C43" s="35">
        <v>0</v>
      </c>
      <c r="D43" s="35">
        <v>0</v>
      </c>
      <c r="E43" s="33">
        <f t="shared" si="6"/>
        <v>0</v>
      </c>
      <c r="F43" s="33">
        <v>0</v>
      </c>
      <c r="G43" s="35">
        <v>0</v>
      </c>
      <c r="H43" s="33">
        <v>0</v>
      </c>
      <c r="I43" s="35">
        <v>0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13.34</v>
      </c>
      <c r="E44" s="33">
        <v>0</v>
      </c>
      <c r="F44" s="33">
        <v>0</v>
      </c>
      <c r="G44" s="35">
        <v>7.8</v>
      </c>
      <c r="H44" s="33">
        <f t="shared" si="7"/>
        <v>171.02564102564102</v>
      </c>
      <c r="I44" s="35">
        <v>13.34</v>
      </c>
    </row>
    <row r="45" spans="1:9" ht="12.75">
      <c r="A45" s="48" t="s">
        <v>111</v>
      </c>
      <c r="B45" s="35">
        <v>1400</v>
      </c>
      <c r="C45" s="35">
        <v>50</v>
      </c>
      <c r="D45" s="35">
        <v>0</v>
      </c>
      <c r="E45" s="33">
        <f aca="true" t="shared" si="8" ref="E45:E53">$D:$D/$B:$B*100</f>
        <v>0</v>
      </c>
      <c r="F45" s="33">
        <f aca="true" t="shared" si="9" ref="F45:F51">$D:$D/$C:$C*100</f>
        <v>0</v>
      </c>
      <c r="G45" s="35">
        <v>527.1</v>
      </c>
      <c r="H45" s="33">
        <f t="shared" si="7"/>
        <v>0</v>
      </c>
      <c r="I45" s="35">
        <v>0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523.4</v>
      </c>
      <c r="D46" s="42">
        <f>D47+D48+D49+D50+D51+D52+D53+D55+D56+D58+D59+D54</f>
        <v>491.36</v>
      </c>
      <c r="E46" s="33">
        <f t="shared" si="8"/>
        <v>5.2508068135672925</v>
      </c>
      <c r="F46" s="33">
        <f t="shared" si="9"/>
        <v>93.878486816966</v>
      </c>
      <c r="G46" s="42">
        <f>G47+G48+G49+G50+G51+G52+G53+G55+G56+G58+G59+G57</f>
        <v>485</v>
      </c>
      <c r="H46" s="33">
        <f t="shared" si="7"/>
        <v>101.31134020618558</v>
      </c>
      <c r="I46" s="42">
        <f>I47+I48+I49+I50+I51+I52+I53+I55+I56+I58+I59</f>
        <v>491.36</v>
      </c>
    </row>
    <row r="47" spans="1:9" ht="25.5">
      <c r="A47" s="3" t="s">
        <v>18</v>
      </c>
      <c r="B47" s="35">
        <v>189</v>
      </c>
      <c r="C47" s="35">
        <v>6</v>
      </c>
      <c r="D47" s="35">
        <v>4.08</v>
      </c>
      <c r="E47" s="33">
        <f t="shared" si="8"/>
        <v>2.158730158730159</v>
      </c>
      <c r="F47" s="33">
        <f t="shared" si="9"/>
        <v>68</v>
      </c>
      <c r="G47" s="35">
        <v>5.8</v>
      </c>
      <c r="H47" s="33">
        <f t="shared" si="7"/>
        <v>70.3448275862069</v>
      </c>
      <c r="I47" s="35">
        <v>4.08</v>
      </c>
    </row>
    <row r="48" spans="1:9" ht="63.75">
      <c r="A48" s="3" t="s">
        <v>125</v>
      </c>
      <c r="B48" s="35">
        <v>279.8</v>
      </c>
      <c r="C48" s="35">
        <v>0</v>
      </c>
      <c r="D48" s="35">
        <v>0</v>
      </c>
      <c r="E48" s="33">
        <f t="shared" si="8"/>
        <v>0</v>
      </c>
      <c r="F48" s="33">
        <v>0</v>
      </c>
      <c r="G48" s="35">
        <v>0</v>
      </c>
      <c r="H48" s="33">
        <v>0</v>
      </c>
      <c r="I48" s="35">
        <v>0</v>
      </c>
    </row>
    <row r="49" spans="1:9" ht="52.5" customHeight="1">
      <c r="A49" s="5" t="s">
        <v>123</v>
      </c>
      <c r="B49" s="35">
        <v>159.1</v>
      </c>
      <c r="C49" s="35">
        <v>18.5</v>
      </c>
      <c r="D49" s="35">
        <v>10</v>
      </c>
      <c r="E49" s="33">
        <f t="shared" si="8"/>
        <v>6.285355122564424</v>
      </c>
      <c r="F49" s="33">
        <f t="shared" si="9"/>
        <v>54.054054054054056</v>
      </c>
      <c r="G49" s="35">
        <v>18.5</v>
      </c>
      <c r="H49" s="33">
        <f aca="true" t="shared" si="10" ref="H49:H69">$D:$D/$G:$G*100</f>
        <v>54.054054054054056</v>
      </c>
      <c r="I49" s="35">
        <v>10</v>
      </c>
    </row>
    <row r="50" spans="1:9" ht="38.25">
      <c r="A50" s="3" t="s">
        <v>19</v>
      </c>
      <c r="B50" s="35">
        <v>785.1</v>
      </c>
      <c r="C50" s="35">
        <v>2.5</v>
      </c>
      <c r="D50" s="35">
        <v>135</v>
      </c>
      <c r="E50" s="33">
        <f t="shared" si="8"/>
        <v>17.19526175009553</v>
      </c>
      <c r="F50" s="33">
        <f t="shared" si="9"/>
        <v>5400</v>
      </c>
      <c r="G50" s="35">
        <v>4.5</v>
      </c>
      <c r="H50" s="33">
        <f t="shared" si="10"/>
        <v>3000</v>
      </c>
      <c r="I50" s="35">
        <v>135</v>
      </c>
    </row>
    <row r="51" spans="1:9" ht="63.75">
      <c r="A51" s="3" t="s">
        <v>20</v>
      </c>
      <c r="B51" s="35">
        <v>2470.4</v>
      </c>
      <c r="C51" s="35">
        <v>153</v>
      </c>
      <c r="D51" s="35">
        <v>87.1</v>
      </c>
      <c r="E51" s="33">
        <f t="shared" si="8"/>
        <v>3.525744818652849</v>
      </c>
      <c r="F51" s="33">
        <f t="shared" si="9"/>
        <v>56.928104575163395</v>
      </c>
      <c r="G51" s="35">
        <v>153</v>
      </c>
      <c r="H51" s="33">
        <f t="shared" si="10"/>
        <v>56.928104575163395</v>
      </c>
      <c r="I51" s="35">
        <v>87.1</v>
      </c>
    </row>
    <row r="52" spans="1:9" ht="25.5">
      <c r="A52" s="3" t="s">
        <v>21</v>
      </c>
      <c r="B52" s="35">
        <v>149.7</v>
      </c>
      <c r="C52" s="35">
        <v>0</v>
      </c>
      <c r="D52" s="35">
        <v>2.5</v>
      </c>
      <c r="E52" s="33">
        <f t="shared" si="8"/>
        <v>1.6700066800267204</v>
      </c>
      <c r="F52" s="33">
        <v>0</v>
      </c>
      <c r="G52" s="35">
        <v>0.3</v>
      </c>
      <c r="H52" s="33">
        <f t="shared" si="10"/>
        <v>833.3333333333334</v>
      </c>
      <c r="I52" s="35">
        <v>2.5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8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9.5" customHeight="1">
      <c r="A56" s="3" t="s">
        <v>128</v>
      </c>
      <c r="B56" s="35">
        <v>2552.5</v>
      </c>
      <c r="C56" s="35">
        <v>279.1</v>
      </c>
      <c r="D56" s="35">
        <v>95.51</v>
      </c>
      <c r="E56" s="33">
        <f>$D:$D/$B:$B*100</f>
        <v>3.7418217433888348</v>
      </c>
      <c r="F56" s="33">
        <f>$D:$D/$C:$C*100</f>
        <v>34.22070942314582</v>
      </c>
      <c r="G56" s="35">
        <v>198.9</v>
      </c>
      <c r="H56" s="33">
        <f t="shared" si="10"/>
        <v>48.01910507792861</v>
      </c>
      <c r="I56" s="35">
        <v>95.51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38.25">
      <c r="A59" s="3" t="s">
        <v>23</v>
      </c>
      <c r="B59" s="35">
        <v>2764.2</v>
      </c>
      <c r="C59" s="35">
        <v>64.3</v>
      </c>
      <c r="D59" s="35">
        <v>157.17</v>
      </c>
      <c r="E59" s="33">
        <f aca="true" t="shared" si="11" ref="E59:E69">$D:$D/$B:$B*100</f>
        <v>5.685912741480356</v>
      </c>
      <c r="F59" s="33">
        <f aca="true" t="shared" si="12" ref="F59:F66">$D:$D/$C:$C*100</f>
        <v>244.43234836702956</v>
      </c>
      <c r="G59" s="35">
        <v>104</v>
      </c>
      <c r="H59" s="33">
        <f t="shared" si="10"/>
        <v>151.125</v>
      </c>
      <c r="I59" s="35">
        <v>157.17</v>
      </c>
    </row>
    <row r="60" spans="1:9" ht="12.75">
      <c r="A60" s="6" t="s">
        <v>24</v>
      </c>
      <c r="B60" s="34">
        <v>0</v>
      </c>
      <c r="C60" s="34">
        <v>0</v>
      </c>
      <c r="D60" s="34">
        <v>55.86</v>
      </c>
      <c r="E60" s="33">
        <v>0</v>
      </c>
      <c r="F60" s="33">
        <v>0</v>
      </c>
      <c r="G60" s="34">
        <v>383.7</v>
      </c>
      <c r="H60" s="33">
        <f t="shared" si="10"/>
        <v>14.55824863174355</v>
      </c>
      <c r="I60" s="34">
        <v>55.86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24512.000000000004</v>
      </c>
      <c r="D61" s="42">
        <f>D7+D15+D20+D24+D27+D31+D34+D40+D41+D42+D60+D46</f>
        <v>21386.429999999997</v>
      </c>
      <c r="E61" s="33">
        <f t="shared" si="11"/>
        <v>5.1559818288203125</v>
      </c>
      <c r="F61" s="33">
        <f t="shared" si="12"/>
        <v>87.2488169060052</v>
      </c>
      <c r="G61" s="42">
        <f>G7+G15+G20+G24+G27+G31+G34+G40+G41+G42+G60+G46</f>
        <v>24852.899999999998</v>
      </c>
      <c r="H61" s="33">
        <f t="shared" si="10"/>
        <v>86.05205026375191</v>
      </c>
      <c r="I61" s="42">
        <f>I7+I15+I20+I24+I27+I31+I34+I40+I41+I42+I60+I46</f>
        <v>21386.429999999997</v>
      </c>
    </row>
    <row r="62" spans="1:9" ht="12.75">
      <c r="A62" s="8" t="s">
        <v>26</v>
      </c>
      <c r="B62" s="42">
        <f>B63+B68</f>
        <v>1338190.2999999998</v>
      </c>
      <c r="C62" s="42">
        <f>C63+C68</f>
        <v>43148.13</v>
      </c>
      <c r="D62" s="42">
        <f>D63+D68</f>
        <v>34456.5</v>
      </c>
      <c r="E62" s="33">
        <f t="shared" si="11"/>
        <v>2.574858000390528</v>
      </c>
      <c r="F62" s="33">
        <f t="shared" si="12"/>
        <v>79.8562996820488</v>
      </c>
      <c r="G62" s="42">
        <f>G63+G68</f>
        <v>41750.4</v>
      </c>
      <c r="H62" s="33">
        <f t="shared" si="10"/>
        <v>82.52974821798115</v>
      </c>
      <c r="I62" s="42">
        <f>I63+I68</f>
        <v>34456.5</v>
      </c>
    </row>
    <row r="63" spans="1:9" ht="25.5">
      <c r="A63" s="8" t="s">
        <v>27</v>
      </c>
      <c r="B63" s="42">
        <f>B64+B65+B66+B67</f>
        <v>1338190.2999999998</v>
      </c>
      <c r="C63" s="42">
        <f>C64+C65+C66+C67</f>
        <v>43148.13</v>
      </c>
      <c r="D63" s="42">
        <f>D64+D65+D66+D67</f>
        <v>40360.18</v>
      </c>
      <c r="E63" s="33">
        <f t="shared" si="11"/>
        <v>3.0160269432531384</v>
      </c>
      <c r="F63" s="33">
        <f t="shared" si="12"/>
        <v>93.53865393471283</v>
      </c>
      <c r="G63" s="42">
        <f>G64+G65+G66+G67</f>
        <v>45087.8</v>
      </c>
      <c r="H63" s="33">
        <f t="shared" si="10"/>
        <v>89.51463588820036</v>
      </c>
      <c r="I63" s="42">
        <f>I64+I65+I66+I67</f>
        <v>40360.18</v>
      </c>
    </row>
    <row r="64" spans="1:9" ht="12.75">
      <c r="A64" s="3" t="s">
        <v>28</v>
      </c>
      <c r="B64" s="35">
        <v>245447.3</v>
      </c>
      <c r="C64" s="35">
        <v>7323</v>
      </c>
      <c r="D64" s="35">
        <v>7323</v>
      </c>
      <c r="E64" s="33">
        <f t="shared" si="11"/>
        <v>2.983532513904207</v>
      </c>
      <c r="F64" s="33">
        <f t="shared" si="12"/>
        <v>100</v>
      </c>
      <c r="G64" s="35">
        <v>17832.7</v>
      </c>
      <c r="H64" s="33">
        <f t="shared" si="10"/>
        <v>41.065009785394246</v>
      </c>
      <c r="I64" s="35">
        <v>7323</v>
      </c>
    </row>
    <row r="65" spans="1:9" ht="12.75">
      <c r="A65" s="3" t="s">
        <v>29</v>
      </c>
      <c r="B65" s="35">
        <v>229666.4</v>
      </c>
      <c r="C65" s="35">
        <v>0</v>
      </c>
      <c r="D65" s="35">
        <v>0</v>
      </c>
      <c r="E65" s="33">
        <f t="shared" si="11"/>
        <v>0</v>
      </c>
      <c r="F65" s="33">
        <v>0</v>
      </c>
      <c r="G65" s="35">
        <v>0</v>
      </c>
      <c r="H65" s="33">
        <v>0</v>
      </c>
      <c r="I65" s="35">
        <v>0</v>
      </c>
    </row>
    <row r="66" spans="1:9" ht="12.75">
      <c r="A66" s="3" t="s">
        <v>30</v>
      </c>
      <c r="B66" s="35">
        <v>863068.2</v>
      </c>
      <c r="C66" s="35">
        <v>35825.13</v>
      </c>
      <c r="D66" s="35">
        <v>33037.18</v>
      </c>
      <c r="E66" s="33">
        <f t="shared" si="11"/>
        <v>3.8278759430598885</v>
      </c>
      <c r="F66" s="33">
        <f t="shared" si="12"/>
        <v>92.21789285900708</v>
      </c>
      <c r="G66" s="35">
        <v>27255.1</v>
      </c>
      <c r="H66" s="33">
        <f t="shared" si="10"/>
        <v>121.21467174950745</v>
      </c>
      <c r="I66" s="35">
        <v>33037.18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11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0</v>
      </c>
      <c r="C68" s="34">
        <v>0</v>
      </c>
      <c r="D68" s="34">
        <v>-5903.68</v>
      </c>
      <c r="E68" s="33">
        <v>0</v>
      </c>
      <c r="F68" s="33">
        <v>0</v>
      </c>
      <c r="G68" s="34">
        <v>-3337.4</v>
      </c>
      <c r="H68" s="33">
        <f t="shared" si="10"/>
        <v>176.89458860190567</v>
      </c>
      <c r="I68" s="34">
        <v>-5903.68</v>
      </c>
    </row>
    <row r="69" spans="1:9" ht="12.75">
      <c r="A69" s="6" t="s">
        <v>32</v>
      </c>
      <c r="B69" s="42">
        <f>B62+B61</f>
        <v>1752978.9999999998</v>
      </c>
      <c r="C69" s="42">
        <f>C62+C61</f>
        <v>67660.13</v>
      </c>
      <c r="D69" s="42">
        <f>D62+D61</f>
        <v>55842.92999999999</v>
      </c>
      <c r="E69" s="33">
        <f t="shared" si="11"/>
        <v>3.1856017670491203</v>
      </c>
      <c r="F69" s="33">
        <f>$D:$D/$C:$C*100</f>
        <v>82.53447044810584</v>
      </c>
      <c r="G69" s="42">
        <f>G62+G61</f>
        <v>66603.3</v>
      </c>
      <c r="H69" s="33">
        <f t="shared" si="10"/>
        <v>83.84408880641048</v>
      </c>
      <c r="I69" s="42">
        <f>I62+I61</f>
        <v>55842.92999999999</v>
      </c>
    </row>
    <row r="70" spans="1:9" ht="12.75">
      <c r="A70" s="73" t="s">
        <v>34</v>
      </c>
      <c r="B70" s="74"/>
      <c r="C70" s="74"/>
      <c r="D70" s="74"/>
      <c r="E70" s="74"/>
      <c r="F70" s="74"/>
      <c r="G70" s="74"/>
      <c r="H70" s="74"/>
      <c r="I70" s="75"/>
    </row>
    <row r="71" spans="1:9" ht="12.75">
      <c r="A71" s="13" t="s">
        <v>35</v>
      </c>
      <c r="B71" s="42">
        <f>B72+B73+B74+B75+B76+B77+B78+B79</f>
        <v>90176.4</v>
      </c>
      <c r="C71" s="42">
        <f>C72+C73+C74+C75+C76+C77+C78+C79</f>
        <v>4798.299999999999</v>
      </c>
      <c r="D71" s="42">
        <f>D72+D73+D74+D75+D76+D77+D78+D79</f>
        <v>4493</v>
      </c>
      <c r="E71" s="33">
        <f aca="true" t="shared" si="13" ref="E71:E114">$D:$D/$B:$B*100</f>
        <v>4.98245660727197</v>
      </c>
      <c r="F71" s="33">
        <f aca="true" t="shared" si="14" ref="F71:F112">$D:$D/$C:$C*100</f>
        <v>93.63732988766856</v>
      </c>
      <c r="G71" s="42">
        <f>G72+G73+G74+G75+G76+G77+G78+G79</f>
        <v>3653.8</v>
      </c>
      <c r="H71" s="33">
        <f>$D:$D/$G:$G*100</f>
        <v>122.9678690678198</v>
      </c>
      <c r="I71" s="42">
        <f>I72+I73+I74+I75+I76+I77+I78+I79</f>
        <v>4493</v>
      </c>
    </row>
    <row r="72" spans="1:9" ht="14.25" customHeight="1">
      <c r="A72" s="14" t="s">
        <v>36</v>
      </c>
      <c r="B72" s="43">
        <v>1278.6</v>
      </c>
      <c r="C72" s="43">
        <v>87.6</v>
      </c>
      <c r="D72" s="43">
        <v>87.6</v>
      </c>
      <c r="E72" s="36">
        <f t="shared" si="13"/>
        <v>6.8512435476302205</v>
      </c>
      <c r="F72" s="36">
        <v>0</v>
      </c>
      <c r="G72" s="43">
        <v>0</v>
      </c>
      <c r="H72" s="36">
        <v>0</v>
      </c>
      <c r="I72" s="43">
        <v>87.6</v>
      </c>
    </row>
    <row r="73" spans="1:9" ht="12.75">
      <c r="A73" s="14" t="s">
        <v>37</v>
      </c>
      <c r="B73" s="43">
        <v>5837.1</v>
      </c>
      <c r="C73" s="43">
        <v>199.6</v>
      </c>
      <c r="D73" s="43">
        <v>195.2</v>
      </c>
      <c r="E73" s="36">
        <f t="shared" si="13"/>
        <v>3.3441263641191683</v>
      </c>
      <c r="F73" s="36">
        <f t="shared" si="14"/>
        <v>97.79559118236473</v>
      </c>
      <c r="G73" s="43">
        <v>304.2</v>
      </c>
      <c r="H73" s="36">
        <f>$D:$D/$G:$G*100</f>
        <v>64.16831032215647</v>
      </c>
      <c r="I73" s="43">
        <v>195.2</v>
      </c>
    </row>
    <row r="74" spans="1:9" ht="25.5">
      <c r="A74" s="14" t="s">
        <v>38</v>
      </c>
      <c r="B74" s="43">
        <v>35758.7</v>
      </c>
      <c r="C74" s="43">
        <v>2416.1</v>
      </c>
      <c r="D74" s="43">
        <v>2367.8</v>
      </c>
      <c r="E74" s="36">
        <f t="shared" si="13"/>
        <v>6.621605371559928</v>
      </c>
      <c r="F74" s="36">
        <f t="shared" si="14"/>
        <v>98.00091055833782</v>
      </c>
      <c r="G74" s="43">
        <v>2189.8</v>
      </c>
      <c r="H74" s="36">
        <f>$D:$D/$G:$G*100</f>
        <v>108.12859621883277</v>
      </c>
      <c r="I74" s="43">
        <v>2367.8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35">
        <v>0</v>
      </c>
    </row>
    <row r="76" spans="1:9" ht="25.5">
      <c r="A76" s="3" t="s">
        <v>39</v>
      </c>
      <c r="B76" s="43">
        <v>10286.7</v>
      </c>
      <c r="C76" s="43">
        <v>784.5</v>
      </c>
      <c r="D76" s="43">
        <v>712</v>
      </c>
      <c r="E76" s="36">
        <f t="shared" si="13"/>
        <v>6.9215589061603815</v>
      </c>
      <c r="F76" s="36">
        <f t="shared" si="14"/>
        <v>90.75844486934353</v>
      </c>
      <c r="G76" s="43">
        <v>744.5</v>
      </c>
      <c r="H76" s="36">
        <f>$D:$D/$G:$G*100</f>
        <v>95.6346541302888</v>
      </c>
      <c r="I76" s="43">
        <v>712</v>
      </c>
    </row>
    <row r="77" spans="1:9" ht="12.75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 t="shared" si="13"/>
        <v>0</v>
      </c>
      <c r="F78" s="36">
        <v>0</v>
      </c>
      <c r="G78" s="43">
        <v>0</v>
      </c>
      <c r="H78" s="36">
        <v>0</v>
      </c>
      <c r="I78" s="43">
        <v>0</v>
      </c>
    </row>
    <row r="79" spans="1:9" ht="12.75">
      <c r="A79" s="3" t="s">
        <v>42</v>
      </c>
      <c r="B79" s="43">
        <v>36705.3</v>
      </c>
      <c r="C79" s="43">
        <v>1310.5</v>
      </c>
      <c r="D79" s="43">
        <v>1130.4</v>
      </c>
      <c r="E79" s="36">
        <f t="shared" si="13"/>
        <v>3.0796642446731126</v>
      </c>
      <c r="F79" s="36">
        <f t="shared" si="14"/>
        <v>86.25715375810759</v>
      </c>
      <c r="G79" s="43">
        <v>415.3</v>
      </c>
      <c r="H79" s="36">
        <f>$D:$D/$G:$G*100</f>
        <v>272.1887791957621</v>
      </c>
      <c r="I79" s="43">
        <v>1130.4</v>
      </c>
    </row>
    <row r="80" spans="1:9" ht="12.75">
      <c r="A80" s="13" t="s">
        <v>43</v>
      </c>
      <c r="B80" s="34">
        <v>263.7</v>
      </c>
      <c r="C80" s="34">
        <v>10</v>
      </c>
      <c r="D80" s="34">
        <v>8</v>
      </c>
      <c r="E80" s="33">
        <f t="shared" si="13"/>
        <v>3.033750474023512</v>
      </c>
      <c r="F80" s="33">
        <f t="shared" si="14"/>
        <v>80</v>
      </c>
      <c r="G80" s="34">
        <v>6.6</v>
      </c>
      <c r="H80" s="33">
        <v>0</v>
      </c>
      <c r="I80" s="34">
        <v>8</v>
      </c>
    </row>
    <row r="81" spans="1:9" ht="25.5">
      <c r="A81" s="15" t="s">
        <v>44</v>
      </c>
      <c r="B81" s="34">
        <v>2045.5</v>
      </c>
      <c r="C81" s="34">
        <v>261</v>
      </c>
      <c r="D81" s="34">
        <v>28.5</v>
      </c>
      <c r="E81" s="33">
        <f t="shared" si="13"/>
        <v>1.393302371058421</v>
      </c>
      <c r="F81" s="33">
        <f t="shared" si="14"/>
        <v>10.919540229885058</v>
      </c>
      <c r="G81" s="34">
        <v>161.8</v>
      </c>
      <c r="H81" s="33">
        <f>$D:$D/$G:$G*100</f>
        <v>17.614338689740418</v>
      </c>
      <c r="I81" s="34">
        <v>28.5</v>
      </c>
    </row>
    <row r="82" spans="1:9" ht="12.75">
      <c r="A82" s="13" t="s">
        <v>45</v>
      </c>
      <c r="B82" s="42">
        <f>B83+B84+B85+B86+B87</f>
        <v>144898.5</v>
      </c>
      <c r="C82" s="42">
        <f>C83+C84+C85+C86+C87</f>
        <v>2828.4</v>
      </c>
      <c r="D82" s="42">
        <f>D83+D84+D85+D86+D87</f>
        <v>720.5</v>
      </c>
      <c r="E82" s="33">
        <f t="shared" si="13"/>
        <v>0.49724462296021005</v>
      </c>
      <c r="F82" s="33">
        <f t="shared" si="14"/>
        <v>25.473766086833542</v>
      </c>
      <c r="G82" s="42">
        <f>G83+G84+G85+G86+G87</f>
        <v>681.2</v>
      </c>
      <c r="H82" s="33">
        <f>$D:$D/$G:$G*100</f>
        <v>105.76923076923077</v>
      </c>
      <c r="I82" s="42">
        <f>I83+I84+I85+I86+I87</f>
        <v>720.5</v>
      </c>
    </row>
    <row r="83" spans="1:9" ht="12.75">
      <c r="A83" s="16" t="s">
        <v>76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v>0</v>
      </c>
    </row>
    <row r="84" spans="1:9" ht="12.75">
      <c r="A84" s="16" t="s">
        <v>79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v>0</v>
      </c>
    </row>
    <row r="85" spans="1:9" ht="12.75">
      <c r="A85" s="14" t="s">
        <v>46</v>
      </c>
      <c r="B85" s="43">
        <v>15228</v>
      </c>
      <c r="C85" s="43">
        <v>0</v>
      </c>
      <c r="D85" s="43">
        <v>0</v>
      </c>
      <c r="E85" s="36">
        <f t="shared" si="13"/>
        <v>0</v>
      </c>
      <c r="F85" s="36">
        <v>0</v>
      </c>
      <c r="G85" s="43">
        <v>0</v>
      </c>
      <c r="H85" s="36">
        <v>0</v>
      </c>
      <c r="I85" s="43">
        <v>0</v>
      </c>
    </row>
    <row r="86" spans="1:9" ht="12.75">
      <c r="A86" s="16" t="s">
        <v>89</v>
      </c>
      <c r="B86" s="35">
        <v>118992.3</v>
      </c>
      <c r="C86" s="35">
        <v>2101.4</v>
      </c>
      <c r="D86" s="35">
        <v>0</v>
      </c>
      <c r="E86" s="36">
        <f t="shared" si="13"/>
        <v>0</v>
      </c>
      <c r="F86" s="36">
        <v>0</v>
      </c>
      <c r="G86" s="35">
        <v>0</v>
      </c>
      <c r="H86" s="36">
        <v>0</v>
      </c>
      <c r="I86" s="35">
        <v>0</v>
      </c>
    </row>
    <row r="87" spans="1:9" ht="12.75">
      <c r="A87" s="14" t="s">
        <v>47</v>
      </c>
      <c r="B87" s="43">
        <v>10678.2</v>
      </c>
      <c r="C87" s="43">
        <v>727</v>
      </c>
      <c r="D87" s="43">
        <v>720.5</v>
      </c>
      <c r="E87" s="36">
        <f t="shared" si="13"/>
        <v>6.747391882527016</v>
      </c>
      <c r="F87" s="36">
        <f t="shared" si="14"/>
        <v>99.10591471801926</v>
      </c>
      <c r="G87" s="43">
        <v>681.2</v>
      </c>
      <c r="H87" s="36">
        <f>$D:$D/$G:$G*100</f>
        <v>105.76923076923077</v>
      </c>
      <c r="I87" s="43">
        <v>720.5</v>
      </c>
    </row>
    <row r="88" spans="1:9" ht="12.75">
      <c r="A88" s="13" t="s">
        <v>48</v>
      </c>
      <c r="B88" s="42">
        <f>B89+B90+B91+B92</f>
        <v>93564.5</v>
      </c>
      <c r="C88" s="42">
        <f>C89+C90+C91+C92</f>
        <v>2249.1</v>
      </c>
      <c r="D88" s="42">
        <f>D89+D90+D91+D92</f>
        <v>1407.3</v>
      </c>
      <c r="E88" s="33">
        <f t="shared" si="13"/>
        <v>1.5040961048260824</v>
      </c>
      <c r="F88" s="33">
        <f t="shared" si="14"/>
        <v>62.57169534480459</v>
      </c>
      <c r="G88" s="42">
        <f>G89+G90+G91+G92</f>
        <v>2251.5</v>
      </c>
      <c r="H88" s="33">
        <f>$D:$D/$G:$G*100</f>
        <v>62.5049966688874</v>
      </c>
      <c r="I88" s="42">
        <f>I89+I90+I91+I92</f>
        <v>1407.3</v>
      </c>
    </row>
    <row r="89" spans="1:9" ht="12.75">
      <c r="A89" s="14" t="s">
        <v>49</v>
      </c>
      <c r="B89" s="43">
        <v>0</v>
      </c>
      <c r="C89" s="43">
        <v>0</v>
      </c>
      <c r="D89" s="43">
        <v>0</v>
      </c>
      <c r="E89" s="36">
        <v>0</v>
      </c>
      <c r="F89" s="36">
        <v>0</v>
      </c>
      <c r="G89" s="43">
        <v>0</v>
      </c>
      <c r="H89" s="36">
        <v>0</v>
      </c>
      <c r="I89" s="43">
        <v>0</v>
      </c>
    </row>
    <row r="90" spans="1:9" ht="12.75">
      <c r="A90" s="14" t="s">
        <v>50</v>
      </c>
      <c r="B90" s="43">
        <v>40796</v>
      </c>
      <c r="C90" s="43">
        <v>0</v>
      </c>
      <c r="D90" s="43">
        <v>0</v>
      </c>
      <c r="E90" s="36">
        <f t="shared" si="13"/>
        <v>0</v>
      </c>
      <c r="F90" s="36">
        <v>0</v>
      </c>
      <c r="G90" s="43">
        <v>0</v>
      </c>
      <c r="H90" s="36">
        <v>0</v>
      </c>
      <c r="I90" s="43">
        <v>0</v>
      </c>
    </row>
    <row r="91" spans="1:9" ht="12.75">
      <c r="A91" s="14" t="s">
        <v>51</v>
      </c>
      <c r="B91" s="43">
        <v>37119.2</v>
      </c>
      <c r="C91" s="43">
        <v>800</v>
      </c>
      <c r="D91" s="43">
        <v>558.5</v>
      </c>
      <c r="E91" s="36">
        <f t="shared" si="13"/>
        <v>1.5046121683656977</v>
      </c>
      <c r="F91" s="36">
        <f t="shared" si="14"/>
        <v>69.8125</v>
      </c>
      <c r="G91" s="43">
        <v>800</v>
      </c>
      <c r="H91" s="36">
        <f aca="true" t="shared" si="15" ref="H91:H100">$D:$D/$G:$G*100</f>
        <v>69.8125</v>
      </c>
      <c r="I91" s="43">
        <v>558.5</v>
      </c>
    </row>
    <row r="92" spans="1:9" ht="12.75">
      <c r="A92" s="14" t="s">
        <v>52</v>
      </c>
      <c r="B92" s="43">
        <v>15649.3</v>
      </c>
      <c r="C92" s="43">
        <v>1449.1</v>
      </c>
      <c r="D92" s="43">
        <v>848.8</v>
      </c>
      <c r="E92" s="36">
        <f t="shared" si="13"/>
        <v>5.423884774398855</v>
      </c>
      <c r="F92" s="36">
        <f t="shared" si="14"/>
        <v>58.57428748878615</v>
      </c>
      <c r="G92" s="43">
        <v>1451.5</v>
      </c>
      <c r="H92" s="36">
        <f t="shared" si="15"/>
        <v>58.47743713399931</v>
      </c>
      <c r="I92" s="43">
        <v>848.8</v>
      </c>
    </row>
    <row r="93" spans="1:9" ht="12.75">
      <c r="A93" s="17" t="s">
        <v>53</v>
      </c>
      <c r="B93" s="42">
        <f>B94+B95+B96+B97</f>
        <v>1060144.8</v>
      </c>
      <c r="C93" s="42">
        <f>C94+C95+C96+C97</f>
        <v>46487</v>
      </c>
      <c r="D93" s="42">
        <f>D94+D95+D96+D97</f>
        <v>39215.2</v>
      </c>
      <c r="E93" s="33">
        <f t="shared" si="13"/>
        <v>3.6990418667336757</v>
      </c>
      <c r="F93" s="33">
        <f t="shared" si="14"/>
        <v>84.35734721535052</v>
      </c>
      <c r="G93" s="42">
        <f>G94+G95+G96+G97</f>
        <v>35148.9</v>
      </c>
      <c r="H93" s="33">
        <f t="shared" si="15"/>
        <v>111.56878309136273</v>
      </c>
      <c r="I93" s="42">
        <f>I94+I95+I96+I97</f>
        <v>39215.2</v>
      </c>
    </row>
    <row r="94" spans="1:9" ht="12.75">
      <c r="A94" s="14" t="s">
        <v>54</v>
      </c>
      <c r="B94" s="43">
        <v>421370</v>
      </c>
      <c r="C94" s="43">
        <v>19429.5</v>
      </c>
      <c r="D94" s="43">
        <v>15241.8</v>
      </c>
      <c r="E94" s="36">
        <f t="shared" si="13"/>
        <v>3.6172010347200794</v>
      </c>
      <c r="F94" s="36">
        <f t="shared" si="14"/>
        <v>78.44669188604956</v>
      </c>
      <c r="G94" s="43">
        <v>13678.6</v>
      </c>
      <c r="H94" s="36">
        <f t="shared" si="15"/>
        <v>111.42807012413549</v>
      </c>
      <c r="I94" s="43">
        <v>15241.8</v>
      </c>
    </row>
    <row r="95" spans="1:9" ht="12.75">
      <c r="A95" s="14" t="s">
        <v>55</v>
      </c>
      <c r="B95" s="43">
        <v>566892</v>
      </c>
      <c r="C95" s="43">
        <v>24494.6</v>
      </c>
      <c r="D95" s="43">
        <v>22373.1</v>
      </c>
      <c r="E95" s="36">
        <f t="shared" si="13"/>
        <v>3.9466247539213817</v>
      </c>
      <c r="F95" s="36">
        <f t="shared" si="14"/>
        <v>91.33890735100798</v>
      </c>
      <c r="G95" s="43">
        <v>19497.5</v>
      </c>
      <c r="H95" s="36">
        <f t="shared" si="15"/>
        <v>114.74855750737274</v>
      </c>
      <c r="I95" s="43">
        <v>22373.1</v>
      </c>
    </row>
    <row r="96" spans="1:9" ht="12.75">
      <c r="A96" s="14" t="s">
        <v>56</v>
      </c>
      <c r="B96" s="43">
        <v>17544.9</v>
      </c>
      <c r="C96" s="43">
        <v>462</v>
      </c>
      <c r="D96" s="43">
        <v>294.3</v>
      </c>
      <c r="E96" s="36">
        <f t="shared" si="13"/>
        <v>1.6774105295555972</v>
      </c>
      <c r="F96" s="36">
        <f t="shared" si="14"/>
        <v>63.701298701298704</v>
      </c>
      <c r="G96" s="43">
        <v>698.4</v>
      </c>
      <c r="H96" s="36">
        <f t="shared" si="15"/>
        <v>42.139175257731964</v>
      </c>
      <c r="I96" s="43">
        <v>294.3</v>
      </c>
    </row>
    <row r="97" spans="1:9" ht="12.75">
      <c r="A97" s="14" t="s">
        <v>57</v>
      </c>
      <c r="B97" s="43">
        <v>54337.9</v>
      </c>
      <c r="C97" s="43">
        <v>2100.9</v>
      </c>
      <c r="D97" s="35">
        <v>1306</v>
      </c>
      <c r="E97" s="36">
        <f t="shared" si="13"/>
        <v>2.4034789713993363</v>
      </c>
      <c r="F97" s="36">
        <f t="shared" si="14"/>
        <v>62.16383454709886</v>
      </c>
      <c r="G97" s="35">
        <v>1274.4</v>
      </c>
      <c r="H97" s="36">
        <f t="shared" si="15"/>
        <v>102.4795982423101</v>
      </c>
      <c r="I97" s="35">
        <v>1306</v>
      </c>
    </row>
    <row r="98" spans="1:9" ht="25.5">
      <c r="A98" s="17" t="s">
        <v>58</v>
      </c>
      <c r="B98" s="42">
        <f>B99+B100</f>
        <v>204591.4</v>
      </c>
      <c r="C98" s="42">
        <f>C99+C100</f>
        <v>4274.900000000001</v>
      </c>
      <c r="D98" s="42">
        <f>D99+D100</f>
        <v>2599.7</v>
      </c>
      <c r="E98" s="33">
        <f t="shared" si="13"/>
        <v>1.2706790216988593</v>
      </c>
      <c r="F98" s="33">
        <f t="shared" si="14"/>
        <v>60.813118435518945</v>
      </c>
      <c r="G98" s="42">
        <f>G99+G100</f>
        <v>2764.7</v>
      </c>
      <c r="H98" s="33">
        <f t="shared" si="15"/>
        <v>94.03190219553659</v>
      </c>
      <c r="I98" s="42">
        <f>I99+I100</f>
        <v>2599.7</v>
      </c>
    </row>
    <row r="99" spans="1:9" ht="12.75">
      <c r="A99" s="14" t="s">
        <v>59</v>
      </c>
      <c r="B99" s="43">
        <v>201670</v>
      </c>
      <c r="C99" s="43">
        <v>4130.8</v>
      </c>
      <c r="D99" s="43">
        <v>2496.6</v>
      </c>
      <c r="E99" s="36">
        <f t="shared" si="13"/>
        <v>1.2379630088758862</v>
      </c>
      <c r="F99" s="36">
        <f t="shared" si="14"/>
        <v>60.438655950421214</v>
      </c>
      <c r="G99" s="43">
        <v>2411.7</v>
      </c>
      <c r="H99" s="36">
        <f t="shared" si="15"/>
        <v>103.52033835054111</v>
      </c>
      <c r="I99" s="43">
        <v>2496.6</v>
      </c>
    </row>
    <row r="100" spans="1:9" ht="25.5">
      <c r="A100" s="14" t="s">
        <v>60</v>
      </c>
      <c r="B100" s="43">
        <v>2921.4</v>
      </c>
      <c r="C100" s="43">
        <v>144.1</v>
      </c>
      <c r="D100" s="43">
        <v>103.1</v>
      </c>
      <c r="E100" s="36">
        <f t="shared" si="13"/>
        <v>3.5291298692407747</v>
      </c>
      <c r="F100" s="36">
        <f t="shared" si="14"/>
        <v>71.5475364330326</v>
      </c>
      <c r="G100" s="43">
        <v>353</v>
      </c>
      <c r="H100" s="36">
        <f t="shared" si="15"/>
        <v>29.20679886685552</v>
      </c>
      <c r="I100" s="43">
        <v>103.1</v>
      </c>
    </row>
    <row r="101" spans="1:9" ht="12.75">
      <c r="A101" s="17" t="s">
        <v>116</v>
      </c>
      <c r="B101" s="42">
        <f>B102</f>
        <v>44.8</v>
      </c>
      <c r="C101" s="42">
        <f aca="true" t="shared" si="16" ref="C101:I101">C102</f>
        <v>0</v>
      </c>
      <c r="D101" s="42">
        <f t="shared" si="16"/>
        <v>0</v>
      </c>
      <c r="E101" s="33">
        <f t="shared" si="13"/>
        <v>0</v>
      </c>
      <c r="F101" s="33">
        <v>0</v>
      </c>
      <c r="G101" s="42">
        <f t="shared" si="16"/>
        <v>0</v>
      </c>
      <c r="H101" s="33">
        <v>0</v>
      </c>
      <c r="I101" s="42">
        <f t="shared" si="16"/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3"/>
        <v>0</v>
      </c>
      <c r="F102" s="36">
        <v>0</v>
      </c>
      <c r="G102" s="43">
        <v>0</v>
      </c>
      <c r="H102" s="36">
        <v>0</v>
      </c>
      <c r="I102" s="43">
        <v>0</v>
      </c>
    </row>
    <row r="103" spans="1:9" ht="12.75">
      <c r="A103" s="17" t="s">
        <v>61</v>
      </c>
      <c r="B103" s="42">
        <f>B104+B105+B106+B107+B108</f>
        <v>129961.29999999999</v>
      </c>
      <c r="C103" s="42">
        <f>C104+C105+C106+C107+C108</f>
        <v>4864.5</v>
      </c>
      <c r="D103" s="42">
        <f>D104+D105+D106+D107+D108</f>
        <v>3446.2999999999997</v>
      </c>
      <c r="E103" s="33">
        <f t="shared" si="13"/>
        <v>2.6517894173111536</v>
      </c>
      <c r="F103" s="33">
        <f t="shared" si="14"/>
        <v>70.84592455545277</v>
      </c>
      <c r="G103" s="42">
        <f>G104+G105+G106+G107+G108</f>
        <v>3760.6</v>
      </c>
      <c r="H103" s="33">
        <f>$D:$D/$G:$G*100</f>
        <v>91.64229112375685</v>
      </c>
      <c r="I103" s="42">
        <f>I104+I105+I106+I107+I108</f>
        <v>3446.2999999999997</v>
      </c>
    </row>
    <row r="104" spans="1:9" ht="12.75">
      <c r="A104" s="14" t="s">
        <v>62</v>
      </c>
      <c r="B104" s="43">
        <v>800</v>
      </c>
      <c r="C104" s="43">
        <v>0</v>
      </c>
      <c r="D104" s="43">
        <v>0</v>
      </c>
      <c r="E104" s="36">
        <f t="shared" si="13"/>
        <v>0</v>
      </c>
      <c r="F104" s="36">
        <v>0</v>
      </c>
      <c r="G104" s="43">
        <v>0</v>
      </c>
      <c r="H104" s="36">
        <v>0</v>
      </c>
      <c r="I104" s="43">
        <v>0</v>
      </c>
    </row>
    <row r="105" spans="1:9" ht="12.75">
      <c r="A105" s="14" t="s">
        <v>63</v>
      </c>
      <c r="B105" s="43">
        <v>49205.1</v>
      </c>
      <c r="C105" s="43">
        <v>2214.2</v>
      </c>
      <c r="D105" s="43">
        <v>2214.2</v>
      </c>
      <c r="E105" s="36">
        <f t="shared" si="13"/>
        <v>4.499940046865061</v>
      </c>
      <c r="F105" s="36">
        <f t="shared" si="14"/>
        <v>100</v>
      </c>
      <c r="G105" s="43">
        <v>1863.3</v>
      </c>
      <c r="H105" s="36">
        <f>$D:$D/$G:$G*100</f>
        <v>118.83217946653785</v>
      </c>
      <c r="I105" s="43">
        <v>2214.2</v>
      </c>
    </row>
    <row r="106" spans="1:9" ht="12.75">
      <c r="A106" s="14" t="s">
        <v>64</v>
      </c>
      <c r="B106" s="43">
        <v>25561.3</v>
      </c>
      <c r="C106" s="43">
        <v>1115.1</v>
      </c>
      <c r="D106" s="43">
        <v>137</v>
      </c>
      <c r="E106" s="36">
        <f t="shared" si="13"/>
        <v>0.5359664805780614</v>
      </c>
      <c r="F106" s="36">
        <f t="shared" si="14"/>
        <v>12.285893641825846</v>
      </c>
      <c r="G106" s="43">
        <v>827.8</v>
      </c>
      <c r="H106" s="36">
        <f>$D:$D/$G:$G*100</f>
        <v>16.549891278086495</v>
      </c>
      <c r="I106" s="43">
        <v>137</v>
      </c>
    </row>
    <row r="107" spans="1:9" ht="12.75">
      <c r="A107" s="14" t="s">
        <v>65</v>
      </c>
      <c r="B107" s="35">
        <v>28761</v>
      </c>
      <c r="C107" s="35">
        <v>381.7</v>
      </c>
      <c r="D107" s="35">
        <v>0</v>
      </c>
      <c r="E107" s="36">
        <f t="shared" si="13"/>
        <v>0</v>
      </c>
      <c r="F107" s="36">
        <f t="shared" si="14"/>
        <v>0</v>
      </c>
      <c r="G107" s="35">
        <v>0</v>
      </c>
      <c r="H107" s="36">
        <v>0</v>
      </c>
      <c r="I107" s="35">
        <v>0</v>
      </c>
    </row>
    <row r="108" spans="1:9" ht="12.75">
      <c r="A108" s="14" t="s">
        <v>66</v>
      </c>
      <c r="B108" s="43">
        <v>25633.9</v>
      </c>
      <c r="C108" s="43">
        <v>1153.5</v>
      </c>
      <c r="D108" s="43">
        <v>1095.1</v>
      </c>
      <c r="E108" s="36">
        <f t="shared" si="13"/>
        <v>4.27207721025673</v>
      </c>
      <c r="F108" s="36">
        <f t="shared" si="14"/>
        <v>94.93714781100996</v>
      </c>
      <c r="G108" s="43">
        <v>1069.5</v>
      </c>
      <c r="H108" s="36">
        <v>0</v>
      </c>
      <c r="I108" s="43">
        <v>1095.1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1886.8999999999999</v>
      </c>
      <c r="D109" s="34">
        <f>D110+D111+D112</f>
        <v>1878.6999999999998</v>
      </c>
      <c r="E109" s="33">
        <f t="shared" si="13"/>
        <v>6.993608332619838</v>
      </c>
      <c r="F109" s="33">
        <f t="shared" si="14"/>
        <v>99.56542477078806</v>
      </c>
      <c r="G109" s="34">
        <f>G110+G111+G112</f>
        <v>2081.9</v>
      </c>
      <c r="H109" s="33">
        <f>$D:$D/$G:$G*100</f>
        <v>90.2396849032134</v>
      </c>
      <c r="I109" s="34">
        <f>I110+I111+I112</f>
        <v>1878.6999999999998</v>
      </c>
    </row>
    <row r="110" spans="1:9" ht="12.75">
      <c r="A110" s="51" t="s">
        <v>74</v>
      </c>
      <c r="B110" s="35">
        <v>23913.1</v>
      </c>
      <c r="C110" s="35">
        <v>1683.1</v>
      </c>
      <c r="D110" s="35">
        <v>1683.1</v>
      </c>
      <c r="E110" s="36">
        <f t="shared" si="13"/>
        <v>7.038401545596347</v>
      </c>
      <c r="F110" s="36">
        <f t="shared" si="14"/>
        <v>100</v>
      </c>
      <c r="G110" s="35">
        <v>1372</v>
      </c>
      <c r="H110" s="36">
        <f>$D:$D/$G:$G*100</f>
        <v>122.67492711370262</v>
      </c>
      <c r="I110" s="35">
        <v>1683.1</v>
      </c>
    </row>
    <row r="111" spans="1:9" ht="24.75" customHeight="1">
      <c r="A111" s="18" t="s">
        <v>75</v>
      </c>
      <c r="B111" s="35">
        <v>0</v>
      </c>
      <c r="C111" s="35">
        <v>0</v>
      </c>
      <c r="D111" s="35">
        <v>0</v>
      </c>
      <c r="E111" s="36">
        <v>0</v>
      </c>
      <c r="F111" s="36">
        <v>0</v>
      </c>
      <c r="G111" s="35">
        <v>0</v>
      </c>
      <c r="H111" s="36">
        <v>0</v>
      </c>
      <c r="I111" s="35">
        <v>0</v>
      </c>
    </row>
    <row r="112" spans="1:9" ht="25.5">
      <c r="A112" s="18" t="s">
        <v>85</v>
      </c>
      <c r="B112" s="35">
        <v>2950</v>
      </c>
      <c r="C112" s="35">
        <v>203.8</v>
      </c>
      <c r="D112" s="35">
        <v>195.6</v>
      </c>
      <c r="E112" s="36">
        <f t="shared" si="13"/>
        <v>6.6305084745762715</v>
      </c>
      <c r="F112" s="36">
        <f t="shared" si="14"/>
        <v>95.9764474975466</v>
      </c>
      <c r="G112" s="35">
        <v>709.9</v>
      </c>
      <c r="H112" s="36">
        <f>$D:$D/$G:$G*100</f>
        <v>27.553176503732917</v>
      </c>
      <c r="I112" s="35">
        <v>195.6</v>
      </c>
    </row>
    <row r="113" spans="1:9" ht="26.25" customHeight="1">
      <c r="A113" s="19" t="s">
        <v>93</v>
      </c>
      <c r="B113" s="34">
        <f>B114</f>
        <v>425</v>
      </c>
      <c r="C113" s="34">
        <f aca="true" t="shared" si="17" ref="C113:I113">C114</f>
        <v>0</v>
      </c>
      <c r="D113" s="34">
        <f t="shared" si="17"/>
        <v>0</v>
      </c>
      <c r="E113" s="36">
        <f t="shared" si="13"/>
        <v>0</v>
      </c>
      <c r="F113" s="36">
        <v>0</v>
      </c>
      <c r="G113" s="34">
        <f t="shared" si="17"/>
        <v>0</v>
      </c>
      <c r="H113" s="33">
        <v>0</v>
      </c>
      <c r="I113" s="34">
        <f t="shared" si="17"/>
        <v>0</v>
      </c>
    </row>
    <row r="114" spans="1:9" ht="13.5" customHeight="1">
      <c r="A114" s="18" t="s">
        <v>94</v>
      </c>
      <c r="B114" s="35">
        <v>425</v>
      </c>
      <c r="C114" s="35">
        <v>0</v>
      </c>
      <c r="D114" s="35">
        <v>0</v>
      </c>
      <c r="E114" s="36">
        <f t="shared" si="13"/>
        <v>0</v>
      </c>
      <c r="F114" s="36">
        <v>0</v>
      </c>
      <c r="G114" s="35">
        <v>0</v>
      </c>
      <c r="H114" s="36">
        <v>0</v>
      </c>
      <c r="I114" s="35">
        <v>0</v>
      </c>
    </row>
    <row r="115" spans="1:9" ht="33.75" customHeight="1">
      <c r="A115" s="20" t="s">
        <v>67</v>
      </c>
      <c r="B115" s="42">
        <f>B71+B80+B81+B82+B88+B93+B98+B103+B109+B113+B101</f>
        <v>1752979</v>
      </c>
      <c r="C115" s="42">
        <f>C71+C80+C81+C82+C88+C93+C98+C103+C109+C113+C101</f>
        <v>67660.1</v>
      </c>
      <c r="D115" s="42">
        <f>D71+D80+D81+D82+D88+D93+D98+D103+D109+D113</f>
        <v>53797.2</v>
      </c>
      <c r="E115" s="42">
        <f>E71+E80+E81+E82+E88+E93+E98+E103+E109+E113</f>
        <v>26.025968818503724</v>
      </c>
      <c r="F115" s="42">
        <f>F71+F80+F81+F82+F88+F93+F98+F103+F109+F113</f>
        <v>588.184146526302</v>
      </c>
      <c r="G115" s="42">
        <f>G71+G80+G81+G82+G88+G93+G98+G103+G109+G113</f>
        <v>50511</v>
      </c>
      <c r="H115" s="33">
        <f>$D:$D/$G:$G*100</f>
        <v>106.50590960384866</v>
      </c>
      <c r="I115" s="42">
        <f>I71+I80+I81+I82+I88+I93+I98+I103+I109+I113</f>
        <v>53797.2</v>
      </c>
    </row>
    <row r="116" spans="1:9" ht="26.25" customHeight="1">
      <c r="A116" s="21" t="s">
        <v>68</v>
      </c>
      <c r="B116" s="37">
        <f>B69-B115</f>
        <v>0</v>
      </c>
      <c r="C116" s="37">
        <f>C69-C115</f>
        <v>0.029999999998835847</v>
      </c>
      <c r="D116" s="37">
        <f>D69-D115</f>
        <v>2045.729999999996</v>
      </c>
      <c r="E116" s="37"/>
      <c r="F116" s="37"/>
      <c r="G116" s="37">
        <f>G69-G115</f>
        <v>16092.300000000003</v>
      </c>
      <c r="H116" s="37"/>
      <c r="I116" s="37">
        <f>I69-I115</f>
        <v>2045.729999999996</v>
      </c>
    </row>
    <row r="117" spans="1:9" ht="24" customHeight="1">
      <c r="A117" s="3" t="s">
        <v>69</v>
      </c>
      <c r="B117" s="35" t="s">
        <v>133</v>
      </c>
      <c r="C117" s="35"/>
      <c r="D117" s="35" t="s">
        <v>134</v>
      </c>
      <c r="E117" s="35"/>
      <c r="F117" s="35"/>
      <c r="G117" s="35"/>
      <c r="H117" s="34"/>
      <c r="I117" s="35"/>
    </row>
    <row r="118" spans="1:9" ht="12.75">
      <c r="A118" s="8" t="s">
        <v>70</v>
      </c>
      <c r="B118" s="34">
        <f>B120+B121</f>
        <v>7256</v>
      </c>
      <c r="C118" s="35"/>
      <c r="D118" s="34">
        <f>B118-D120-D121</f>
        <v>-2045.6999999999998</v>
      </c>
      <c r="E118" s="35"/>
      <c r="F118" s="35"/>
      <c r="G118" s="47"/>
      <c r="H118" s="44"/>
      <c r="I118" s="34">
        <v>2045.7</v>
      </c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35"/>
    </row>
    <row r="120" spans="1:9" ht="12.75">
      <c r="A120" s="10" t="s">
        <v>71</v>
      </c>
      <c r="B120" s="35">
        <v>5904</v>
      </c>
      <c r="C120" s="35"/>
      <c r="D120" s="35">
        <v>2359.9</v>
      </c>
      <c r="E120" s="35"/>
      <c r="F120" s="35"/>
      <c r="G120" s="35"/>
      <c r="H120" s="44"/>
      <c r="I120" s="35">
        <v>2359.9</v>
      </c>
    </row>
    <row r="121" spans="1:9" ht="12.75">
      <c r="A121" s="3" t="s">
        <v>72</v>
      </c>
      <c r="B121" s="35">
        <v>1352</v>
      </c>
      <c r="C121" s="35"/>
      <c r="D121" s="35">
        <v>6941.8</v>
      </c>
      <c r="E121" s="35"/>
      <c r="F121" s="35"/>
      <c r="G121" s="35"/>
      <c r="H121" s="44"/>
      <c r="I121" s="35">
        <v>6941.8</v>
      </c>
    </row>
    <row r="122" spans="1:9" ht="12.75">
      <c r="A122" s="8" t="s">
        <v>119</v>
      </c>
      <c r="B122" s="50">
        <v>0</v>
      </c>
      <c r="C122" s="50"/>
      <c r="D122" s="50">
        <v>0</v>
      </c>
      <c r="E122" s="50"/>
      <c r="F122" s="50"/>
      <c r="G122" s="50"/>
      <c r="H122" s="52"/>
      <c r="I122" s="50"/>
    </row>
    <row r="123" spans="1:9" ht="12.75">
      <c r="A123" s="5" t="s">
        <v>120</v>
      </c>
      <c r="B123" s="45">
        <v>0</v>
      </c>
      <c r="C123" s="45"/>
      <c r="D123" s="45">
        <v>0</v>
      </c>
      <c r="E123" s="45"/>
      <c r="F123" s="45"/>
      <c r="G123" s="45"/>
      <c r="H123" s="46"/>
      <c r="I123" s="45"/>
    </row>
    <row r="124" spans="1:9" ht="12.75">
      <c r="A124" s="5" t="s">
        <v>121</v>
      </c>
      <c r="B124" s="45">
        <v>0</v>
      </c>
      <c r="C124" s="45"/>
      <c r="D124" s="45">
        <v>0</v>
      </c>
      <c r="E124" s="45"/>
      <c r="F124" s="45"/>
      <c r="G124" s="45"/>
      <c r="H124" s="46"/>
      <c r="I124" s="45"/>
    </row>
    <row r="125" spans="1:9" ht="12.75">
      <c r="A125" s="22"/>
      <c r="B125" s="32"/>
      <c r="C125" s="32"/>
      <c r="D125" s="32"/>
      <c r="E125" s="32"/>
      <c r="F125" s="32"/>
      <c r="G125" s="32"/>
      <c r="H125" s="32"/>
      <c r="I125" s="32"/>
    </row>
    <row r="127" ht="12" customHeight="1">
      <c r="A127" s="29" t="s">
        <v>91</v>
      </c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autoFilter ref="A7:I126"/>
  <mergeCells count="14">
    <mergeCell ref="C9:C10"/>
    <mergeCell ref="D9:D10"/>
    <mergeCell ref="E9:E10"/>
    <mergeCell ref="F9:F10"/>
    <mergeCell ref="G9:G10"/>
    <mergeCell ref="H9:H10"/>
    <mergeCell ref="I9:I10"/>
    <mergeCell ref="A70:I70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98">
      <selection activeCell="D119" sqref="D119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6" t="s">
        <v>122</v>
      </c>
      <c r="B1" s="76"/>
      <c r="C1" s="76"/>
      <c r="D1" s="76"/>
      <c r="E1" s="76"/>
      <c r="F1" s="76"/>
      <c r="G1" s="76"/>
      <c r="H1" s="76"/>
      <c r="I1" s="38"/>
    </row>
    <row r="2" spans="1:9" ht="15">
      <c r="A2" s="77" t="s">
        <v>158</v>
      </c>
      <c r="B2" s="77"/>
      <c r="C2" s="77"/>
      <c r="D2" s="77"/>
      <c r="E2" s="77"/>
      <c r="F2" s="77"/>
      <c r="G2" s="77"/>
      <c r="H2" s="77"/>
      <c r="I2" s="39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40"/>
    </row>
    <row r="4" spans="1:9" ht="45" customHeight="1">
      <c r="A4" s="9" t="s">
        <v>1</v>
      </c>
      <c r="B4" s="24" t="s">
        <v>2</v>
      </c>
      <c r="C4" s="24" t="s">
        <v>159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9" t="s">
        <v>3</v>
      </c>
      <c r="B6" s="80"/>
      <c r="C6" s="80"/>
      <c r="D6" s="80"/>
      <c r="E6" s="80"/>
      <c r="F6" s="80"/>
      <c r="G6" s="80"/>
      <c r="H6" s="80"/>
      <c r="I6" s="81"/>
    </row>
    <row r="7" spans="1:9" ht="12.75">
      <c r="A7" s="60" t="s">
        <v>140</v>
      </c>
      <c r="B7" s="42">
        <f>B8+B16+B21+B25+B28+B32+B35+B41+B42+B43+B47+B61</f>
        <v>426447.6499999999</v>
      </c>
      <c r="C7" s="42">
        <f>C8+C16+C21+C25+C28+C32+C35+C41+C42+C43+C47+C61</f>
        <v>346703.92999999993</v>
      </c>
      <c r="D7" s="42">
        <f>D8+D16+D21+D25+D28+D32+D35+D41+D42+D43+D47+D61</f>
        <v>300814.72000000003</v>
      </c>
      <c r="E7" s="33">
        <f>$D:$D/$B:$B*100</f>
        <v>70.53965944002742</v>
      </c>
      <c r="F7" s="33">
        <f>$D:$D/$C:$C*100</f>
        <v>86.76415061115694</v>
      </c>
      <c r="G7" s="42">
        <f>G8+G16+G21+G25+G28+G32+G35+G41+G42+G43+G47+G61</f>
        <v>310569.9499999999</v>
      </c>
      <c r="H7" s="33">
        <f>$D:$D/$G:$G*100</f>
        <v>96.85892662828459</v>
      </c>
      <c r="I7" s="42">
        <f>I8+I16+I21+I25+I28+I32+I35+I41+I42+I43+I47+I61</f>
        <v>44801.340000000004</v>
      </c>
    </row>
    <row r="8" spans="1:9" ht="12.75">
      <c r="A8" s="6" t="s">
        <v>4</v>
      </c>
      <c r="B8" s="33">
        <f>B9+B10</f>
        <v>220558.89999999997</v>
      </c>
      <c r="C8" s="33">
        <f>C9+C10</f>
        <v>170085.35</v>
      </c>
      <c r="D8" s="33">
        <f>D9+D10</f>
        <v>157463.99</v>
      </c>
      <c r="E8" s="33">
        <f aca="true" t="shared" si="0" ref="E8:E70">$D:$D/$B:$B*100</f>
        <v>71.39316980634199</v>
      </c>
      <c r="F8" s="33">
        <f>$D:$D/$C:$C*100</f>
        <v>92.57939616786513</v>
      </c>
      <c r="G8" s="33">
        <f>G9+G10</f>
        <v>155399.05</v>
      </c>
      <c r="H8" s="33">
        <f>$D:$D/$G:$G*100</f>
        <v>101.3287983420748</v>
      </c>
      <c r="I8" s="33">
        <f>I9+I10</f>
        <v>19128.299999999996</v>
      </c>
    </row>
    <row r="9" spans="1:9" ht="25.5">
      <c r="A9" s="4" t="s">
        <v>5</v>
      </c>
      <c r="B9" s="34">
        <v>4347.8</v>
      </c>
      <c r="C9" s="34">
        <v>3630</v>
      </c>
      <c r="D9" s="54">
        <v>2321.35</v>
      </c>
      <c r="E9" s="33">
        <f t="shared" si="0"/>
        <v>53.39137034822209</v>
      </c>
      <c r="F9" s="33">
        <f>$D:$D/$C:$C*100</f>
        <v>63.94903581267217</v>
      </c>
      <c r="G9" s="34">
        <v>4609.08</v>
      </c>
      <c r="H9" s="33">
        <f>$D:$D/$G:$G*100</f>
        <v>50.36471486717523</v>
      </c>
      <c r="I9" s="54">
        <v>702.46</v>
      </c>
    </row>
    <row r="10" spans="1:9" ht="12.75" customHeight="1">
      <c r="A10" s="82" t="s">
        <v>82</v>
      </c>
      <c r="B10" s="69">
        <f>B12+B13+B14+B15</f>
        <v>216211.09999999998</v>
      </c>
      <c r="C10" s="69">
        <f>C12+C13+C14+C15</f>
        <v>166455.35</v>
      </c>
      <c r="D10" s="69">
        <f>D12+D13+D14+D15</f>
        <v>155142.63999999998</v>
      </c>
      <c r="E10" s="71">
        <f t="shared" si="0"/>
        <v>71.75516890668425</v>
      </c>
      <c r="F10" s="69">
        <f>$D:$D/$C:$C*100</f>
        <v>93.20375704355551</v>
      </c>
      <c r="G10" s="69">
        <f>G12+G13+G14+G15</f>
        <v>150789.97</v>
      </c>
      <c r="H10" s="71">
        <f>$D:$D/$G:$G*100</f>
        <v>102.88657793353231</v>
      </c>
      <c r="I10" s="69">
        <f>I12+I13+I14+I15</f>
        <v>18425.839999999997</v>
      </c>
    </row>
    <row r="11" spans="1:9" ht="12.75">
      <c r="A11" s="83"/>
      <c r="B11" s="70"/>
      <c r="C11" s="70"/>
      <c r="D11" s="70"/>
      <c r="E11" s="72"/>
      <c r="F11" s="84"/>
      <c r="G11" s="70"/>
      <c r="H11" s="72"/>
      <c r="I11" s="70"/>
    </row>
    <row r="12" spans="1:9" ht="51" customHeight="1">
      <c r="A12" s="1" t="s">
        <v>86</v>
      </c>
      <c r="B12" s="35">
        <v>209649.4</v>
      </c>
      <c r="C12" s="35">
        <v>160299.1</v>
      </c>
      <c r="D12" s="35">
        <v>149965.19</v>
      </c>
      <c r="E12" s="33">
        <f t="shared" si="0"/>
        <v>71.5314186446515</v>
      </c>
      <c r="F12" s="33">
        <f aca="true" t="shared" si="1" ref="F12:F70">$D:$D/$C:$C*100</f>
        <v>93.55335744243105</v>
      </c>
      <c r="G12" s="35">
        <v>146125.99</v>
      </c>
      <c r="H12" s="33">
        <f aca="true" t="shared" si="2" ref="H12:H30">$D:$D/$G:$G*100</f>
        <v>102.62732180633986</v>
      </c>
      <c r="I12" s="35">
        <v>17717.21</v>
      </c>
    </row>
    <row r="13" spans="1:9" ht="89.25">
      <c r="A13" s="2" t="s">
        <v>87</v>
      </c>
      <c r="B13" s="35">
        <v>2481.4</v>
      </c>
      <c r="C13" s="35">
        <v>2368.3</v>
      </c>
      <c r="D13" s="35">
        <v>1950.8</v>
      </c>
      <c r="E13" s="33">
        <f t="shared" si="0"/>
        <v>78.61690980897879</v>
      </c>
      <c r="F13" s="33">
        <f t="shared" si="1"/>
        <v>82.37132120086137</v>
      </c>
      <c r="G13" s="35">
        <v>1871.34</v>
      </c>
      <c r="H13" s="33">
        <f t="shared" si="2"/>
        <v>104.246155161542</v>
      </c>
      <c r="I13" s="35">
        <v>670.57</v>
      </c>
    </row>
    <row r="14" spans="1:9" ht="25.5">
      <c r="A14" s="3" t="s">
        <v>88</v>
      </c>
      <c r="B14" s="35">
        <v>3645.9</v>
      </c>
      <c r="C14" s="35">
        <v>3446.1</v>
      </c>
      <c r="D14" s="35">
        <v>2526.77</v>
      </c>
      <c r="E14" s="33">
        <f t="shared" si="0"/>
        <v>69.30442414767273</v>
      </c>
      <c r="F14" s="33">
        <f t="shared" si="1"/>
        <v>73.32259655842836</v>
      </c>
      <c r="G14" s="35">
        <v>2520</v>
      </c>
      <c r="H14" s="33">
        <f t="shared" si="2"/>
        <v>100.26865079365079</v>
      </c>
      <c r="I14" s="35">
        <v>-24.88</v>
      </c>
    </row>
    <row r="15" spans="1:9" ht="65.25" customHeight="1">
      <c r="A15" s="7" t="s">
        <v>90</v>
      </c>
      <c r="B15" s="35">
        <v>434.4</v>
      </c>
      <c r="C15" s="49">
        <v>341.85</v>
      </c>
      <c r="D15" s="35">
        <v>699.88</v>
      </c>
      <c r="E15" s="33">
        <f t="shared" si="0"/>
        <v>161.11418047882137</v>
      </c>
      <c r="F15" s="33">
        <f t="shared" si="1"/>
        <v>204.7330700599678</v>
      </c>
      <c r="G15" s="35">
        <v>272.64</v>
      </c>
      <c r="H15" s="33">
        <f t="shared" si="2"/>
        <v>256.7048122065728</v>
      </c>
      <c r="I15" s="35">
        <v>62.94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20486.8</v>
      </c>
      <c r="D16" s="42">
        <f>D17+D18+D19+D20</f>
        <v>21243.04</v>
      </c>
      <c r="E16" s="33">
        <f t="shared" si="0"/>
        <v>86.46137064804188</v>
      </c>
      <c r="F16" s="33">
        <f t="shared" si="1"/>
        <v>103.69135248062167</v>
      </c>
      <c r="G16" s="42">
        <f>G17+G18+G19+G20</f>
        <v>16970.18</v>
      </c>
      <c r="H16" s="33">
        <f t="shared" si="2"/>
        <v>125.17863687951454</v>
      </c>
      <c r="I16" s="42">
        <f>I17+I18+I19+I20</f>
        <v>2288.87</v>
      </c>
    </row>
    <row r="17" spans="1:9" ht="37.5" customHeight="1">
      <c r="A17" s="10" t="s">
        <v>96</v>
      </c>
      <c r="B17" s="35">
        <v>7841.5</v>
      </c>
      <c r="C17" s="49">
        <v>6480</v>
      </c>
      <c r="D17" s="35">
        <v>7203.92</v>
      </c>
      <c r="E17" s="33">
        <f t="shared" si="0"/>
        <v>91.8691576866671</v>
      </c>
      <c r="F17" s="33">
        <f t="shared" si="1"/>
        <v>111.1716049382716</v>
      </c>
      <c r="G17" s="35">
        <v>5799.98</v>
      </c>
      <c r="H17" s="33">
        <f t="shared" si="2"/>
        <v>124.20594553774325</v>
      </c>
      <c r="I17" s="35">
        <v>833.26</v>
      </c>
    </row>
    <row r="18" spans="1:9" ht="56.25" customHeight="1">
      <c r="A18" s="10" t="s">
        <v>97</v>
      </c>
      <c r="B18" s="35">
        <v>164.8</v>
      </c>
      <c r="C18" s="49">
        <v>146.8</v>
      </c>
      <c r="D18" s="35">
        <v>113.44</v>
      </c>
      <c r="E18" s="33">
        <f t="shared" si="0"/>
        <v>68.83495145631068</v>
      </c>
      <c r="F18" s="33">
        <f t="shared" si="1"/>
        <v>77.27520435967303</v>
      </c>
      <c r="G18" s="35">
        <v>158.55</v>
      </c>
      <c r="H18" s="33">
        <f t="shared" si="2"/>
        <v>71.54840744244717</v>
      </c>
      <c r="I18" s="35">
        <v>11.91</v>
      </c>
    </row>
    <row r="19" spans="1:9" ht="55.5" customHeight="1">
      <c r="A19" s="10" t="s">
        <v>98</v>
      </c>
      <c r="B19" s="35">
        <v>18156.6</v>
      </c>
      <c r="C19" s="49">
        <v>14665</v>
      </c>
      <c r="D19" s="35">
        <v>14955.26</v>
      </c>
      <c r="E19" s="33">
        <f t="shared" si="0"/>
        <v>82.36817465825101</v>
      </c>
      <c r="F19" s="33">
        <f t="shared" si="1"/>
        <v>101.97927037163315</v>
      </c>
      <c r="G19" s="35">
        <v>11573.92</v>
      </c>
      <c r="H19" s="33">
        <f t="shared" si="2"/>
        <v>129.2151665122966</v>
      </c>
      <c r="I19" s="35">
        <v>1593.59</v>
      </c>
    </row>
    <row r="20" spans="1:9" ht="54" customHeight="1">
      <c r="A20" s="10" t="s">
        <v>99</v>
      </c>
      <c r="B20" s="35">
        <v>-1593.5</v>
      </c>
      <c r="C20" s="49">
        <v>-805</v>
      </c>
      <c r="D20" s="35">
        <v>-1029.58</v>
      </c>
      <c r="E20" s="33">
        <f t="shared" si="0"/>
        <v>64.61123313460935</v>
      </c>
      <c r="F20" s="33">
        <f t="shared" si="1"/>
        <v>127.89813664596272</v>
      </c>
      <c r="G20" s="35">
        <v>-562.27</v>
      </c>
      <c r="H20" s="33">
        <f t="shared" si="2"/>
        <v>183.11131662724313</v>
      </c>
      <c r="I20" s="35">
        <v>-149.89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39503.1</v>
      </c>
      <c r="D21" s="42">
        <f>D22+D23+D24</f>
        <v>36682.65</v>
      </c>
      <c r="E21" s="33">
        <f t="shared" si="0"/>
        <v>87.7035709128259</v>
      </c>
      <c r="F21" s="33">
        <f t="shared" si="1"/>
        <v>92.86018059342179</v>
      </c>
      <c r="G21" s="42">
        <f>G22+G23+G24</f>
        <v>38160.229999999996</v>
      </c>
      <c r="H21" s="33">
        <f t="shared" si="2"/>
        <v>96.12795834825944</v>
      </c>
      <c r="I21" s="42">
        <f>I22+I23+I24</f>
        <v>7670.38</v>
      </c>
    </row>
    <row r="22" spans="1:9" ht="18.75" customHeight="1">
      <c r="A22" s="5" t="s">
        <v>102</v>
      </c>
      <c r="B22" s="35">
        <v>40121.82</v>
      </c>
      <c r="C22" s="35">
        <v>38450.4</v>
      </c>
      <c r="D22" s="35">
        <v>35690.86</v>
      </c>
      <c r="E22" s="33">
        <f t="shared" si="0"/>
        <v>88.95623378999258</v>
      </c>
      <c r="F22" s="33">
        <f t="shared" si="1"/>
        <v>92.82311757484968</v>
      </c>
      <c r="G22" s="35">
        <v>37427.53</v>
      </c>
      <c r="H22" s="33">
        <f t="shared" si="2"/>
        <v>95.35991287696517</v>
      </c>
      <c r="I22" s="35">
        <v>7659.33</v>
      </c>
    </row>
    <row r="23" spans="1:9" ht="12.75">
      <c r="A23" s="3" t="s">
        <v>100</v>
      </c>
      <c r="B23" s="35">
        <v>625.7</v>
      </c>
      <c r="C23" s="35">
        <v>625.7</v>
      </c>
      <c r="D23" s="35">
        <v>418.11</v>
      </c>
      <c r="E23" s="33">
        <f t="shared" si="0"/>
        <v>66.82275851046828</v>
      </c>
      <c r="F23" s="33">
        <v>0</v>
      </c>
      <c r="G23" s="35">
        <v>331.02</v>
      </c>
      <c r="H23" s="33">
        <f t="shared" si="2"/>
        <v>126.30958854449884</v>
      </c>
      <c r="I23" s="35">
        <v>0.42</v>
      </c>
    </row>
    <row r="24" spans="1:9" ht="27" customHeight="1">
      <c r="A24" s="3" t="s">
        <v>101</v>
      </c>
      <c r="B24" s="35">
        <v>1078.2</v>
      </c>
      <c r="C24" s="35">
        <v>427</v>
      </c>
      <c r="D24" s="35">
        <v>573.68</v>
      </c>
      <c r="E24" s="33">
        <f t="shared" si="0"/>
        <v>53.20719718048599</v>
      </c>
      <c r="F24" s="33">
        <f t="shared" si="1"/>
        <v>134.35128805620607</v>
      </c>
      <c r="G24" s="35">
        <v>401.68</v>
      </c>
      <c r="H24" s="33">
        <f t="shared" si="2"/>
        <v>142.82015534754032</v>
      </c>
      <c r="I24" s="35">
        <v>10.63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21030</v>
      </c>
      <c r="D25" s="42">
        <f>$26:$26+$27:$27</f>
        <v>12275.980000000001</v>
      </c>
      <c r="E25" s="33">
        <f t="shared" si="0"/>
        <v>48.45212266506055</v>
      </c>
      <c r="F25" s="33">
        <f t="shared" si="1"/>
        <v>58.37365668093201</v>
      </c>
      <c r="G25" s="42">
        <f>$26:$26+$27:$27</f>
        <v>19829.11</v>
      </c>
      <c r="H25" s="33">
        <f t="shared" si="2"/>
        <v>61.9088804288241</v>
      </c>
      <c r="I25" s="42">
        <f>$26:$26+$27:$27</f>
        <v>5159.09</v>
      </c>
    </row>
    <row r="26" spans="1:9" ht="12.75">
      <c r="A26" s="3" t="s">
        <v>9</v>
      </c>
      <c r="B26" s="35">
        <v>8355.6</v>
      </c>
      <c r="C26" s="35">
        <v>6900</v>
      </c>
      <c r="D26" s="35">
        <v>2997.19</v>
      </c>
      <c r="E26" s="33">
        <f t="shared" si="0"/>
        <v>35.870434199818085</v>
      </c>
      <c r="F26" s="33">
        <f t="shared" si="1"/>
        <v>43.43753623188406</v>
      </c>
      <c r="G26" s="35">
        <v>6516.71</v>
      </c>
      <c r="H26" s="33">
        <f t="shared" si="2"/>
        <v>45.99237959031475</v>
      </c>
      <c r="I26" s="35">
        <v>2165.23</v>
      </c>
    </row>
    <row r="27" spans="1:9" ht="12.75">
      <c r="A27" s="3" t="s">
        <v>10</v>
      </c>
      <c r="B27" s="35">
        <v>16980.71</v>
      </c>
      <c r="C27" s="35">
        <v>14130</v>
      </c>
      <c r="D27" s="35">
        <v>9278.79</v>
      </c>
      <c r="E27" s="33">
        <f t="shared" si="0"/>
        <v>54.643121518475965</v>
      </c>
      <c r="F27" s="33">
        <f t="shared" si="1"/>
        <v>65.66730360934183</v>
      </c>
      <c r="G27" s="35">
        <v>13312.4</v>
      </c>
      <c r="H27" s="33">
        <f t="shared" si="2"/>
        <v>69.70035455665395</v>
      </c>
      <c r="I27" s="35">
        <v>2993.86</v>
      </c>
    </row>
    <row r="28" spans="1:9" ht="12.75">
      <c r="A28" s="6" t="s">
        <v>11</v>
      </c>
      <c r="B28" s="42">
        <f>B29+B30+B31</f>
        <v>19018.3</v>
      </c>
      <c r="C28" s="42">
        <f>C29+C30+C31</f>
        <v>15548</v>
      </c>
      <c r="D28" s="42">
        <f>D29+D30+D31</f>
        <v>10989.08</v>
      </c>
      <c r="E28" s="33">
        <f t="shared" si="0"/>
        <v>57.78161034372158</v>
      </c>
      <c r="F28" s="33">
        <f t="shared" si="1"/>
        <v>70.6784152302547</v>
      </c>
      <c r="G28" s="42">
        <f>G29+G30+G31</f>
        <v>14301</v>
      </c>
      <c r="H28" s="33">
        <f t="shared" si="2"/>
        <v>76.8413397664499</v>
      </c>
      <c r="I28" s="42">
        <f>I29+I30+I31</f>
        <v>1127.66</v>
      </c>
    </row>
    <row r="29" spans="1:9" ht="25.5">
      <c r="A29" s="3" t="s">
        <v>12</v>
      </c>
      <c r="B29" s="35">
        <v>18910.3</v>
      </c>
      <c r="C29" s="35">
        <v>15450</v>
      </c>
      <c r="D29" s="35">
        <v>10925.08</v>
      </c>
      <c r="E29" s="33">
        <f t="shared" si="0"/>
        <v>57.77317123472393</v>
      </c>
      <c r="F29" s="33">
        <f t="shared" si="1"/>
        <v>70.71249190938511</v>
      </c>
      <c r="G29" s="35">
        <v>14235.3</v>
      </c>
      <c r="H29" s="33">
        <f t="shared" si="2"/>
        <v>76.74639803867849</v>
      </c>
      <c r="I29" s="35">
        <v>1119.66</v>
      </c>
    </row>
    <row r="30" spans="1:9" ht="25.5">
      <c r="A30" s="5" t="s">
        <v>104</v>
      </c>
      <c r="B30" s="35">
        <v>58</v>
      </c>
      <c r="C30" s="35">
        <v>48</v>
      </c>
      <c r="D30" s="35">
        <v>64</v>
      </c>
      <c r="E30" s="33">
        <f t="shared" si="0"/>
        <v>110.34482758620689</v>
      </c>
      <c r="F30" s="33">
        <f t="shared" si="1"/>
        <v>133.33333333333331</v>
      </c>
      <c r="G30" s="35">
        <v>58.2</v>
      </c>
      <c r="H30" s="33">
        <f t="shared" si="2"/>
        <v>109.96563573883161</v>
      </c>
      <c r="I30" s="35">
        <v>8</v>
      </c>
    </row>
    <row r="31" spans="1:9" ht="25.5">
      <c r="A31" s="3" t="s">
        <v>103</v>
      </c>
      <c r="B31" s="35">
        <v>50</v>
      </c>
      <c r="C31" s="35">
        <v>50</v>
      </c>
      <c r="D31" s="35">
        <v>0</v>
      </c>
      <c r="E31" s="33">
        <f t="shared" si="0"/>
        <v>0</v>
      </c>
      <c r="F31" s="33">
        <v>0</v>
      </c>
      <c r="G31" s="35">
        <v>7.5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0.06999999999999999</v>
      </c>
      <c r="E32" s="33">
        <v>0</v>
      </c>
      <c r="F32" s="33">
        <v>0</v>
      </c>
      <c r="G32" s="42">
        <f>G33+G34</f>
        <v>0.32</v>
      </c>
      <c r="H32" s="33">
        <v>0</v>
      </c>
      <c r="I32" s="42">
        <f>I33+I34</f>
        <v>0.01</v>
      </c>
    </row>
    <row r="33" spans="1:9" ht="25.5">
      <c r="A33" s="3" t="s">
        <v>106</v>
      </c>
      <c r="B33" s="35">
        <v>0</v>
      </c>
      <c r="C33" s="35">
        <v>0</v>
      </c>
      <c r="D33" s="35">
        <v>0.06</v>
      </c>
      <c r="E33" s="33">
        <v>0</v>
      </c>
      <c r="F33" s="33">
        <v>0</v>
      </c>
      <c r="G33" s="35">
        <v>0.2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0.01</v>
      </c>
      <c r="E34" s="33">
        <v>0</v>
      </c>
      <c r="F34" s="33">
        <v>0</v>
      </c>
      <c r="G34" s="35">
        <v>0.12</v>
      </c>
      <c r="H34" s="33">
        <v>0</v>
      </c>
      <c r="I34" s="35">
        <v>0.01</v>
      </c>
    </row>
    <row r="35" spans="1:9" ht="38.25">
      <c r="A35" s="8" t="s">
        <v>14</v>
      </c>
      <c r="B35" s="42">
        <f>B36+B39+B40</f>
        <v>71174.01</v>
      </c>
      <c r="C35" s="42">
        <f>C36+C39+C40</f>
        <v>59519.54</v>
      </c>
      <c r="D35" s="42">
        <f>D36+D39+D40</f>
        <v>42263.2</v>
      </c>
      <c r="E35" s="33">
        <f t="shared" si="0"/>
        <v>59.38010237163819</v>
      </c>
      <c r="F35" s="33">
        <f t="shared" si="1"/>
        <v>71.00726920940585</v>
      </c>
      <c r="G35" s="42">
        <f>G36+G39+G40</f>
        <v>47239.35</v>
      </c>
      <c r="H35" s="33">
        <f>$D:$D/$G:$G*100</f>
        <v>89.46609129888536</v>
      </c>
      <c r="I35" s="42">
        <f>I36+I39+I40</f>
        <v>6379.11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57733.55</v>
      </c>
      <c r="D36" s="35">
        <f>D37+D38</f>
        <v>40432.46</v>
      </c>
      <c r="E36" s="33">
        <f t="shared" si="0"/>
        <v>58.378721001921775</v>
      </c>
      <c r="F36" s="33">
        <f t="shared" si="1"/>
        <v>70.03286650483123</v>
      </c>
      <c r="G36" s="35">
        <f>G37+G38</f>
        <v>45289.08</v>
      </c>
      <c r="H36" s="33">
        <f>$D:$D/$G:$G*100</f>
        <v>89.27639952059083</v>
      </c>
      <c r="I36" s="35">
        <f>I37+I38</f>
        <v>6329.8099999999995</v>
      </c>
    </row>
    <row r="37" spans="1:9" ht="81.75" customHeight="1">
      <c r="A37" s="1" t="s">
        <v>108</v>
      </c>
      <c r="B37" s="35">
        <v>44757.5</v>
      </c>
      <c r="C37" s="35">
        <v>37757.5</v>
      </c>
      <c r="D37" s="35">
        <v>22608.67</v>
      </c>
      <c r="E37" s="33">
        <f t="shared" si="0"/>
        <v>50.51370161425459</v>
      </c>
      <c r="F37" s="33">
        <f t="shared" si="1"/>
        <v>59.878620141693695</v>
      </c>
      <c r="G37" s="35">
        <v>27205.85</v>
      </c>
      <c r="H37" s="33">
        <f>$D:$D/$G:$G*100</f>
        <v>83.10223720266046</v>
      </c>
      <c r="I37" s="35">
        <v>3797.92</v>
      </c>
    </row>
    <row r="38" spans="1:9" ht="76.5">
      <c r="A38" s="3" t="s">
        <v>109</v>
      </c>
      <c r="B38" s="35">
        <v>24501.4</v>
      </c>
      <c r="C38" s="35">
        <v>19976.05</v>
      </c>
      <c r="D38" s="35">
        <v>17823.79</v>
      </c>
      <c r="E38" s="33">
        <f t="shared" si="0"/>
        <v>72.74600635065751</v>
      </c>
      <c r="F38" s="33">
        <f t="shared" si="1"/>
        <v>89.22579789297684</v>
      </c>
      <c r="G38" s="35">
        <v>18083.23</v>
      </c>
      <c r="H38" s="33">
        <f>$D:$D/$G:$G*100</f>
        <v>98.56530055747784</v>
      </c>
      <c r="I38" s="35">
        <v>2531.89</v>
      </c>
    </row>
    <row r="39" spans="1:9" ht="51">
      <c r="A39" s="5" t="s">
        <v>110</v>
      </c>
      <c r="B39" s="35">
        <v>845</v>
      </c>
      <c r="C39" s="35">
        <v>845</v>
      </c>
      <c r="D39" s="35">
        <v>1033.72</v>
      </c>
      <c r="E39" s="33">
        <f t="shared" si="0"/>
        <v>122.33372781065088</v>
      </c>
      <c r="F39" s="33">
        <v>0</v>
      </c>
      <c r="G39" s="35">
        <v>1665.1</v>
      </c>
      <c r="H39" s="33">
        <f>$D:$D/$G:$G*100</f>
        <v>62.08155666326347</v>
      </c>
      <c r="I39" s="35">
        <v>0</v>
      </c>
    </row>
    <row r="40" spans="1:9" ht="76.5">
      <c r="A40" s="53" t="s">
        <v>127</v>
      </c>
      <c r="B40" s="35">
        <v>1070.11</v>
      </c>
      <c r="C40" s="35">
        <v>940.99</v>
      </c>
      <c r="D40" s="35">
        <v>797.02</v>
      </c>
      <c r="E40" s="33">
        <f t="shared" si="0"/>
        <v>74.48019362495445</v>
      </c>
      <c r="F40" s="33">
        <f t="shared" si="1"/>
        <v>84.70015621845077</v>
      </c>
      <c r="G40" s="35">
        <v>285.17</v>
      </c>
      <c r="H40" s="33">
        <v>0</v>
      </c>
      <c r="I40" s="35">
        <v>49.3</v>
      </c>
    </row>
    <row r="41" spans="1:9" ht="25.5">
      <c r="A41" s="4" t="s">
        <v>15</v>
      </c>
      <c r="B41" s="34">
        <v>209</v>
      </c>
      <c r="C41" s="34">
        <v>209</v>
      </c>
      <c r="D41" s="34">
        <v>936.22</v>
      </c>
      <c r="E41" s="33">
        <f t="shared" si="0"/>
        <v>447.95215311004785</v>
      </c>
      <c r="F41" s="33">
        <f t="shared" si="1"/>
        <v>447.95215311004785</v>
      </c>
      <c r="G41" s="34">
        <v>567.41</v>
      </c>
      <c r="H41" s="33">
        <f aca="true" t="shared" si="3" ref="H41:H53">$D:$D/$G:$G*100</f>
        <v>164.99885444387658</v>
      </c>
      <c r="I41" s="34">
        <v>173.51</v>
      </c>
    </row>
    <row r="42" spans="1:9" ht="25.5">
      <c r="A42" s="12" t="s">
        <v>115</v>
      </c>
      <c r="B42" s="34">
        <v>4621.8</v>
      </c>
      <c r="C42" s="34">
        <v>4366.73</v>
      </c>
      <c r="D42" s="34">
        <v>4418.46</v>
      </c>
      <c r="E42" s="33">
        <f t="shared" si="0"/>
        <v>95.60041542256263</v>
      </c>
      <c r="F42" s="33">
        <f t="shared" si="1"/>
        <v>101.18463930675816</v>
      </c>
      <c r="G42" s="34">
        <v>3520.95</v>
      </c>
      <c r="H42" s="33">
        <f t="shared" si="3"/>
        <v>125.49056362629405</v>
      </c>
      <c r="I42" s="34">
        <v>83.63</v>
      </c>
    </row>
    <row r="43" spans="1:9" ht="25.5">
      <c r="A43" s="8" t="s">
        <v>16</v>
      </c>
      <c r="B43" s="42">
        <f>B44+B45+B46</f>
        <v>9776.41</v>
      </c>
      <c r="C43" s="42">
        <f>C44+C45+C46</f>
        <v>7579.41</v>
      </c>
      <c r="D43" s="42">
        <f>D44+D45+D46</f>
        <v>7075.45</v>
      </c>
      <c r="E43" s="33">
        <f t="shared" si="0"/>
        <v>72.37268076932125</v>
      </c>
      <c r="F43" s="33">
        <f t="shared" si="1"/>
        <v>93.3509336478697</v>
      </c>
      <c r="G43" s="42">
        <f>G44+G45+G46</f>
        <v>5100.74</v>
      </c>
      <c r="H43" s="33">
        <f t="shared" si="3"/>
        <v>138.71418656900764</v>
      </c>
      <c r="I43" s="42">
        <f>I44+I45+I46</f>
        <v>2051.4</v>
      </c>
    </row>
    <row r="44" spans="1:9" ht="12.75">
      <c r="A44" s="3" t="s">
        <v>112</v>
      </c>
      <c r="B44" s="35">
        <v>40</v>
      </c>
      <c r="C44" s="35">
        <v>33</v>
      </c>
      <c r="D44" s="35">
        <v>38.23</v>
      </c>
      <c r="E44" s="33">
        <f t="shared" si="0"/>
        <v>95.57499999999999</v>
      </c>
      <c r="F44" s="33">
        <f t="shared" si="1"/>
        <v>115.84848484848484</v>
      </c>
      <c r="G44" s="35">
        <v>200.61</v>
      </c>
      <c r="H44" s="33">
        <f t="shared" si="3"/>
        <v>19.056876526593886</v>
      </c>
      <c r="I44" s="35">
        <v>4.32</v>
      </c>
    </row>
    <row r="45" spans="1:9" ht="68.25" customHeight="1">
      <c r="A45" s="3" t="s">
        <v>113</v>
      </c>
      <c r="B45" s="35">
        <v>4020.94</v>
      </c>
      <c r="C45" s="35">
        <v>4020.94</v>
      </c>
      <c r="D45" s="35">
        <v>860.44</v>
      </c>
      <c r="E45" s="33">
        <v>0</v>
      </c>
      <c r="F45" s="33">
        <v>0</v>
      </c>
      <c r="G45" s="35">
        <v>488.15</v>
      </c>
      <c r="H45" s="33">
        <f t="shared" si="3"/>
        <v>176.2654921642938</v>
      </c>
      <c r="I45" s="35">
        <v>681.76</v>
      </c>
    </row>
    <row r="46" spans="1:9" ht="12.75">
      <c r="A46" s="48" t="s">
        <v>111</v>
      </c>
      <c r="B46" s="35">
        <v>5715.47</v>
      </c>
      <c r="C46" s="35">
        <v>3525.47</v>
      </c>
      <c r="D46" s="35">
        <v>6176.78</v>
      </c>
      <c r="E46" s="33">
        <f t="shared" si="0"/>
        <v>108.07125223297471</v>
      </c>
      <c r="F46" s="33">
        <f t="shared" si="1"/>
        <v>175.20444082632955</v>
      </c>
      <c r="G46" s="35">
        <v>4411.98</v>
      </c>
      <c r="H46" s="33">
        <f t="shared" si="3"/>
        <v>140.0001813244847</v>
      </c>
      <c r="I46" s="35">
        <v>1365.32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8376</v>
      </c>
      <c r="D47" s="42">
        <f>D48+D49+D50+D51+D52+D53+D54+D56+D57+D59+D60+D55</f>
        <v>6574.84</v>
      </c>
      <c r="E47" s="33">
        <f t="shared" si="0"/>
        <v>70.26053132146446</v>
      </c>
      <c r="F47" s="33">
        <f t="shared" si="1"/>
        <v>78.49617956064948</v>
      </c>
      <c r="G47" s="42">
        <f>G48+G49+G50+G51+G52+G53+G54+G56+G57+G59+G60+G55</f>
        <v>8087.279999999999</v>
      </c>
      <c r="H47" s="33">
        <f t="shared" si="3"/>
        <v>81.29853300491638</v>
      </c>
      <c r="I47" s="42">
        <f>I48+I49+I50+I51+I52+I53+I54+I56+I57+I59+I60</f>
        <v>709.3399999999999</v>
      </c>
    </row>
    <row r="48" spans="1:9" ht="25.5">
      <c r="A48" s="3" t="s">
        <v>18</v>
      </c>
      <c r="B48" s="35">
        <v>189</v>
      </c>
      <c r="C48" s="35">
        <v>166.2</v>
      </c>
      <c r="D48" s="35">
        <v>116.68</v>
      </c>
      <c r="E48" s="33">
        <f t="shared" si="0"/>
        <v>61.73544973544974</v>
      </c>
      <c r="F48" s="33">
        <f t="shared" si="1"/>
        <v>70.2045728038508</v>
      </c>
      <c r="G48" s="35">
        <v>163.73</v>
      </c>
      <c r="H48" s="33">
        <f t="shared" si="3"/>
        <v>71.26366579124168</v>
      </c>
      <c r="I48" s="35">
        <v>15.26</v>
      </c>
    </row>
    <row r="49" spans="1:9" ht="63.75">
      <c r="A49" s="3" t="s">
        <v>125</v>
      </c>
      <c r="B49" s="35">
        <v>279.8</v>
      </c>
      <c r="C49" s="35">
        <v>262.8</v>
      </c>
      <c r="D49" s="35">
        <v>167</v>
      </c>
      <c r="E49" s="33">
        <f t="shared" si="0"/>
        <v>59.68548963545389</v>
      </c>
      <c r="F49" s="33">
        <f t="shared" si="1"/>
        <v>63.546423135464224</v>
      </c>
      <c r="G49" s="35">
        <v>242.05</v>
      </c>
      <c r="H49" s="33">
        <f t="shared" si="3"/>
        <v>68.99400950216898</v>
      </c>
      <c r="I49" s="35">
        <v>4</v>
      </c>
    </row>
    <row r="50" spans="1:9" ht="52.5" customHeight="1">
      <c r="A50" s="5" t="s">
        <v>123</v>
      </c>
      <c r="B50" s="35">
        <v>159.1</v>
      </c>
      <c r="C50" s="35">
        <v>151.1</v>
      </c>
      <c r="D50" s="35">
        <v>58.8</v>
      </c>
      <c r="E50" s="33">
        <f t="shared" si="0"/>
        <v>36.95788812067882</v>
      </c>
      <c r="F50" s="33">
        <f t="shared" si="1"/>
        <v>38.914626075446726</v>
      </c>
      <c r="G50" s="35">
        <v>137.29</v>
      </c>
      <c r="H50" s="33">
        <f t="shared" si="3"/>
        <v>42.82904800058271</v>
      </c>
      <c r="I50" s="35">
        <v>4.5</v>
      </c>
    </row>
    <row r="51" spans="1:9" ht="38.25">
      <c r="A51" s="3" t="s">
        <v>19</v>
      </c>
      <c r="B51" s="35">
        <v>785.1</v>
      </c>
      <c r="C51" s="35">
        <v>634.7</v>
      </c>
      <c r="D51" s="35">
        <v>1119.92</v>
      </c>
      <c r="E51" s="33">
        <f t="shared" si="0"/>
        <v>142.6467965864221</v>
      </c>
      <c r="F51" s="33">
        <f t="shared" si="1"/>
        <v>176.44871592878525</v>
      </c>
      <c r="G51" s="35">
        <v>678.59</v>
      </c>
      <c r="H51" s="33">
        <f t="shared" si="3"/>
        <v>165.03632532162277</v>
      </c>
      <c r="I51" s="35">
        <v>183.71</v>
      </c>
    </row>
    <row r="52" spans="1:9" ht="63.75">
      <c r="A52" s="3" t="s">
        <v>20</v>
      </c>
      <c r="B52" s="35">
        <v>2470.4</v>
      </c>
      <c r="C52" s="35">
        <v>2165.4</v>
      </c>
      <c r="D52" s="35">
        <v>1742.99</v>
      </c>
      <c r="E52" s="33">
        <f t="shared" si="0"/>
        <v>70.55497085492227</v>
      </c>
      <c r="F52" s="33">
        <f t="shared" si="1"/>
        <v>80.49274960746283</v>
      </c>
      <c r="G52" s="35">
        <v>2135.16</v>
      </c>
      <c r="H52" s="33">
        <f t="shared" si="3"/>
        <v>81.63275820079058</v>
      </c>
      <c r="I52" s="35">
        <v>142.01</v>
      </c>
    </row>
    <row r="53" spans="1:9" ht="25.5">
      <c r="A53" s="3" t="s">
        <v>21</v>
      </c>
      <c r="B53" s="35">
        <v>149.7</v>
      </c>
      <c r="C53" s="35">
        <v>129.5</v>
      </c>
      <c r="D53" s="35">
        <v>43.8</v>
      </c>
      <c r="E53" s="33">
        <f t="shared" si="0"/>
        <v>29.258517034068138</v>
      </c>
      <c r="F53" s="33">
        <v>0</v>
      </c>
      <c r="G53" s="35">
        <v>129.85</v>
      </c>
      <c r="H53" s="33">
        <f t="shared" si="3"/>
        <v>33.73122834039276</v>
      </c>
      <c r="I53" s="35">
        <v>0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f t="shared" si="0"/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-0.01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3</v>
      </c>
      <c r="D56" s="35">
        <v>14.73</v>
      </c>
      <c r="E56" s="33">
        <f t="shared" si="0"/>
        <v>294.6</v>
      </c>
      <c r="F56" s="33">
        <v>0</v>
      </c>
      <c r="G56" s="35">
        <v>1.6</v>
      </c>
      <c r="H56" s="33">
        <v>0</v>
      </c>
      <c r="I56" s="35">
        <v>0</v>
      </c>
    </row>
    <row r="57" spans="1:9" ht="79.5" customHeight="1">
      <c r="A57" s="3" t="s">
        <v>128</v>
      </c>
      <c r="B57" s="35">
        <v>2552.5</v>
      </c>
      <c r="C57" s="35">
        <v>2381.2</v>
      </c>
      <c r="D57" s="35">
        <v>826.55</v>
      </c>
      <c r="E57" s="33">
        <f t="shared" si="0"/>
        <v>32.38197845249755</v>
      </c>
      <c r="F57" s="33">
        <f t="shared" si="1"/>
        <v>34.71149000503947</v>
      </c>
      <c r="G57" s="35">
        <v>2064.27</v>
      </c>
      <c r="H57" s="33">
        <f>$D:$D/$G:$G*100</f>
        <v>40.04078923784194</v>
      </c>
      <c r="I57" s="35">
        <v>25.78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57.47</v>
      </c>
      <c r="E59" s="33">
        <v>0</v>
      </c>
      <c r="F59" s="33">
        <v>0</v>
      </c>
      <c r="G59" s="35">
        <v>17.94</v>
      </c>
      <c r="H59" s="33">
        <f>$D:$D/$G:$G*100</f>
        <v>320.3455964325529</v>
      </c>
      <c r="I59" s="35">
        <v>4.03</v>
      </c>
    </row>
    <row r="60" spans="1:9" ht="38.25">
      <c r="A60" s="3" t="s">
        <v>23</v>
      </c>
      <c r="B60" s="35">
        <v>2764.2</v>
      </c>
      <c r="C60" s="35">
        <v>2479.1</v>
      </c>
      <c r="D60" s="35">
        <v>2423.9</v>
      </c>
      <c r="E60" s="33">
        <f t="shared" si="0"/>
        <v>87.68902394906303</v>
      </c>
      <c r="F60" s="33">
        <f t="shared" si="1"/>
        <v>97.77338550280345</v>
      </c>
      <c r="G60" s="35">
        <v>2513.81</v>
      </c>
      <c r="H60" s="33">
        <f aca="true" t="shared" si="4" ref="H60:H67">$D:$D/$G:$G*100</f>
        <v>96.42335737386676</v>
      </c>
      <c r="I60" s="35">
        <v>330.05</v>
      </c>
    </row>
    <row r="61" spans="1:9" ht="12.75">
      <c r="A61" s="6" t="s">
        <v>24</v>
      </c>
      <c r="B61" s="34">
        <v>0</v>
      </c>
      <c r="C61" s="34">
        <v>0</v>
      </c>
      <c r="D61" s="34">
        <v>891.74</v>
      </c>
      <c r="E61" s="33">
        <v>0</v>
      </c>
      <c r="F61" s="33">
        <v>0</v>
      </c>
      <c r="G61" s="34">
        <v>1394.33</v>
      </c>
      <c r="H61" s="33">
        <f t="shared" si="4"/>
        <v>63.95473094604578</v>
      </c>
      <c r="I61" s="34">
        <v>30.04</v>
      </c>
    </row>
    <row r="62" spans="1:9" ht="12.75">
      <c r="A62" s="8" t="s">
        <v>25</v>
      </c>
      <c r="B62" s="42">
        <f>B8+B16+B21+B25+B28+B32+B35+B41+B42+B43+B61+B47</f>
        <v>426447.6499999999</v>
      </c>
      <c r="C62" s="42">
        <f>C8+C16+C21+C25+C28+C32+C35+C41+C42+C43+C61+C47</f>
        <v>346703.92999999993</v>
      </c>
      <c r="D62" s="42">
        <f>D8+D16+D21+D25+D28+D32+D35+D41+D42+D43+D61+D47</f>
        <v>300814.72000000003</v>
      </c>
      <c r="E62" s="33">
        <f t="shared" si="0"/>
        <v>70.53965944002742</v>
      </c>
      <c r="F62" s="33">
        <f t="shared" si="1"/>
        <v>86.76415061115694</v>
      </c>
      <c r="G62" s="42">
        <f>G8+G16+G21+G25+G28+G32+G35+G41+G42+G43+G61+G47</f>
        <v>310569.94999999995</v>
      </c>
      <c r="H62" s="33">
        <f t="shared" si="4"/>
        <v>96.85892662828456</v>
      </c>
      <c r="I62" s="42">
        <f>I8+I16+I21+I25+I28+I32+I35+I41+I42+I43+I61+I47</f>
        <v>44801.340000000004</v>
      </c>
    </row>
    <row r="63" spans="1:9" ht="12.75">
      <c r="A63" s="8" t="s">
        <v>26</v>
      </c>
      <c r="B63" s="42">
        <f>B64+B69</f>
        <v>1415122.73</v>
      </c>
      <c r="C63" s="42">
        <f>C64+C69</f>
        <v>1160993.0999999999</v>
      </c>
      <c r="D63" s="42">
        <f>D64+D69</f>
        <v>992492.4500000001</v>
      </c>
      <c r="E63" s="33">
        <f t="shared" si="0"/>
        <v>70.13472605305408</v>
      </c>
      <c r="F63" s="33">
        <f t="shared" si="1"/>
        <v>85.48650719801869</v>
      </c>
      <c r="G63" s="42">
        <f>G64+G69</f>
        <v>1064918.7</v>
      </c>
      <c r="H63" s="33">
        <f t="shared" si="4"/>
        <v>93.19889396251565</v>
      </c>
      <c r="I63" s="42">
        <f>I64+I69</f>
        <v>102910.84999999999</v>
      </c>
    </row>
    <row r="64" spans="1:9" ht="25.5">
      <c r="A64" s="8" t="s">
        <v>27</v>
      </c>
      <c r="B64" s="42">
        <f>B65+B66+B67+B68</f>
        <v>1418964.33</v>
      </c>
      <c r="C64" s="42">
        <f>C65+C66+C67+C68</f>
        <v>1164834.7</v>
      </c>
      <c r="D64" s="42">
        <f>D65+D66+D67+D68</f>
        <v>996798.9400000001</v>
      </c>
      <c r="E64" s="33">
        <f t="shared" si="0"/>
        <v>70.2483437339119</v>
      </c>
      <c r="F64" s="33">
        <f t="shared" si="1"/>
        <v>85.57428277162417</v>
      </c>
      <c r="G64" s="42">
        <f>G65+G66+G67+G68</f>
        <v>1068743.19</v>
      </c>
      <c r="H64" s="33">
        <f t="shared" si="4"/>
        <v>93.26833137528578</v>
      </c>
      <c r="I64" s="42">
        <f>I65+I66+I67+I68</f>
        <v>102968.20999999999</v>
      </c>
    </row>
    <row r="65" spans="1:9" ht="12.75">
      <c r="A65" s="3" t="s">
        <v>28</v>
      </c>
      <c r="B65" s="35">
        <v>245447.3</v>
      </c>
      <c r="C65" s="35">
        <v>228898.6</v>
      </c>
      <c r="D65" s="35">
        <v>228898.6</v>
      </c>
      <c r="E65" s="33">
        <f t="shared" si="0"/>
        <v>93.25773801545179</v>
      </c>
      <c r="F65" s="33">
        <f t="shared" si="1"/>
        <v>100</v>
      </c>
      <c r="G65" s="35">
        <v>262929.8</v>
      </c>
      <c r="H65" s="33">
        <f t="shared" si="4"/>
        <v>87.05692546071234</v>
      </c>
      <c r="I65" s="35">
        <v>12319.8</v>
      </c>
    </row>
    <row r="66" spans="1:9" ht="12.75">
      <c r="A66" s="3" t="s">
        <v>29</v>
      </c>
      <c r="B66" s="35">
        <v>309220.53</v>
      </c>
      <c r="C66" s="35">
        <v>246838.9</v>
      </c>
      <c r="D66" s="35">
        <v>127978.17</v>
      </c>
      <c r="E66" s="33">
        <f t="shared" si="0"/>
        <v>41.38734578845719</v>
      </c>
      <c r="F66" s="33">
        <f t="shared" si="1"/>
        <v>51.84684018604847</v>
      </c>
      <c r="G66" s="35">
        <v>310112.52</v>
      </c>
      <c r="H66" s="33">
        <f t="shared" si="4"/>
        <v>41.26830158292222</v>
      </c>
      <c r="I66" s="35">
        <v>20819.52</v>
      </c>
    </row>
    <row r="67" spans="1:9" ht="12.75">
      <c r="A67" s="3" t="s">
        <v>30</v>
      </c>
      <c r="B67" s="35">
        <v>864289.1</v>
      </c>
      <c r="C67" s="35">
        <v>689089.8</v>
      </c>
      <c r="D67" s="35">
        <v>639914.77</v>
      </c>
      <c r="E67" s="33">
        <f t="shared" si="0"/>
        <v>74.0394354157654</v>
      </c>
      <c r="F67" s="33">
        <f t="shared" si="1"/>
        <v>92.86377044036931</v>
      </c>
      <c r="G67" s="35">
        <v>495700.87</v>
      </c>
      <c r="H67" s="33">
        <f t="shared" si="4"/>
        <v>129.0929285639543</v>
      </c>
      <c r="I67" s="35">
        <v>69828.89</v>
      </c>
    </row>
    <row r="68" spans="1:9" ht="24.75" customHeight="1">
      <c r="A68" s="3" t="s">
        <v>31</v>
      </c>
      <c r="B68" s="35">
        <v>7.4</v>
      </c>
      <c r="C68" s="35">
        <v>7.4</v>
      </c>
      <c r="D68" s="35">
        <v>7.4</v>
      </c>
      <c r="E68" s="33">
        <f t="shared" si="0"/>
        <v>100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-4306.49</v>
      </c>
      <c r="E69" s="33">
        <f t="shared" si="0"/>
        <v>112.1014681382757</v>
      </c>
      <c r="F69" s="33">
        <f t="shared" si="1"/>
        <v>112.1014681382757</v>
      </c>
      <c r="G69" s="34">
        <v>-3824.49</v>
      </c>
      <c r="H69" s="33">
        <f>$D:$D/$G:$G*100</f>
        <v>112.60298758788754</v>
      </c>
      <c r="I69" s="34">
        <v>-57.36</v>
      </c>
    </row>
    <row r="70" spans="1:9" ht="12.75">
      <c r="A70" s="6" t="s">
        <v>32</v>
      </c>
      <c r="B70" s="42">
        <f>B63+B62</f>
        <v>1841570.38</v>
      </c>
      <c r="C70" s="42">
        <f>C63+C62</f>
        <v>1507697.0299999998</v>
      </c>
      <c r="D70" s="42">
        <f>D63+D62</f>
        <v>1293307.1700000002</v>
      </c>
      <c r="E70" s="33">
        <f t="shared" si="0"/>
        <v>70.2284954213914</v>
      </c>
      <c r="F70" s="33">
        <f t="shared" si="1"/>
        <v>85.78030892585895</v>
      </c>
      <c r="G70" s="42">
        <f>G63+G62</f>
        <v>1375488.65</v>
      </c>
      <c r="H70" s="33">
        <f>$D:$D/$G:$G*100</f>
        <v>94.02528839478248</v>
      </c>
      <c r="I70" s="42">
        <f>I63+I62</f>
        <v>147712.19</v>
      </c>
    </row>
    <row r="71" spans="1:9" ht="12.75">
      <c r="A71" s="73" t="s">
        <v>34</v>
      </c>
      <c r="B71" s="74"/>
      <c r="C71" s="74"/>
      <c r="D71" s="74"/>
      <c r="E71" s="74"/>
      <c r="F71" s="74"/>
      <c r="G71" s="74"/>
      <c r="H71" s="74"/>
      <c r="I71" s="75"/>
    </row>
    <row r="72" spans="1:9" ht="12.75">
      <c r="A72" s="13" t="s">
        <v>35</v>
      </c>
      <c r="B72" s="42">
        <f>B73+B74+B75+B76+B77+B78+B79+B80</f>
        <v>87663.5</v>
      </c>
      <c r="C72" s="42">
        <f>C73+C74+C75+C76+C77+C78+C79+C80</f>
        <v>68725.6</v>
      </c>
      <c r="D72" s="42">
        <f>D73+D74+D75+D76+D77+D78+D79+D80</f>
        <v>63477.4</v>
      </c>
      <c r="E72" s="33">
        <f>$D:$D/$B:$B*100</f>
        <v>72.41029618940608</v>
      </c>
      <c r="F72" s="33">
        <f>$D:$D/$C:$C*100</f>
        <v>92.36354429790354</v>
      </c>
      <c r="G72" s="42">
        <f>G73+G74+G75+G76+G77+G78+G79+G80</f>
        <v>50109.4</v>
      </c>
      <c r="H72" s="33">
        <f>$D:$D/$G:$G*100</f>
        <v>126.67762934698878</v>
      </c>
      <c r="I72" s="42">
        <f>I73+I74+I75+I76+I77+I78+I79+I80</f>
        <v>6272.9</v>
      </c>
    </row>
    <row r="73" spans="1:9" ht="14.25" customHeight="1">
      <c r="A73" s="14" t="s">
        <v>36</v>
      </c>
      <c r="B73" s="43">
        <v>1278.6</v>
      </c>
      <c r="C73" s="43">
        <v>1065.5</v>
      </c>
      <c r="D73" s="43">
        <v>997</v>
      </c>
      <c r="E73" s="36">
        <f>$D:$D/$B:$B*100</f>
        <v>77.97591115282341</v>
      </c>
      <c r="F73" s="36">
        <f>$D:$D/$C:$C*100</f>
        <v>93.57109338338809</v>
      </c>
      <c r="G73" s="43">
        <v>145.2</v>
      </c>
      <c r="H73" s="36">
        <f>$D:$D/$G:$G*100</f>
        <v>686.6391184573004</v>
      </c>
      <c r="I73" s="43">
        <f>D73-сентябрь!D73</f>
        <v>103</v>
      </c>
    </row>
    <row r="74" spans="1:9" ht="12.75">
      <c r="A74" s="14" t="s">
        <v>37</v>
      </c>
      <c r="B74" s="43">
        <v>5837.1</v>
      </c>
      <c r="C74" s="43">
        <v>3989.7</v>
      </c>
      <c r="D74" s="43">
        <v>2906.3</v>
      </c>
      <c r="E74" s="36">
        <f>$D:$D/$B:$B*100</f>
        <v>49.79013551249765</v>
      </c>
      <c r="F74" s="36">
        <f>$D:$D/$C:$C*100</f>
        <v>72.84507607088253</v>
      </c>
      <c r="G74" s="43">
        <v>3546.3</v>
      </c>
      <c r="H74" s="36">
        <f>$D:$D/$G:$G*100</f>
        <v>81.95302145898542</v>
      </c>
      <c r="I74" s="43">
        <f>D74-сентябрь!D74</f>
        <v>290.10000000000036</v>
      </c>
    </row>
    <row r="75" spans="1:9" ht="25.5">
      <c r="A75" s="14" t="s">
        <v>38</v>
      </c>
      <c r="B75" s="43">
        <v>33025.3</v>
      </c>
      <c r="C75" s="43">
        <v>26795.1</v>
      </c>
      <c r="D75" s="43">
        <v>25953.9</v>
      </c>
      <c r="E75" s="36">
        <f>$D:$D/$B:$B*100</f>
        <v>78.58793107102736</v>
      </c>
      <c r="F75" s="36">
        <f>$D:$D/$C:$C*100</f>
        <v>96.86062003873843</v>
      </c>
      <c r="G75" s="43">
        <v>28557.3</v>
      </c>
      <c r="H75" s="36">
        <f>$D:$D/$G:$G*100</f>
        <v>90.88359193621245</v>
      </c>
      <c r="I75" s="43">
        <f>D75-сентябрь!D75</f>
        <v>2429.5</v>
      </c>
    </row>
    <row r="76" spans="1:9" ht="12.75">
      <c r="A76" s="14" t="s">
        <v>84</v>
      </c>
      <c r="B76" s="35">
        <v>9.7</v>
      </c>
      <c r="C76" s="35">
        <v>9.7</v>
      </c>
      <c r="D76" s="35">
        <v>0</v>
      </c>
      <c r="E76" s="36">
        <v>0</v>
      </c>
      <c r="F76" s="36">
        <v>0</v>
      </c>
      <c r="G76" s="35">
        <v>27.4</v>
      </c>
      <c r="H76" s="36">
        <v>0</v>
      </c>
      <c r="I76" s="43">
        <f>D76-сентябрь!D76</f>
        <v>0</v>
      </c>
    </row>
    <row r="77" spans="1:9" ht="25.5">
      <c r="A77" s="3" t="s">
        <v>39</v>
      </c>
      <c r="B77" s="43">
        <v>10289.6</v>
      </c>
      <c r="C77" s="43">
        <v>8453.1</v>
      </c>
      <c r="D77" s="43">
        <v>8297.1</v>
      </c>
      <c r="E77" s="36">
        <f>$D:$D/$B:$B*100</f>
        <v>80.63578759135439</v>
      </c>
      <c r="F77" s="36">
        <f>$D:$D/$C:$C*100</f>
        <v>98.15452319267489</v>
      </c>
      <c r="G77" s="43">
        <v>8271.6</v>
      </c>
      <c r="H77" s="36">
        <f>$D:$D/$G:$G*100</f>
        <v>100.30828376613957</v>
      </c>
      <c r="I77" s="43">
        <f>D77-сентябрь!D77</f>
        <v>738.5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D78-сентябрь!D78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D79-сентябрь!D79</f>
        <v>0</v>
      </c>
    </row>
    <row r="80" spans="1:9" ht="12.75">
      <c r="A80" s="3" t="s">
        <v>42</v>
      </c>
      <c r="B80" s="43">
        <v>36923.2</v>
      </c>
      <c r="C80" s="43">
        <v>28412.5</v>
      </c>
      <c r="D80" s="43">
        <v>25323.1</v>
      </c>
      <c r="E80" s="36">
        <f>$D:$D/$B:$B*100</f>
        <v>68.58316722277593</v>
      </c>
      <c r="F80" s="36">
        <f>$D:$D/$C:$C*100</f>
        <v>89.12661680598328</v>
      </c>
      <c r="G80" s="43">
        <v>9561.6</v>
      </c>
      <c r="H80" s="36">
        <f>$D:$D/$G:$G*100</f>
        <v>264.8416582998661</v>
      </c>
      <c r="I80" s="43">
        <f>D80-сентябрь!D80</f>
        <v>2711.7999999999993</v>
      </c>
    </row>
    <row r="81" spans="1:9" ht="12.75">
      <c r="A81" s="13" t="s">
        <v>43</v>
      </c>
      <c r="B81" s="34">
        <v>269.1</v>
      </c>
      <c r="C81" s="34">
        <v>232.1</v>
      </c>
      <c r="D81" s="34">
        <v>200.4</v>
      </c>
      <c r="E81" s="33">
        <f>$D:$D/$B:$B*100</f>
        <v>74.47045707915272</v>
      </c>
      <c r="F81" s="33">
        <f>$D:$D/$C:$C*100</f>
        <v>86.34209392503232</v>
      </c>
      <c r="G81" s="34">
        <v>195.8</v>
      </c>
      <c r="H81" s="33">
        <f>$D:$D/$G:$G*100</f>
        <v>102.34933605720123</v>
      </c>
      <c r="I81" s="42">
        <f>D81-сентябрь!D81</f>
        <v>19.900000000000006</v>
      </c>
    </row>
    <row r="82" spans="1:9" ht="25.5">
      <c r="A82" s="15" t="s">
        <v>44</v>
      </c>
      <c r="B82" s="34">
        <f>2913.3+67.8</f>
        <v>2981.1000000000004</v>
      </c>
      <c r="C82" s="34">
        <f>2094.9+67.8</f>
        <v>2162.7000000000003</v>
      </c>
      <c r="D82" s="34">
        <f>1918.2</f>
        <v>1918.2</v>
      </c>
      <c r="E82" s="33">
        <f>$D:$D/$B:$B*100</f>
        <v>64.34537586796819</v>
      </c>
      <c r="F82" s="33">
        <f>$D:$D/$C:$C*100</f>
        <v>88.69468719655985</v>
      </c>
      <c r="G82" s="34">
        <v>1565.7</v>
      </c>
      <c r="H82" s="33">
        <f>$D:$D/$G:$G*100</f>
        <v>122.5138915501054</v>
      </c>
      <c r="I82" s="42">
        <f>D82-сентябрь!D82</f>
        <v>218.70000000000005</v>
      </c>
    </row>
    <row r="83" spans="1:9" ht="12.75">
      <c r="A83" s="13" t="s">
        <v>45</v>
      </c>
      <c r="B83" s="42">
        <f>B84+B85+B86+B87+B88</f>
        <v>163947.80000000002</v>
      </c>
      <c r="C83" s="42">
        <f>C84+C85+C86+C87+C88</f>
        <v>151202.6</v>
      </c>
      <c r="D83" s="42">
        <f>D84+D85+D86+D87+D88</f>
        <v>60996.700000000004</v>
      </c>
      <c r="E83" s="33">
        <f>$D:$D/$B:$B*100</f>
        <v>37.204951820030516</v>
      </c>
      <c r="F83" s="33">
        <f>$D:$D/$C:$C*100</f>
        <v>40.34103910911585</v>
      </c>
      <c r="G83" s="42">
        <f>G84+G85+G86+G87+G88</f>
        <v>68861</v>
      </c>
      <c r="H83" s="33">
        <f>$D:$D/$G:$G*100</f>
        <v>88.57945716733711</v>
      </c>
      <c r="I83" s="42">
        <f>D83-сентябрь!D83</f>
        <v>4990.5999999999985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2">
        <f>D84-сентябрь!D84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2">
        <f>D85-сентябрь!D85</f>
        <v>0</v>
      </c>
    </row>
    <row r="86" spans="1:9" ht="12.75">
      <c r="A86" s="14" t="s">
        <v>46</v>
      </c>
      <c r="B86" s="43">
        <v>15224.9</v>
      </c>
      <c r="C86" s="43">
        <v>11400.2</v>
      </c>
      <c r="D86" s="43">
        <v>11397.8</v>
      </c>
      <c r="E86" s="36">
        <f aca="true" t="shared" si="5" ref="E86:E111">$D:$D/$B:$B*100</f>
        <v>74.86288908301532</v>
      </c>
      <c r="F86" s="36">
        <f aca="true" t="shared" si="6" ref="F86:F101">$D:$D/$C:$C*100</f>
        <v>99.97894773775897</v>
      </c>
      <c r="G86" s="43">
        <v>9716.5</v>
      </c>
      <c r="H86" s="36">
        <f>$D:$D/$G:$G*100</f>
        <v>117.30355580713218</v>
      </c>
      <c r="I86" s="43">
        <f>D86-сентябрь!D86</f>
        <v>1248</v>
      </c>
    </row>
    <row r="87" spans="1:9" ht="12.75">
      <c r="A87" s="16" t="s">
        <v>89</v>
      </c>
      <c r="B87" s="35">
        <v>133957.7</v>
      </c>
      <c r="C87" s="35">
        <v>130947.9</v>
      </c>
      <c r="D87" s="35">
        <v>41508.8</v>
      </c>
      <c r="E87" s="36">
        <f t="shared" si="5"/>
        <v>30.986497976600074</v>
      </c>
      <c r="F87" s="36">
        <f t="shared" si="6"/>
        <v>31.69871376326005</v>
      </c>
      <c r="G87" s="35">
        <v>51431.7</v>
      </c>
      <c r="H87" s="36">
        <f>$D:$D/$G:$G*100</f>
        <v>80.70664590126324</v>
      </c>
      <c r="I87" s="43">
        <f>D87-сентябрь!D87</f>
        <v>2819.300000000003</v>
      </c>
    </row>
    <row r="88" spans="1:9" ht="12.75">
      <c r="A88" s="14" t="s">
        <v>47</v>
      </c>
      <c r="B88" s="43">
        <v>14765.2</v>
      </c>
      <c r="C88" s="43">
        <v>8854.5</v>
      </c>
      <c r="D88" s="43">
        <v>8090.1</v>
      </c>
      <c r="E88" s="36">
        <f t="shared" si="5"/>
        <v>54.791672310568096</v>
      </c>
      <c r="F88" s="36">
        <f t="shared" si="6"/>
        <v>91.36710147382688</v>
      </c>
      <c r="G88" s="43">
        <v>7712.8</v>
      </c>
      <c r="H88" s="36">
        <f>$D:$D/$G:$G*100</f>
        <v>104.8918680634789</v>
      </c>
      <c r="I88" s="43">
        <f>D88-сентябрь!D88</f>
        <v>923.3000000000002</v>
      </c>
    </row>
    <row r="89" spans="1:9" ht="12.75">
      <c r="A89" s="13" t="s">
        <v>48</v>
      </c>
      <c r="B89" s="42">
        <f>B90+B91+B92+B93</f>
        <v>102793.8</v>
      </c>
      <c r="C89" s="42">
        <f>C90+C91+C92+C93</f>
        <v>84965.7</v>
      </c>
      <c r="D89" s="42">
        <f>D90+D91+D92+D93</f>
        <v>38396.8</v>
      </c>
      <c r="E89" s="33">
        <f t="shared" si="5"/>
        <v>37.353225583644154</v>
      </c>
      <c r="F89" s="33">
        <f t="shared" si="6"/>
        <v>45.19094175649704</v>
      </c>
      <c r="G89" s="42">
        <f>G90+G91+G92+G93</f>
        <v>232968.8</v>
      </c>
      <c r="H89" s="33">
        <f>$D:$D/$G:$G*100</f>
        <v>16.481520272242463</v>
      </c>
      <c r="I89" s="42">
        <f>D89-сентябрь!D89</f>
        <v>5073.800000000003</v>
      </c>
    </row>
    <row r="90" spans="1:9" ht="12.75">
      <c r="A90" s="14" t="s">
        <v>49</v>
      </c>
      <c r="B90" s="43">
        <v>2004.9</v>
      </c>
      <c r="C90" s="43">
        <v>1400.6</v>
      </c>
      <c r="D90" s="43">
        <v>0</v>
      </c>
      <c r="E90" s="36">
        <f t="shared" si="5"/>
        <v>0</v>
      </c>
      <c r="F90" s="36">
        <f t="shared" si="6"/>
        <v>0</v>
      </c>
      <c r="G90" s="43">
        <v>170866.9</v>
      </c>
      <c r="H90" s="36">
        <v>0</v>
      </c>
      <c r="I90" s="43">
        <f>D90-сентябрь!D90</f>
        <v>0</v>
      </c>
    </row>
    <row r="91" spans="1:9" ht="12.75">
      <c r="A91" s="14" t="s">
        <v>50</v>
      </c>
      <c r="B91" s="43">
        <v>41677.8</v>
      </c>
      <c r="C91" s="43">
        <v>34396.1</v>
      </c>
      <c r="D91" s="43">
        <v>6327.2</v>
      </c>
      <c r="E91" s="36">
        <f t="shared" si="5"/>
        <v>15.181223577060207</v>
      </c>
      <c r="F91" s="36">
        <f t="shared" si="6"/>
        <v>18.39510874779408</v>
      </c>
      <c r="G91" s="43">
        <v>13394.9</v>
      </c>
      <c r="H91" s="36">
        <v>0</v>
      </c>
      <c r="I91" s="43">
        <f>D91-сентябрь!D91</f>
        <v>1002.0999999999995</v>
      </c>
    </row>
    <row r="92" spans="1:9" ht="12.75">
      <c r="A92" s="14" t="s">
        <v>51</v>
      </c>
      <c r="B92" s="43">
        <v>33361.1</v>
      </c>
      <c r="C92" s="43">
        <v>25633</v>
      </c>
      <c r="D92" s="43">
        <v>19993.8</v>
      </c>
      <c r="E92" s="36">
        <f t="shared" si="5"/>
        <v>59.931477079592696</v>
      </c>
      <c r="F92" s="36">
        <f t="shared" si="6"/>
        <v>78.00023407326493</v>
      </c>
      <c r="G92" s="43">
        <v>20868.5</v>
      </c>
      <c r="H92" s="36">
        <f aca="true" t="shared" si="7" ref="H92:H101">$D:$D/$G:$G*100</f>
        <v>95.80851522629801</v>
      </c>
      <c r="I92" s="43">
        <f>D92-сентябрь!D92</f>
        <v>2862.2999999999993</v>
      </c>
    </row>
    <row r="93" spans="1:9" ht="12.75">
      <c r="A93" s="14" t="s">
        <v>52</v>
      </c>
      <c r="B93" s="43">
        <v>25750</v>
      </c>
      <c r="C93" s="43">
        <v>23536</v>
      </c>
      <c r="D93" s="43">
        <v>12075.8</v>
      </c>
      <c r="E93" s="36">
        <f t="shared" si="5"/>
        <v>46.896310679611645</v>
      </c>
      <c r="F93" s="36">
        <f t="shared" si="6"/>
        <v>51.30778382053025</v>
      </c>
      <c r="G93" s="43">
        <v>27838.5</v>
      </c>
      <c r="H93" s="36">
        <f t="shared" si="7"/>
        <v>43.37805557052283</v>
      </c>
      <c r="I93" s="43">
        <f>D93-сентябрь!D93</f>
        <v>1209.3999999999996</v>
      </c>
    </row>
    <row r="94" spans="1:9" ht="12.75">
      <c r="A94" s="17" t="s">
        <v>53</v>
      </c>
      <c r="B94" s="42">
        <f>B95+B96+B97+B98</f>
        <v>1112858.5</v>
      </c>
      <c r="C94" s="42">
        <f>C95+C96+C97+C98</f>
        <v>900163.1</v>
      </c>
      <c r="D94" s="42">
        <f>D95+D96+D97+D98</f>
        <v>843387.8</v>
      </c>
      <c r="E94" s="33">
        <f t="shared" si="5"/>
        <v>75.78571759123015</v>
      </c>
      <c r="F94" s="33">
        <f t="shared" si="6"/>
        <v>93.69277634242063</v>
      </c>
      <c r="G94" s="42">
        <f>G95+G96+G97+G98</f>
        <v>768661.4999999999</v>
      </c>
      <c r="H94" s="33">
        <f t="shared" si="7"/>
        <v>109.72161348005594</v>
      </c>
      <c r="I94" s="42">
        <f>D94-сентябрь!D94</f>
        <v>87604.50000000023</v>
      </c>
    </row>
    <row r="95" spans="1:9" ht="12.75">
      <c r="A95" s="14" t="s">
        <v>54</v>
      </c>
      <c r="B95" s="43">
        <v>436744.3</v>
      </c>
      <c r="C95" s="43">
        <v>346497.7</v>
      </c>
      <c r="D95" s="43">
        <v>323094</v>
      </c>
      <c r="E95" s="36">
        <f t="shared" si="5"/>
        <v>73.97784012292776</v>
      </c>
      <c r="F95" s="36">
        <f t="shared" si="6"/>
        <v>93.24564059155371</v>
      </c>
      <c r="G95" s="43">
        <f>295923.7+0.2</f>
        <v>295923.9</v>
      </c>
      <c r="H95" s="36">
        <f t="shared" si="7"/>
        <v>109.18144833857623</v>
      </c>
      <c r="I95" s="43">
        <f>D95-сентябрь!D95</f>
        <v>35218.40000000002</v>
      </c>
    </row>
    <row r="96" spans="1:9" ht="12.75">
      <c r="A96" s="14" t="s">
        <v>55</v>
      </c>
      <c r="B96" s="43">
        <v>595548.7</v>
      </c>
      <c r="C96" s="43">
        <v>485290.3</v>
      </c>
      <c r="D96" s="43">
        <v>456009.2</v>
      </c>
      <c r="E96" s="36">
        <f t="shared" si="5"/>
        <v>76.56959036263534</v>
      </c>
      <c r="F96" s="36">
        <f t="shared" si="6"/>
        <v>93.96627132254653</v>
      </c>
      <c r="G96" s="43">
        <v>412378.8</v>
      </c>
      <c r="H96" s="36">
        <f t="shared" si="7"/>
        <v>110.58017531454092</v>
      </c>
      <c r="I96" s="43">
        <f>D96-сентябрь!D96</f>
        <v>47801.40000000002</v>
      </c>
    </row>
    <row r="97" spans="1:9" ht="12.75">
      <c r="A97" s="14" t="s">
        <v>56</v>
      </c>
      <c r="B97" s="43">
        <v>35514.5</v>
      </c>
      <c r="C97" s="43">
        <v>32756.6</v>
      </c>
      <c r="D97" s="43">
        <v>30082.3</v>
      </c>
      <c r="E97" s="36">
        <f t="shared" si="5"/>
        <v>84.70427571836855</v>
      </c>
      <c r="F97" s="36">
        <f t="shared" si="6"/>
        <v>91.83584376888932</v>
      </c>
      <c r="G97" s="43">
        <v>22016.7</v>
      </c>
      <c r="H97" s="36">
        <f t="shared" si="7"/>
        <v>136.6340096381383</v>
      </c>
      <c r="I97" s="43">
        <f>D97-сентябрь!D97</f>
        <v>960.0999999999985</v>
      </c>
    </row>
    <row r="98" spans="1:9" ht="12.75">
      <c r="A98" s="14" t="s">
        <v>57</v>
      </c>
      <c r="B98" s="43">
        <v>45051</v>
      </c>
      <c r="C98" s="43">
        <v>35618.5</v>
      </c>
      <c r="D98" s="35">
        <v>34202.3</v>
      </c>
      <c r="E98" s="36">
        <f t="shared" si="5"/>
        <v>75.91906949901224</v>
      </c>
      <c r="F98" s="36">
        <f t="shared" si="6"/>
        <v>96.02397630444854</v>
      </c>
      <c r="G98" s="35">
        <v>38342.1</v>
      </c>
      <c r="H98" s="36">
        <f t="shared" si="7"/>
        <v>89.2029909681525</v>
      </c>
      <c r="I98" s="43">
        <f>D98-сентябрь!D98</f>
        <v>3624.600000000002</v>
      </c>
    </row>
    <row r="99" spans="1:9" ht="25.5">
      <c r="A99" s="17" t="s">
        <v>58</v>
      </c>
      <c r="B99" s="42">
        <f>B100+B101</f>
        <v>224968.69999999998</v>
      </c>
      <c r="C99" s="42">
        <f>C100+C101</f>
        <v>152257.7</v>
      </c>
      <c r="D99" s="42">
        <f>D100+D101</f>
        <v>112922.7</v>
      </c>
      <c r="E99" s="33">
        <f t="shared" si="5"/>
        <v>50.194849327928736</v>
      </c>
      <c r="F99" s="33">
        <f t="shared" si="6"/>
        <v>74.16551018437819</v>
      </c>
      <c r="G99" s="42">
        <f>G100+G101</f>
        <v>100644.79999999999</v>
      </c>
      <c r="H99" s="33">
        <f t="shared" si="7"/>
        <v>112.19923930496161</v>
      </c>
      <c r="I99" s="42">
        <f>D99-сентябрь!D99</f>
        <v>19134.09999999999</v>
      </c>
    </row>
    <row r="100" spans="1:9" ht="12.75">
      <c r="A100" s="14" t="s">
        <v>59</v>
      </c>
      <c r="B100" s="43">
        <v>222047.3</v>
      </c>
      <c r="C100" s="43">
        <v>149803.6</v>
      </c>
      <c r="D100" s="43">
        <v>110593</v>
      </c>
      <c r="E100" s="36">
        <f t="shared" si="5"/>
        <v>49.80605483606421</v>
      </c>
      <c r="F100" s="36">
        <f t="shared" si="6"/>
        <v>73.82532863028659</v>
      </c>
      <c r="G100" s="43">
        <v>90556.9</v>
      </c>
      <c r="H100" s="36">
        <f t="shared" si="7"/>
        <v>122.12542611330556</v>
      </c>
      <c r="I100" s="43">
        <f>D100-сентябрь!D100</f>
        <v>18946.699999999997</v>
      </c>
    </row>
    <row r="101" spans="1:9" ht="25.5">
      <c r="A101" s="14" t="s">
        <v>60</v>
      </c>
      <c r="B101" s="43">
        <v>2921.4</v>
      </c>
      <c r="C101" s="43">
        <v>2454.1</v>
      </c>
      <c r="D101" s="43">
        <v>2329.7</v>
      </c>
      <c r="E101" s="36">
        <f t="shared" si="5"/>
        <v>79.74601218593824</v>
      </c>
      <c r="F101" s="36">
        <f t="shared" si="6"/>
        <v>94.93093190986512</v>
      </c>
      <c r="G101" s="43">
        <v>10087.9</v>
      </c>
      <c r="H101" s="36">
        <f t="shared" si="7"/>
        <v>23.094003707411847</v>
      </c>
      <c r="I101" s="43">
        <f>D101-сентябрь!D101</f>
        <v>187.39999999999964</v>
      </c>
    </row>
    <row r="102" spans="1:9" ht="12.75">
      <c r="A102" s="17" t="s">
        <v>116</v>
      </c>
      <c r="B102" s="42">
        <f>B103</f>
        <v>44.8</v>
      </c>
      <c r="C102" s="42">
        <f>C103</f>
        <v>44.8</v>
      </c>
      <c r="D102" s="42">
        <f>D103</f>
        <v>44.8</v>
      </c>
      <c r="E102" s="33">
        <f t="shared" si="5"/>
        <v>100</v>
      </c>
      <c r="F102" s="33">
        <v>0</v>
      </c>
      <c r="G102" s="42">
        <f>G103</f>
        <v>44.8</v>
      </c>
      <c r="H102" s="33">
        <v>0</v>
      </c>
      <c r="I102" s="42">
        <f>D102-сентябрь!D102</f>
        <v>0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44.8</v>
      </c>
      <c r="E103" s="36">
        <f t="shared" si="5"/>
        <v>100</v>
      </c>
      <c r="F103" s="36">
        <v>0</v>
      </c>
      <c r="G103" s="43">
        <v>44.8</v>
      </c>
      <c r="H103" s="36">
        <v>0</v>
      </c>
      <c r="I103" s="43">
        <f>D103-сентябрь!D103</f>
        <v>0</v>
      </c>
    </row>
    <row r="104" spans="1:9" ht="12.75">
      <c r="A104" s="17" t="s">
        <v>61</v>
      </c>
      <c r="B104" s="42">
        <f>B105+B106+B107+B108+B109</f>
        <v>131618.4</v>
      </c>
      <c r="C104" s="42">
        <f>C105+C106+C107+C108+C109</f>
        <v>105844.29999999999</v>
      </c>
      <c r="D104" s="42">
        <f>D105+D106+D107+D108+D109</f>
        <v>97062.4</v>
      </c>
      <c r="E104" s="33">
        <f t="shared" si="5"/>
        <v>73.74531220558828</v>
      </c>
      <c r="F104" s="33">
        <f aca="true" t="shared" si="8" ref="F104:F111">$D:$D/$C:$C*100</f>
        <v>91.70300148425565</v>
      </c>
      <c r="G104" s="42">
        <f>G105+G106+G107+G108+G109</f>
        <v>100543.20000000001</v>
      </c>
      <c r="H104" s="33">
        <f>$D:$D/$G:$G*100</f>
        <v>96.53800555383157</v>
      </c>
      <c r="I104" s="42">
        <f>D104-сентябрь!D104</f>
        <v>14767.099999999991</v>
      </c>
    </row>
    <row r="105" spans="1:9" ht="12.75">
      <c r="A105" s="14" t="s">
        <v>62</v>
      </c>
      <c r="B105" s="43">
        <v>600</v>
      </c>
      <c r="C105" s="43">
        <v>545.4</v>
      </c>
      <c r="D105" s="43">
        <v>458.1</v>
      </c>
      <c r="E105" s="36">
        <f t="shared" si="5"/>
        <v>76.35000000000001</v>
      </c>
      <c r="F105" s="36">
        <f t="shared" si="8"/>
        <v>83.993399339934</v>
      </c>
      <c r="G105" s="43">
        <v>457.6</v>
      </c>
      <c r="H105" s="36">
        <f>$D:$D/$G:$G*100</f>
        <v>100.10926573426573</v>
      </c>
      <c r="I105" s="43">
        <f>D105-сентябрь!D105</f>
        <v>46.900000000000034</v>
      </c>
    </row>
    <row r="106" spans="1:9" ht="12.75">
      <c r="A106" s="14" t="s">
        <v>63</v>
      </c>
      <c r="B106" s="43">
        <v>49205.1</v>
      </c>
      <c r="C106" s="43">
        <v>36107.5</v>
      </c>
      <c r="D106" s="43">
        <v>35473.4</v>
      </c>
      <c r="E106" s="36">
        <f t="shared" si="5"/>
        <v>72.09293345608484</v>
      </c>
      <c r="F106" s="36">
        <f t="shared" si="8"/>
        <v>98.24385515474626</v>
      </c>
      <c r="G106" s="43">
        <v>40098.6</v>
      </c>
      <c r="H106" s="36">
        <f>$D:$D/$G:$G*100</f>
        <v>88.46543270837387</v>
      </c>
      <c r="I106" s="43">
        <f>D106-сентябрь!D106</f>
        <v>4196.5</v>
      </c>
    </row>
    <row r="107" spans="1:9" ht="12.75">
      <c r="A107" s="14" t="s">
        <v>64</v>
      </c>
      <c r="B107" s="43">
        <v>25199.6</v>
      </c>
      <c r="C107" s="43">
        <v>19561</v>
      </c>
      <c r="D107" s="43">
        <v>19222.6</v>
      </c>
      <c r="E107" s="36">
        <f t="shared" si="5"/>
        <v>76.28136954554834</v>
      </c>
      <c r="F107" s="36">
        <f t="shared" si="8"/>
        <v>98.2700270947293</v>
      </c>
      <c r="G107" s="43">
        <v>12793.4</v>
      </c>
      <c r="H107" s="36">
        <f>$D:$D/$G:$G*100</f>
        <v>150.2540372379508</v>
      </c>
      <c r="I107" s="43">
        <f>D107-сентябрь!D107</f>
        <v>3364.0999999999985</v>
      </c>
    </row>
    <row r="108" spans="1:9" ht="12.75">
      <c r="A108" s="14" t="s">
        <v>65</v>
      </c>
      <c r="B108" s="35">
        <v>30633.2</v>
      </c>
      <c r="C108" s="35">
        <v>28027</v>
      </c>
      <c r="D108" s="35">
        <v>20627.8</v>
      </c>
      <c r="E108" s="36">
        <f t="shared" si="5"/>
        <v>67.33805152579554</v>
      </c>
      <c r="F108" s="36">
        <f t="shared" si="8"/>
        <v>73.59974310486317</v>
      </c>
      <c r="G108" s="35">
        <v>26888.2</v>
      </c>
      <c r="H108" s="36">
        <v>0</v>
      </c>
      <c r="I108" s="43">
        <f>D108-сентябрь!D108</f>
        <v>4795.799999999999</v>
      </c>
    </row>
    <row r="109" spans="1:9" ht="12.75">
      <c r="A109" s="14" t="s">
        <v>66</v>
      </c>
      <c r="B109" s="43">
        <v>25980.5</v>
      </c>
      <c r="C109" s="43">
        <v>21603.4</v>
      </c>
      <c r="D109" s="43">
        <v>21280.5</v>
      </c>
      <c r="E109" s="36">
        <f t="shared" si="5"/>
        <v>81.90950905486808</v>
      </c>
      <c r="F109" s="36">
        <f t="shared" si="8"/>
        <v>98.50532786505826</v>
      </c>
      <c r="G109" s="43">
        <v>20305.4</v>
      </c>
      <c r="H109" s="36">
        <f>$D:$D/$G:$G*100</f>
        <v>104.80217085110364</v>
      </c>
      <c r="I109" s="43">
        <f>D109-сентябрь!D109</f>
        <v>2363.7999999999993</v>
      </c>
    </row>
    <row r="110" spans="1:9" ht="12.75">
      <c r="A110" s="17" t="s">
        <v>73</v>
      </c>
      <c r="B110" s="34">
        <f>B111+B112+B113</f>
        <v>31624.6</v>
      </c>
      <c r="C110" s="34">
        <f>C111+C112+C113</f>
        <v>25731.8</v>
      </c>
      <c r="D110" s="34">
        <f>D111+D112+D113</f>
        <v>22157</v>
      </c>
      <c r="E110" s="33">
        <f t="shared" si="5"/>
        <v>70.06254624564421</v>
      </c>
      <c r="F110" s="33">
        <f t="shared" si="8"/>
        <v>86.10746236174694</v>
      </c>
      <c r="G110" s="34">
        <f>G111+G112+G113</f>
        <v>27051.3</v>
      </c>
      <c r="H110" s="33">
        <f>$D:$D/$G:$G*100</f>
        <v>81.9073390188272</v>
      </c>
      <c r="I110" s="42">
        <f>D110-сентябрь!D110</f>
        <v>2144.0999999999985</v>
      </c>
    </row>
    <row r="111" spans="1:9" ht="12.75">
      <c r="A111" s="51" t="s">
        <v>74</v>
      </c>
      <c r="B111" s="35">
        <v>24061</v>
      </c>
      <c r="C111" s="35">
        <v>19950.5</v>
      </c>
      <c r="D111" s="35">
        <v>19652.5</v>
      </c>
      <c r="E111" s="36">
        <f t="shared" si="5"/>
        <v>81.6778188770209</v>
      </c>
      <c r="F111" s="36">
        <f t="shared" si="8"/>
        <v>98.50630310017293</v>
      </c>
      <c r="G111" s="35">
        <v>19031.6</v>
      </c>
      <c r="H111" s="36">
        <f>$D:$D/$G:$G*100</f>
        <v>103.26246873620717</v>
      </c>
      <c r="I111" s="43">
        <f>D111-сентябрь!D111</f>
        <v>1959</v>
      </c>
    </row>
    <row r="112" spans="1:9" ht="24.75" customHeight="1">
      <c r="A112" s="18" t="s">
        <v>75</v>
      </c>
      <c r="B112" s="35">
        <v>4585</v>
      </c>
      <c r="C112" s="35">
        <v>3208.8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D112-сентябрь!D112</f>
        <v>0</v>
      </c>
    </row>
    <row r="113" spans="1:9" ht="25.5">
      <c r="A113" s="18" t="s">
        <v>85</v>
      </c>
      <c r="B113" s="35">
        <v>2978.6</v>
      </c>
      <c r="C113" s="35">
        <v>2572.5</v>
      </c>
      <c r="D113" s="35">
        <v>2504.5</v>
      </c>
      <c r="E113" s="36">
        <f>$D:$D/$B:$B*100</f>
        <v>84.08312630094676</v>
      </c>
      <c r="F113" s="36">
        <f>$D:$D/$C:$C*100</f>
        <v>97.35665694849368</v>
      </c>
      <c r="G113" s="35">
        <v>8019.7</v>
      </c>
      <c r="H113" s="36">
        <f>$D:$D/$G:$G*100</f>
        <v>31.22934773121189</v>
      </c>
      <c r="I113" s="43">
        <f>D113-сентябрь!D113</f>
        <v>185.0999999999999</v>
      </c>
    </row>
    <row r="114" spans="1:9" ht="26.25" customHeight="1">
      <c r="A114" s="19" t="s">
        <v>93</v>
      </c>
      <c r="B114" s="34">
        <f>B115</f>
        <v>55.8</v>
      </c>
      <c r="C114" s="34">
        <f>C115</f>
        <v>55.8</v>
      </c>
      <c r="D114" s="34">
        <f>D115</f>
        <v>55.8</v>
      </c>
      <c r="E114" s="36">
        <f>$D:$D/$B:$B*100</f>
        <v>100</v>
      </c>
      <c r="F114" s="36">
        <f>$D:$D/$C:$C*100</f>
        <v>100</v>
      </c>
      <c r="G114" s="34">
        <f>G115</f>
        <v>11.58</v>
      </c>
      <c r="H114" s="36">
        <v>0</v>
      </c>
      <c r="I114" s="42">
        <f>D114-сентябрь!D114</f>
        <v>0</v>
      </c>
    </row>
    <row r="115" spans="1:9" ht="13.5" customHeight="1">
      <c r="A115" s="18" t="s">
        <v>94</v>
      </c>
      <c r="B115" s="35">
        <v>55.8</v>
      </c>
      <c r="C115" s="35">
        <v>55.8</v>
      </c>
      <c r="D115" s="35">
        <v>55.8</v>
      </c>
      <c r="E115" s="36">
        <f>$D:$D/$B:$B*100</f>
        <v>100</v>
      </c>
      <c r="F115" s="36">
        <f>$D:$D/$C:$C*100</f>
        <v>100</v>
      </c>
      <c r="G115" s="35">
        <v>11.58</v>
      </c>
      <c r="H115" s="36">
        <v>0</v>
      </c>
      <c r="I115" s="42">
        <f>D115-сентябрь!D115</f>
        <v>0</v>
      </c>
    </row>
    <row r="116" spans="1:9" ht="33.75" customHeight="1">
      <c r="A116" s="20" t="s">
        <v>67</v>
      </c>
      <c r="B116" s="42">
        <f>B72+B81+B82+B83+B89+B94+B99+B102+B104+B110+B114+0.2</f>
        <v>1858826.3</v>
      </c>
      <c r="C116" s="42">
        <f>C72+C81+C82+C83+C89+C94+C99+C102+C104+C110+C114</f>
        <v>1491386.2000000002</v>
      </c>
      <c r="D116" s="42">
        <f>D72+D81+D82+D83+D89+D94+D99+D102+D104+D110+D114</f>
        <v>1240620</v>
      </c>
      <c r="E116" s="33">
        <f>$D:$D/$B:$B*100</f>
        <v>66.74211571032754</v>
      </c>
      <c r="F116" s="33">
        <f>$D:$D/$C:$C*100</f>
        <v>83.18569663578755</v>
      </c>
      <c r="G116" s="42">
        <f>G72+G81+G82+G83+G89+G94+G99+G102+G104+G110+G114</f>
        <v>1350657.88</v>
      </c>
      <c r="H116" s="33">
        <f>$D:$D/$G:$G*100</f>
        <v>91.85301610204948</v>
      </c>
      <c r="I116" s="42">
        <f>I72+I81+I82+I83+I89+I94+I99+I102+I104+I110+I114</f>
        <v>140225.70000000022</v>
      </c>
    </row>
    <row r="117" spans="1:9" ht="26.25" customHeight="1">
      <c r="A117" s="21" t="s">
        <v>68</v>
      </c>
      <c r="B117" s="37">
        <f>B70-B116</f>
        <v>-17255.92000000016</v>
      </c>
      <c r="C117" s="37">
        <f>C70-C116</f>
        <v>16310.829999999609</v>
      </c>
      <c r="D117" s="37">
        <f>D70-D116</f>
        <v>52687.17000000016</v>
      </c>
      <c r="E117" s="37"/>
      <c r="F117" s="37"/>
      <c r="G117" s="37">
        <f>G70-G116</f>
        <v>24830.77000000002</v>
      </c>
      <c r="H117" s="37"/>
      <c r="I117" s="37">
        <f>I70-I116</f>
        <v>7486.489999999787</v>
      </c>
    </row>
    <row r="118" spans="1:9" ht="24" customHeight="1">
      <c r="A118" s="3" t="s">
        <v>69</v>
      </c>
      <c r="B118" s="35" t="s">
        <v>133</v>
      </c>
      <c r="C118" s="35"/>
      <c r="D118" s="35" t="s">
        <v>161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-52687.17000000016</v>
      </c>
      <c r="E119" s="35"/>
      <c r="F119" s="35"/>
      <c r="G119" s="47"/>
      <c r="H119" s="44"/>
      <c r="I119" s="34">
        <f>I121+I122</f>
        <v>7530.0999999999985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24814</v>
      </c>
      <c r="E121" s="35"/>
      <c r="F121" s="35"/>
      <c r="G121" s="35"/>
      <c r="H121" s="44"/>
      <c r="I121" s="35">
        <f>D121-сентябрь!D121</f>
        <v>-7297.200000000001</v>
      </c>
    </row>
    <row r="122" spans="1:9" ht="12.75">
      <c r="A122" s="3" t="s">
        <v>72</v>
      </c>
      <c r="B122" s="35">
        <v>1352</v>
      </c>
      <c r="C122" s="35"/>
      <c r="D122" s="35">
        <f>44943-24814</f>
        <v>20129</v>
      </c>
      <c r="E122" s="35"/>
      <c r="F122" s="35"/>
      <c r="G122" s="35"/>
      <c r="H122" s="44"/>
      <c r="I122" s="35">
        <f>D122-сентябрь!D122</f>
        <v>14827.3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6" t="s">
        <v>122</v>
      </c>
      <c r="B1" s="76"/>
      <c r="C1" s="76"/>
      <c r="D1" s="76"/>
      <c r="E1" s="76"/>
      <c r="F1" s="76"/>
      <c r="G1" s="76"/>
      <c r="H1" s="76"/>
      <c r="I1" s="38"/>
    </row>
    <row r="2" spans="1:9" ht="15">
      <c r="A2" s="77" t="s">
        <v>162</v>
      </c>
      <c r="B2" s="77"/>
      <c r="C2" s="77"/>
      <c r="D2" s="77"/>
      <c r="E2" s="77"/>
      <c r="F2" s="77"/>
      <c r="G2" s="77"/>
      <c r="H2" s="77"/>
      <c r="I2" s="39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40"/>
    </row>
    <row r="4" spans="1:9" ht="45" customHeight="1">
      <c r="A4" s="9" t="s">
        <v>1</v>
      </c>
      <c r="B4" s="24" t="s">
        <v>2</v>
      </c>
      <c r="C4" s="24" t="s">
        <v>159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9" t="s">
        <v>3</v>
      </c>
      <c r="B6" s="80"/>
      <c r="C6" s="80"/>
      <c r="D6" s="80"/>
      <c r="E6" s="80"/>
      <c r="F6" s="80"/>
      <c r="G6" s="80"/>
      <c r="H6" s="80"/>
      <c r="I6" s="81"/>
    </row>
    <row r="7" spans="1:9" ht="12.75">
      <c r="A7" s="60" t="s">
        <v>140</v>
      </c>
      <c r="B7" s="42">
        <f>B8+B16+B21+B25+B28+B32+B35+B41+B42+B43+B47+B61</f>
        <v>426447.6499999999</v>
      </c>
      <c r="C7" s="42">
        <f>C8+C16+C21+C25+C28+C32+C35+C41+C42+C43+C47+C61</f>
        <v>377957.54999999993</v>
      </c>
      <c r="D7" s="42">
        <f>D8+D16+D21+D25+D28+D32+D35+D41+D42+D43+D47+D61</f>
        <v>334288.52999999997</v>
      </c>
      <c r="E7" s="33">
        <f>$D:$D/$B:$B*100</f>
        <v>78.38911294270235</v>
      </c>
      <c r="F7" s="33">
        <f>$D:$D/$C:$C*100</f>
        <v>88.44605167961323</v>
      </c>
      <c r="G7" s="42">
        <f>G8+G16+G21+G25+G28+G32+G35+G41+G42+G43+G47+G61</f>
        <v>337500.77</v>
      </c>
      <c r="H7" s="33">
        <f>$D:$D/$G:$G*100</f>
        <v>99.04822735663683</v>
      </c>
      <c r="I7" s="42">
        <f>I8+I16+I21+I25+I28+I32+I35+I41+I42+I43+I47+I61</f>
        <v>33473.81</v>
      </c>
    </row>
    <row r="8" spans="1:9" ht="12.75">
      <c r="A8" s="6" t="s">
        <v>4</v>
      </c>
      <c r="B8" s="33">
        <f>B9+B10</f>
        <v>220558.89999999997</v>
      </c>
      <c r="C8" s="33">
        <f>C9+C10</f>
        <v>189808.85</v>
      </c>
      <c r="D8" s="33">
        <f>D9+D10</f>
        <v>173996.82</v>
      </c>
      <c r="E8" s="33">
        <f aca="true" t="shared" si="0" ref="E8:E70">$D:$D/$B:$B*100</f>
        <v>78.88904959174172</v>
      </c>
      <c r="F8" s="33">
        <f>$D:$D/$C:$C*100</f>
        <v>91.66949802393303</v>
      </c>
      <c r="G8" s="33">
        <f>G9+G10</f>
        <v>171230.94000000003</v>
      </c>
      <c r="H8" s="33">
        <f>$D:$D/$G:$G*100</f>
        <v>101.61529218960077</v>
      </c>
      <c r="I8" s="33">
        <f>I9+I10</f>
        <v>16532.829999999998</v>
      </c>
    </row>
    <row r="9" spans="1:9" ht="25.5">
      <c r="A9" s="4" t="s">
        <v>5</v>
      </c>
      <c r="B9" s="34">
        <v>4347.8</v>
      </c>
      <c r="C9" s="34">
        <v>4097.8</v>
      </c>
      <c r="D9" s="54">
        <v>2760.89</v>
      </c>
      <c r="E9" s="33">
        <f t="shared" si="0"/>
        <v>63.50085100510603</v>
      </c>
      <c r="F9" s="33">
        <f>$D:$D/$C:$C*100</f>
        <v>67.37493289081947</v>
      </c>
      <c r="G9" s="34">
        <v>4561.07</v>
      </c>
      <c r="H9" s="33">
        <f>$D:$D/$G:$G*100</f>
        <v>60.531629639536334</v>
      </c>
      <c r="I9" s="54">
        <v>439.54</v>
      </c>
    </row>
    <row r="10" spans="1:9" ht="12.75" customHeight="1">
      <c r="A10" s="82" t="s">
        <v>82</v>
      </c>
      <c r="B10" s="69">
        <f>B12+B13+B14+B15</f>
        <v>216211.09999999998</v>
      </c>
      <c r="C10" s="69">
        <f>C12+C13+C14+C15</f>
        <v>185711.05000000002</v>
      </c>
      <c r="D10" s="69">
        <f>D12+D13+D14+D15</f>
        <v>171235.93</v>
      </c>
      <c r="E10" s="71">
        <f t="shared" si="0"/>
        <v>79.19849165930889</v>
      </c>
      <c r="F10" s="69">
        <f>$D:$D/$C:$C*100</f>
        <v>92.20556881241045</v>
      </c>
      <c r="G10" s="69">
        <f>G12+G13+G14+G15</f>
        <v>166669.87000000002</v>
      </c>
      <c r="H10" s="71">
        <f>$D:$D/$G:$G*100</f>
        <v>102.7395833452081</v>
      </c>
      <c r="I10" s="69">
        <f>I12+I13+I14+I15</f>
        <v>16093.289999999999</v>
      </c>
    </row>
    <row r="11" spans="1:9" ht="12.75">
      <c r="A11" s="83"/>
      <c r="B11" s="70"/>
      <c r="C11" s="70"/>
      <c r="D11" s="70"/>
      <c r="E11" s="72"/>
      <c r="F11" s="84"/>
      <c r="G11" s="70"/>
      <c r="H11" s="72"/>
      <c r="I11" s="70"/>
    </row>
    <row r="12" spans="1:9" ht="51" customHeight="1">
      <c r="A12" s="1" t="s">
        <v>86</v>
      </c>
      <c r="B12" s="35">
        <v>209649.4</v>
      </c>
      <c r="C12" s="35">
        <v>179361.9</v>
      </c>
      <c r="D12" s="35">
        <v>165665.11</v>
      </c>
      <c r="E12" s="33">
        <f t="shared" si="0"/>
        <v>79.02007351320823</v>
      </c>
      <c r="F12" s="33">
        <f aca="true" t="shared" si="1" ref="F12:F70">$D:$D/$C:$C*100</f>
        <v>92.36360118843521</v>
      </c>
      <c r="G12" s="35">
        <v>161820.54</v>
      </c>
      <c r="H12" s="33">
        <f aca="true" t="shared" si="2" ref="H12:H30">$D:$D/$G:$G*100</f>
        <v>102.37582324221633</v>
      </c>
      <c r="I12" s="35">
        <v>15699.92</v>
      </c>
    </row>
    <row r="13" spans="1:9" ht="89.25">
      <c r="A13" s="2" t="s">
        <v>87</v>
      </c>
      <c r="B13" s="35">
        <v>2481.4</v>
      </c>
      <c r="C13" s="35">
        <v>2422.6</v>
      </c>
      <c r="D13" s="35">
        <v>2174.73</v>
      </c>
      <c r="E13" s="33">
        <f t="shared" si="0"/>
        <v>87.6412509067462</v>
      </c>
      <c r="F13" s="33">
        <f t="shared" si="1"/>
        <v>89.76843061173946</v>
      </c>
      <c r="G13" s="35">
        <v>1932.2</v>
      </c>
      <c r="H13" s="33">
        <f t="shared" si="2"/>
        <v>112.55201324914606</v>
      </c>
      <c r="I13" s="35">
        <v>223.93</v>
      </c>
    </row>
    <row r="14" spans="1:9" ht="25.5">
      <c r="A14" s="3" t="s">
        <v>88</v>
      </c>
      <c r="B14" s="35">
        <v>3645.9</v>
      </c>
      <c r="C14" s="35">
        <v>3547.1</v>
      </c>
      <c r="D14" s="35">
        <v>2630.66</v>
      </c>
      <c r="E14" s="33">
        <f t="shared" si="0"/>
        <v>72.15392632820428</v>
      </c>
      <c r="F14" s="33">
        <f t="shared" si="1"/>
        <v>74.16368300865496</v>
      </c>
      <c r="G14" s="35">
        <v>2617.85</v>
      </c>
      <c r="H14" s="33">
        <f t="shared" si="2"/>
        <v>100.48933284947572</v>
      </c>
      <c r="I14" s="35">
        <v>103.89</v>
      </c>
    </row>
    <row r="15" spans="1:9" ht="65.25" customHeight="1">
      <c r="A15" s="7" t="s">
        <v>90</v>
      </c>
      <c r="B15" s="35">
        <v>434.4</v>
      </c>
      <c r="C15" s="49">
        <v>379.45</v>
      </c>
      <c r="D15" s="35">
        <v>765.43</v>
      </c>
      <c r="E15" s="33">
        <f t="shared" si="0"/>
        <v>176.20395948434623</v>
      </c>
      <c r="F15" s="33">
        <f t="shared" si="1"/>
        <v>201.72091184609303</v>
      </c>
      <c r="G15" s="35">
        <v>299.28</v>
      </c>
      <c r="H15" s="33">
        <f t="shared" si="2"/>
        <v>255.7571504945202</v>
      </c>
      <c r="I15" s="35">
        <v>65.55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22346.8</v>
      </c>
      <c r="D16" s="42">
        <f>D17+D18+D19+D20</f>
        <v>23350.44</v>
      </c>
      <c r="E16" s="33">
        <f t="shared" si="0"/>
        <v>95.03870668392392</v>
      </c>
      <c r="F16" s="33">
        <f t="shared" si="1"/>
        <v>104.49120231979524</v>
      </c>
      <c r="G16" s="42">
        <f>G17+G18+G19+G20</f>
        <v>18059.83</v>
      </c>
      <c r="H16" s="33">
        <f t="shared" si="2"/>
        <v>129.29490476931397</v>
      </c>
      <c r="I16" s="42">
        <f>I17+I18+I19+I20</f>
        <v>2107.4</v>
      </c>
    </row>
    <row r="17" spans="1:9" ht="37.5" customHeight="1">
      <c r="A17" s="10" t="s">
        <v>96</v>
      </c>
      <c r="B17" s="35">
        <v>7841.5</v>
      </c>
      <c r="C17" s="49">
        <v>7130</v>
      </c>
      <c r="D17" s="35">
        <v>8002.53</v>
      </c>
      <c r="E17" s="33">
        <f t="shared" si="0"/>
        <v>102.05356118089651</v>
      </c>
      <c r="F17" s="33">
        <f t="shared" si="1"/>
        <v>112.23744740532959</v>
      </c>
      <c r="G17" s="35">
        <v>6265.04</v>
      </c>
      <c r="H17" s="33">
        <f t="shared" si="2"/>
        <v>127.7331030607945</v>
      </c>
      <c r="I17" s="35">
        <v>798.61</v>
      </c>
    </row>
    <row r="18" spans="1:9" ht="56.25" customHeight="1">
      <c r="A18" s="10" t="s">
        <v>97</v>
      </c>
      <c r="B18" s="35">
        <v>164.8</v>
      </c>
      <c r="C18" s="49">
        <v>156.8</v>
      </c>
      <c r="D18" s="35">
        <v>125.43</v>
      </c>
      <c r="E18" s="33">
        <f t="shared" si="0"/>
        <v>76.11043689320388</v>
      </c>
      <c r="F18" s="33">
        <f t="shared" si="1"/>
        <v>79.9936224489796</v>
      </c>
      <c r="G18" s="35">
        <v>173.48</v>
      </c>
      <c r="H18" s="33">
        <f t="shared" si="2"/>
        <v>72.30228268388288</v>
      </c>
      <c r="I18" s="35">
        <v>11.99</v>
      </c>
    </row>
    <row r="19" spans="1:9" ht="55.5" customHeight="1">
      <c r="A19" s="10" t="s">
        <v>98</v>
      </c>
      <c r="B19" s="35">
        <v>18156.6</v>
      </c>
      <c r="C19" s="49">
        <v>15915</v>
      </c>
      <c r="D19" s="35">
        <v>16444.17</v>
      </c>
      <c r="E19" s="33">
        <f t="shared" si="0"/>
        <v>90.56855358382076</v>
      </c>
      <c r="F19" s="33">
        <f t="shared" si="1"/>
        <v>103.32497643732327</v>
      </c>
      <c r="G19" s="35">
        <v>12418.77</v>
      </c>
      <c r="H19" s="33">
        <f t="shared" si="2"/>
        <v>132.41383808541426</v>
      </c>
      <c r="I19" s="35">
        <v>1488.91</v>
      </c>
    </row>
    <row r="20" spans="1:9" ht="54" customHeight="1">
      <c r="A20" s="10" t="s">
        <v>99</v>
      </c>
      <c r="B20" s="35">
        <v>-1593.5</v>
      </c>
      <c r="C20" s="49">
        <v>-855</v>
      </c>
      <c r="D20" s="35">
        <v>-1221.69</v>
      </c>
      <c r="E20" s="33">
        <f t="shared" si="0"/>
        <v>76.66708503294635</v>
      </c>
      <c r="F20" s="33">
        <f t="shared" si="1"/>
        <v>142.88771929824563</v>
      </c>
      <c r="G20" s="35">
        <v>-797.46</v>
      </c>
      <c r="H20" s="33">
        <f t="shared" si="2"/>
        <v>153.1976525468362</v>
      </c>
      <c r="I20" s="35">
        <v>-192.11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40803.1</v>
      </c>
      <c r="D21" s="42">
        <f>D22+D23+D24</f>
        <v>37474.94</v>
      </c>
      <c r="E21" s="33">
        <f t="shared" si="0"/>
        <v>89.59783597269816</v>
      </c>
      <c r="F21" s="33">
        <f t="shared" si="1"/>
        <v>91.84336484237718</v>
      </c>
      <c r="G21" s="42">
        <f>G22+G23+G24</f>
        <v>39408.060000000005</v>
      </c>
      <c r="H21" s="33">
        <f t="shared" si="2"/>
        <v>95.0946075498261</v>
      </c>
      <c r="I21" s="42">
        <f>I22+I23+I24</f>
        <v>792.29</v>
      </c>
    </row>
    <row r="22" spans="1:9" ht="18.75" customHeight="1">
      <c r="A22" s="5" t="s">
        <v>102</v>
      </c>
      <c r="B22" s="35">
        <v>40121.82</v>
      </c>
      <c r="C22" s="35">
        <v>39250.4</v>
      </c>
      <c r="D22" s="35">
        <v>36469.86</v>
      </c>
      <c r="E22" s="33">
        <f t="shared" si="0"/>
        <v>90.89782068709744</v>
      </c>
      <c r="F22" s="33">
        <f t="shared" si="1"/>
        <v>92.9158938507633</v>
      </c>
      <c r="G22" s="35">
        <v>38367.9</v>
      </c>
      <c r="H22" s="33">
        <f t="shared" si="2"/>
        <v>95.05305216079066</v>
      </c>
      <c r="I22" s="35">
        <v>779</v>
      </c>
    </row>
    <row r="23" spans="1:9" ht="12.75">
      <c r="A23" s="3" t="s">
        <v>100</v>
      </c>
      <c r="B23" s="35">
        <v>625.7</v>
      </c>
      <c r="C23" s="35">
        <v>625.7</v>
      </c>
      <c r="D23" s="35">
        <v>418.11</v>
      </c>
      <c r="E23" s="33">
        <f t="shared" si="0"/>
        <v>66.82275851046828</v>
      </c>
      <c r="F23" s="33">
        <v>0</v>
      </c>
      <c r="G23" s="35">
        <v>603.75</v>
      </c>
      <c r="H23" s="33">
        <f t="shared" si="2"/>
        <v>69.25217391304348</v>
      </c>
      <c r="I23" s="35">
        <v>0</v>
      </c>
    </row>
    <row r="24" spans="1:9" ht="27" customHeight="1">
      <c r="A24" s="3" t="s">
        <v>101</v>
      </c>
      <c r="B24" s="35">
        <v>1078.2</v>
      </c>
      <c r="C24" s="35">
        <v>927</v>
      </c>
      <c r="D24" s="35">
        <v>586.97</v>
      </c>
      <c r="E24" s="33">
        <f t="shared" si="0"/>
        <v>54.439807085883885</v>
      </c>
      <c r="F24" s="33">
        <f t="shared" si="1"/>
        <v>63.31930960086301</v>
      </c>
      <c r="G24" s="35">
        <v>436.41</v>
      </c>
      <c r="H24" s="33">
        <f t="shared" si="2"/>
        <v>134.49966774363557</v>
      </c>
      <c r="I24" s="35">
        <v>13.29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23080</v>
      </c>
      <c r="D25" s="42">
        <f>$26:$26+$27:$27</f>
        <v>20466.34</v>
      </c>
      <c r="E25" s="33">
        <f t="shared" si="0"/>
        <v>80.77869271413242</v>
      </c>
      <c r="F25" s="33">
        <f t="shared" si="1"/>
        <v>88.67564991334488</v>
      </c>
      <c r="G25" s="42">
        <f>$26:$26+$27:$27</f>
        <v>21383.85</v>
      </c>
      <c r="H25" s="33">
        <f t="shared" si="2"/>
        <v>95.70933204263966</v>
      </c>
      <c r="I25" s="42">
        <f>$26:$26+$27:$27</f>
        <v>8190.360000000001</v>
      </c>
    </row>
    <row r="26" spans="1:9" ht="12.75">
      <c r="A26" s="3" t="s">
        <v>9</v>
      </c>
      <c r="B26" s="35">
        <v>8355.6</v>
      </c>
      <c r="C26" s="35">
        <v>7600</v>
      </c>
      <c r="D26" s="35">
        <v>7277.99</v>
      </c>
      <c r="E26" s="33">
        <f t="shared" si="0"/>
        <v>87.10314040882761</v>
      </c>
      <c r="F26" s="33">
        <f t="shared" si="1"/>
        <v>95.76302631578947</v>
      </c>
      <c r="G26" s="35">
        <v>6927.66</v>
      </c>
      <c r="H26" s="33">
        <f t="shared" si="2"/>
        <v>105.05697450509986</v>
      </c>
      <c r="I26" s="35">
        <v>4280.8</v>
      </c>
    </row>
    <row r="27" spans="1:9" ht="12.75">
      <c r="A27" s="3" t="s">
        <v>10</v>
      </c>
      <c r="B27" s="35">
        <v>16980.71</v>
      </c>
      <c r="C27" s="35">
        <v>15480</v>
      </c>
      <c r="D27" s="35">
        <v>13188.35</v>
      </c>
      <c r="E27" s="33">
        <f t="shared" si="0"/>
        <v>77.66665822571612</v>
      </c>
      <c r="F27" s="33">
        <f t="shared" si="1"/>
        <v>85.19605943152455</v>
      </c>
      <c r="G27" s="35">
        <v>14456.19</v>
      </c>
      <c r="H27" s="33">
        <f t="shared" si="2"/>
        <v>91.22977769384603</v>
      </c>
      <c r="I27" s="35">
        <v>3909.56</v>
      </c>
    </row>
    <row r="28" spans="1:9" ht="12.75">
      <c r="A28" s="6" t="s">
        <v>11</v>
      </c>
      <c r="B28" s="42">
        <f>B29+B30+B31</f>
        <v>19018.3</v>
      </c>
      <c r="C28" s="42">
        <f>C29+C30+C31</f>
        <v>17102.8</v>
      </c>
      <c r="D28" s="42">
        <f>D29+D30+D31</f>
        <v>12185.85</v>
      </c>
      <c r="E28" s="33">
        <f t="shared" si="0"/>
        <v>64.07433892619214</v>
      </c>
      <c r="F28" s="33">
        <f t="shared" si="1"/>
        <v>71.25061393456042</v>
      </c>
      <c r="G28" s="42">
        <f>G29+G30+G31</f>
        <v>15723.36</v>
      </c>
      <c r="H28" s="33">
        <f t="shared" si="2"/>
        <v>77.50156455108832</v>
      </c>
      <c r="I28" s="42">
        <f>I29+I30+I31</f>
        <v>1196.77</v>
      </c>
    </row>
    <row r="29" spans="1:9" ht="25.5">
      <c r="A29" s="3" t="s">
        <v>12</v>
      </c>
      <c r="B29" s="35">
        <v>18910.3</v>
      </c>
      <c r="C29" s="35">
        <v>17000</v>
      </c>
      <c r="D29" s="35">
        <v>12100.65</v>
      </c>
      <c r="E29" s="33">
        <f t="shared" si="0"/>
        <v>63.98973046435012</v>
      </c>
      <c r="F29" s="33">
        <f t="shared" si="1"/>
        <v>71.18029411764707</v>
      </c>
      <c r="G29" s="35">
        <v>15649.66</v>
      </c>
      <c r="H29" s="33">
        <f t="shared" si="2"/>
        <v>77.32212712608452</v>
      </c>
      <c r="I29" s="35">
        <v>1175.57</v>
      </c>
    </row>
    <row r="30" spans="1:9" ht="25.5">
      <c r="A30" s="5" t="s">
        <v>104</v>
      </c>
      <c r="B30" s="35">
        <v>58</v>
      </c>
      <c r="C30" s="35">
        <v>52.8</v>
      </c>
      <c r="D30" s="35">
        <v>75.2</v>
      </c>
      <c r="E30" s="33">
        <f t="shared" si="0"/>
        <v>129.6551724137931</v>
      </c>
      <c r="F30" s="33">
        <f t="shared" si="1"/>
        <v>142.42424242424244</v>
      </c>
      <c r="G30" s="35">
        <v>66.2</v>
      </c>
      <c r="H30" s="33">
        <f t="shared" si="2"/>
        <v>113.595166163142</v>
      </c>
      <c r="I30" s="35">
        <v>11.2</v>
      </c>
    </row>
    <row r="31" spans="1:9" ht="25.5">
      <c r="A31" s="3" t="s">
        <v>103</v>
      </c>
      <c r="B31" s="35">
        <v>50</v>
      </c>
      <c r="C31" s="35">
        <v>50</v>
      </c>
      <c r="D31" s="35">
        <v>10</v>
      </c>
      <c r="E31" s="33">
        <f t="shared" si="0"/>
        <v>20</v>
      </c>
      <c r="F31" s="33">
        <v>0</v>
      </c>
      <c r="G31" s="35">
        <v>7.5</v>
      </c>
      <c r="H31" s="33">
        <v>0</v>
      </c>
      <c r="I31" s="35">
        <v>10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0.06999999999999999</v>
      </c>
      <c r="E32" s="33">
        <v>0</v>
      </c>
      <c r="F32" s="33">
        <v>0</v>
      </c>
      <c r="G32" s="42">
        <f>G33+G34</f>
        <v>0.32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0.06</v>
      </c>
      <c r="E33" s="33">
        <v>0</v>
      </c>
      <c r="F33" s="33">
        <v>0</v>
      </c>
      <c r="G33" s="35">
        <v>0.2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0.01</v>
      </c>
      <c r="E34" s="33">
        <v>0</v>
      </c>
      <c r="F34" s="33">
        <v>0</v>
      </c>
      <c r="G34" s="35">
        <v>0.12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71174.01</v>
      </c>
      <c r="C35" s="42">
        <f>C36+C39+C40</f>
        <v>63479.54</v>
      </c>
      <c r="D35" s="42">
        <f>D36+D39+D40</f>
        <v>45392.2</v>
      </c>
      <c r="E35" s="33">
        <f t="shared" si="0"/>
        <v>63.7763700541813</v>
      </c>
      <c r="F35" s="33">
        <f t="shared" si="1"/>
        <v>71.50681936258518</v>
      </c>
      <c r="G35" s="42">
        <f>G36+G39+G40</f>
        <v>52070.60999999999</v>
      </c>
      <c r="H35" s="33">
        <f>$D:$D/$G:$G*100</f>
        <v>87.17431964019627</v>
      </c>
      <c r="I35" s="42">
        <f>I36+I39+I40</f>
        <v>3129.0199999999995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61633.55</v>
      </c>
      <c r="D36" s="35">
        <f>D37+D38</f>
        <v>43482.6</v>
      </c>
      <c r="E36" s="33">
        <f t="shared" si="0"/>
        <v>62.78268930058086</v>
      </c>
      <c r="F36" s="33">
        <f t="shared" si="1"/>
        <v>70.55021169476689</v>
      </c>
      <c r="G36" s="35">
        <f>G37+G38</f>
        <v>50085.95</v>
      </c>
      <c r="H36" s="33">
        <f>$D:$D/$G:$G*100</f>
        <v>86.8159633589859</v>
      </c>
      <c r="I36" s="35">
        <f>I37+I38</f>
        <v>3050.1499999999996</v>
      </c>
    </row>
    <row r="37" spans="1:9" ht="81.75" customHeight="1">
      <c r="A37" s="1" t="s">
        <v>108</v>
      </c>
      <c r="B37" s="35">
        <v>44757.5</v>
      </c>
      <c r="C37" s="35">
        <v>39757.5</v>
      </c>
      <c r="D37" s="35">
        <v>24014.51</v>
      </c>
      <c r="E37" s="33">
        <f t="shared" si="0"/>
        <v>53.654717086521806</v>
      </c>
      <c r="F37" s="33">
        <f t="shared" si="1"/>
        <v>60.4024649437213</v>
      </c>
      <c r="G37" s="35">
        <v>29851.85</v>
      </c>
      <c r="H37" s="33">
        <f>$D:$D/$G:$G*100</f>
        <v>80.44563402268201</v>
      </c>
      <c r="I37" s="35">
        <v>1405.84</v>
      </c>
    </row>
    <row r="38" spans="1:9" ht="76.5">
      <c r="A38" s="3" t="s">
        <v>109</v>
      </c>
      <c r="B38" s="35">
        <v>24501.4</v>
      </c>
      <c r="C38" s="35">
        <v>21876.05</v>
      </c>
      <c r="D38" s="35">
        <v>19468.09</v>
      </c>
      <c r="E38" s="33">
        <f t="shared" si="0"/>
        <v>79.45705143379561</v>
      </c>
      <c r="F38" s="33">
        <f t="shared" si="1"/>
        <v>88.99271120700493</v>
      </c>
      <c r="G38" s="35">
        <v>20234.1</v>
      </c>
      <c r="H38" s="33">
        <f>$D:$D/$G:$G*100</f>
        <v>96.21426206255776</v>
      </c>
      <c r="I38" s="35">
        <v>1644.31</v>
      </c>
    </row>
    <row r="39" spans="1:9" ht="51">
      <c r="A39" s="5" t="s">
        <v>110</v>
      </c>
      <c r="B39" s="35">
        <v>845</v>
      </c>
      <c r="C39" s="35">
        <v>845</v>
      </c>
      <c r="D39" s="35">
        <v>1033.72</v>
      </c>
      <c r="E39" s="33">
        <f t="shared" si="0"/>
        <v>122.33372781065088</v>
      </c>
      <c r="F39" s="33">
        <v>0</v>
      </c>
      <c r="G39" s="35">
        <v>1665.1</v>
      </c>
      <c r="H39" s="33">
        <f>$D:$D/$G:$G*100</f>
        <v>62.08155666326347</v>
      </c>
      <c r="I39" s="35">
        <v>0</v>
      </c>
    </row>
    <row r="40" spans="1:9" ht="76.5">
      <c r="A40" s="53" t="s">
        <v>127</v>
      </c>
      <c r="B40" s="35">
        <v>1070.11</v>
      </c>
      <c r="C40" s="35">
        <v>1000.99</v>
      </c>
      <c r="D40" s="35">
        <v>875.88</v>
      </c>
      <c r="E40" s="33">
        <f t="shared" si="0"/>
        <v>81.84952948762277</v>
      </c>
      <c r="F40" s="33">
        <f t="shared" si="1"/>
        <v>87.5013736400963</v>
      </c>
      <c r="G40" s="35">
        <v>319.56</v>
      </c>
      <c r="H40" s="33">
        <v>0</v>
      </c>
      <c r="I40" s="35">
        <v>78.87</v>
      </c>
    </row>
    <row r="41" spans="1:9" ht="25.5">
      <c r="A41" s="4" t="s">
        <v>15</v>
      </c>
      <c r="B41" s="34">
        <v>209</v>
      </c>
      <c r="C41" s="34">
        <v>209</v>
      </c>
      <c r="D41" s="34">
        <v>1250.79</v>
      </c>
      <c r="E41" s="33">
        <f t="shared" si="0"/>
        <v>598.4641148325359</v>
      </c>
      <c r="F41" s="33">
        <f t="shared" si="1"/>
        <v>598.4641148325359</v>
      </c>
      <c r="G41" s="34">
        <v>579.57</v>
      </c>
      <c r="H41" s="33">
        <f aca="true" t="shared" si="3" ref="H41:H53">$D:$D/$G:$G*100</f>
        <v>215.81344790103003</v>
      </c>
      <c r="I41" s="34">
        <v>314.57</v>
      </c>
    </row>
    <row r="42" spans="1:9" ht="25.5">
      <c r="A42" s="12" t="s">
        <v>115</v>
      </c>
      <c r="B42" s="34">
        <v>4621.8</v>
      </c>
      <c r="C42" s="34">
        <v>4451.75</v>
      </c>
      <c r="D42" s="34">
        <v>4546.69</v>
      </c>
      <c r="E42" s="33">
        <f t="shared" si="0"/>
        <v>98.37487558959711</v>
      </c>
      <c r="F42" s="33">
        <f t="shared" si="1"/>
        <v>102.13264446565957</v>
      </c>
      <c r="G42" s="34">
        <v>3607.85</v>
      </c>
      <c r="H42" s="33">
        <f t="shared" si="3"/>
        <v>126.02214615352634</v>
      </c>
      <c r="I42" s="34">
        <v>128.23</v>
      </c>
    </row>
    <row r="43" spans="1:9" ht="25.5">
      <c r="A43" s="8" t="s">
        <v>16</v>
      </c>
      <c r="B43" s="42">
        <f>B44+B45+B46</f>
        <v>9776.41</v>
      </c>
      <c r="C43" s="42">
        <f>C44+C45+C46</f>
        <v>7642.91</v>
      </c>
      <c r="D43" s="42">
        <f>D44+D45+D46</f>
        <v>7385.6</v>
      </c>
      <c r="E43" s="33">
        <f t="shared" si="0"/>
        <v>75.5451131857195</v>
      </c>
      <c r="F43" s="33">
        <f t="shared" si="1"/>
        <v>96.63335038617491</v>
      </c>
      <c r="G43" s="42">
        <f>G44+G45+G46</f>
        <v>5438.05</v>
      </c>
      <c r="H43" s="33">
        <f t="shared" si="3"/>
        <v>135.8133889905389</v>
      </c>
      <c r="I43" s="42">
        <f>I44+I45+I46</f>
        <v>310.15</v>
      </c>
    </row>
    <row r="44" spans="1:9" ht="12.75">
      <c r="A44" s="3" t="s">
        <v>112</v>
      </c>
      <c r="B44" s="35">
        <v>40</v>
      </c>
      <c r="C44" s="35">
        <v>36.5</v>
      </c>
      <c r="D44" s="35">
        <v>42.55</v>
      </c>
      <c r="E44" s="33">
        <f t="shared" si="0"/>
        <v>106.375</v>
      </c>
      <c r="F44" s="33">
        <f t="shared" si="1"/>
        <v>116.57534246575341</v>
      </c>
      <c r="G44" s="35">
        <v>204.76</v>
      </c>
      <c r="H44" s="33">
        <f t="shared" si="3"/>
        <v>20.780425864426647</v>
      </c>
      <c r="I44" s="35">
        <v>4.32</v>
      </c>
    </row>
    <row r="45" spans="1:9" ht="68.25" customHeight="1">
      <c r="A45" s="3" t="s">
        <v>113</v>
      </c>
      <c r="B45" s="35">
        <v>4020.94</v>
      </c>
      <c r="C45" s="35">
        <v>4020.94</v>
      </c>
      <c r="D45" s="35">
        <v>898.34</v>
      </c>
      <c r="E45" s="33">
        <v>0</v>
      </c>
      <c r="F45" s="33">
        <v>0</v>
      </c>
      <c r="G45" s="35">
        <v>509.69</v>
      </c>
      <c r="H45" s="33">
        <f t="shared" si="3"/>
        <v>176.25223174871002</v>
      </c>
      <c r="I45" s="35">
        <v>37.9</v>
      </c>
    </row>
    <row r="46" spans="1:9" ht="12.75">
      <c r="A46" s="48" t="s">
        <v>111</v>
      </c>
      <c r="B46" s="35">
        <v>5715.47</v>
      </c>
      <c r="C46" s="35">
        <v>3585.47</v>
      </c>
      <c r="D46" s="35">
        <v>6444.71</v>
      </c>
      <c r="E46" s="33">
        <f t="shared" si="0"/>
        <v>112.75905568570914</v>
      </c>
      <c r="F46" s="33">
        <f t="shared" si="1"/>
        <v>179.74519379607136</v>
      </c>
      <c r="G46" s="35">
        <v>4723.6</v>
      </c>
      <c r="H46" s="33">
        <f t="shared" si="3"/>
        <v>136.4364044372936</v>
      </c>
      <c r="I46" s="35">
        <v>267.93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9032.8</v>
      </c>
      <c r="D47" s="42">
        <f>D48+D49+D50+D51+D52+D53+D54+D56+D57+D59+D60+D55</f>
        <v>7306.120000000001</v>
      </c>
      <c r="E47" s="33">
        <f t="shared" si="0"/>
        <v>78.07518861270813</v>
      </c>
      <c r="F47" s="33">
        <f t="shared" si="1"/>
        <v>80.88433265432647</v>
      </c>
      <c r="G47" s="42">
        <f>G48+G49+G50+G51+G52+G53+G54+G56+G57+G59+G60+G55</f>
        <v>8460.63</v>
      </c>
      <c r="H47" s="33">
        <f t="shared" si="3"/>
        <v>86.35432585989462</v>
      </c>
      <c r="I47" s="42">
        <f>I48+I49+I50+I51+I52+I53+I54+I56+I57+I59+I60</f>
        <v>731.27</v>
      </c>
    </row>
    <row r="48" spans="1:9" ht="25.5">
      <c r="A48" s="3" t="s">
        <v>18</v>
      </c>
      <c r="B48" s="35">
        <v>189</v>
      </c>
      <c r="C48" s="35">
        <v>184.2</v>
      </c>
      <c r="D48" s="35">
        <v>144.64</v>
      </c>
      <c r="E48" s="33">
        <f t="shared" si="0"/>
        <v>76.52910052910052</v>
      </c>
      <c r="F48" s="33">
        <f t="shared" si="1"/>
        <v>78.52334419109664</v>
      </c>
      <c r="G48" s="35">
        <v>181.9</v>
      </c>
      <c r="H48" s="33">
        <f t="shared" si="3"/>
        <v>79.51621770203407</v>
      </c>
      <c r="I48" s="35">
        <v>27.96</v>
      </c>
    </row>
    <row r="49" spans="1:9" ht="63.75">
      <c r="A49" s="3" t="s">
        <v>125</v>
      </c>
      <c r="B49" s="35">
        <v>279.8</v>
      </c>
      <c r="C49" s="35">
        <v>279.8</v>
      </c>
      <c r="D49" s="35">
        <v>257</v>
      </c>
      <c r="E49" s="33">
        <f t="shared" si="0"/>
        <v>91.85132237312365</v>
      </c>
      <c r="F49" s="33">
        <f t="shared" si="1"/>
        <v>91.85132237312365</v>
      </c>
      <c r="G49" s="35">
        <v>257.05</v>
      </c>
      <c r="H49" s="33">
        <f t="shared" si="3"/>
        <v>99.98054853141412</v>
      </c>
      <c r="I49" s="35">
        <v>90</v>
      </c>
    </row>
    <row r="50" spans="1:9" ht="52.5" customHeight="1">
      <c r="A50" s="5" t="s">
        <v>123</v>
      </c>
      <c r="B50" s="35">
        <v>159.1</v>
      </c>
      <c r="C50" s="35">
        <v>151.1</v>
      </c>
      <c r="D50" s="35">
        <v>63.8</v>
      </c>
      <c r="E50" s="33">
        <f t="shared" si="0"/>
        <v>40.10056568196103</v>
      </c>
      <c r="F50" s="33">
        <f t="shared" si="1"/>
        <v>42.22369291859695</v>
      </c>
      <c r="G50" s="35">
        <v>137.29</v>
      </c>
      <c r="H50" s="33">
        <f t="shared" si="3"/>
        <v>46.4709738509724</v>
      </c>
      <c r="I50" s="35">
        <v>5</v>
      </c>
    </row>
    <row r="51" spans="1:9" ht="38.25">
      <c r="A51" s="3" t="s">
        <v>19</v>
      </c>
      <c r="B51" s="35">
        <v>785.1</v>
      </c>
      <c r="C51" s="35">
        <v>709.7</v>
      </c>
      <c r="D51" s="35">
        <v>1159.65</v>
      </c>
      <c r="E51" s="33">
        <f t="shared" si="0"/>
        <v>147.7072984333206</v>
      </c>
      <c r="F51" s="33">
        <f t="shared" si="1"/>
        <v>163.4000281809215</v>
      </c>
      <c r="G51" s="35">
        <v>765.95</v>
      </c>
      <c r="H51" s="33">
        <f t="shared" si="3"/>
        <v>151.40022194660224</v>
      </c>
      <c r="I51" s="35">
        <v>39.73</v>
      </c>
    </row>
    <row r="52" spans="1:9" ht="63.75">
      <c r="A52" s="3" t="s">
        <v>20</v>
      </c>
      <c r="B52" s="35">
        <v>2470.4</v>
      </c>
      <c r="C52" s="35">
        <v>2380.4</v>
      </c>
      <c r="D52" s="35">
        <v>1916.63</v>
      </c>
      <c r="E52" s="33">
        <f t="shared" si="0"/>
        <v>77.5837920984456</v>
      </c>
      <c r="F52" s="33">
        <f t="shared" si="1"/>
        <v>80.51713997647454</v>
      </c>
      <c r="G52" s="35">
        <v>2344.75</v>
      </c>
      <c r="H52" s="33">
        <f t="shared" si="3"/>
        <v>81.74133702953407</v>
      </c>
      <c r="I52" s="35">
        <v>173.64</v>
      </c>
    </row>
    <row r="53" spans="1:9" ht="25.5">
      <c r="A53" s="3" t="s">
        <v>21</v>
      </c>
      <c r="B53" s="35">
        <v>149.7</v>
      </c>
      <c r="C53" s="35">
        <v>129.5</v>
      </c>
      <c r="D53" s="35">
        <v>47.8</v>
      </c>
      <c r="E53" s="33">
        <f t="shared" si="0"/>
        <v>31.93052772211089</v>
      </c>
      <c r="F53" s="33">
        <v>0</v>
      </c>
      <c r="G53" s="35">
        <v>129.85</v>
      </c>
      <c r="H53" s="33">
        <f t="shared" si="3"/>
        <v>36.81170581440123</v>
      </c>
      <c r="I53" s="35">
        <v>4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f t="shared" si="0"/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-0.01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3</v>
      </c>
      <c r="D56" s="35">
        <v>14.73</v>
      </c>
      <c r="E56" s="33">
        <f t="shared" si="0"/>
        <v>294.6</v>
      </c>
      <c r="F56" s="33">
        <v>0</v>
      </c>
      <c r="G56" s="35">
        <v>1.6</v>
      </c>
      <c r="H56" s="33">
        <v>0</v>
      </c>
      <c r="I56" s="35">
        <v>0</v>
      </c>
    </row>
    <row r="57" spans="1:9" ht="79.5" customHeight="1">
      <c r="A57" s="3" t="s">
        <v>128</v>
      </c>
      <c r="B57" s="35">
        <v>2552.5</v>
      </c>
      <c r="C57" s="35">
        <v>2480.1</v>
      </c>
      <c r="D57" s="35">
        <v>900.09</v>
      </c>
      <c r="E57" s="33">
        <f t="shared" si="0"/>
        <v>35.26307541625857</v>
      </c>
      <c r="F57" s="33">
        <f t="shared" si="1"/>
        <v>36.29248820612072</v>
      </c>
      <c r="G57" s="35">
        <v>2133.95</v>
      </c>
      <c r="H57" s="33">
        <f>$D:$D/$G:$G*100</f>
        <v>42.17952623069895</v>
      </c>
      <c r="I57" s="35">
        <v>73.54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59.47</v>
      </c>
      <c r="E59" s="33">
        <v>0</v>
      </c>
      <c r="F59" s="33">
        <v>0</v>
      </c>
      <c r="G59" s="35">
        <v>17.94</v>
      </c>
      <c r="H59" s="33">
        <f>$D:$D/$G:$G*100</f>
        <v>331.49386845039015</v>
      </c>
      <c r="I59" s="35">
        <v>2</v>
      </c>
    </row>
    <row r="60" spans="1:9" ht="38.25">
      <c r="A60" s="3" t="s">
        <v>23</v>
      </c>
      <c r="B60" s="35">
        <v>2764.2</v>
      </c>
      <c r="C60" s="35">
        <v>2712</v>
      </c>
      <c r="D60" s="35">
        <v>2739.31</v>
      </c>
      <c r="E60" s="33">
        <f t="shared" si="0"/>
        <v>99.09955864264526</v>
      </c>
      <c r="F60" s="33">
        <f t="shared" si="1"/>
        <v>101.00700589970502</v>
      </c>
      <c r="G60" s="35">
        <v>2487.36</v>
      </c>
      <c r="H60" s="33">
        <f aca="true" t="shared" si="4" ref="H60:H67">$D:$D/$G:$G*100</f>
        <v>110.12921330245722</v>
      </c>
      <c r="I60" s="35">
        <v>315.4</v>
      </c>
    </row>
    <row r="61" spans="1:9" ht="12.75">
      <c r="A61" s="6" t="s">
        <v>24</v>
      </c>
      <c r="B61" s="34">
        <v>0</v>
      </c>
      <c r="C61" s="34">
        <v>0</v>
      </c>
      <c r="D61" s="34">
        <v>932.67</v>
      </c>
      <c r="E61" s="33">
        <v>0</v>
      </c>
      <c r="F61" s="33">
        <v>0</v>
      </c>
      <c r="G61" s="34">
        <v>1537.7</v>
      </c>
      <c r="H61" s="33">
        <f t="shared" si="4"/>
        <v>60.65357351889185</v>
      </c>
      <c r="I61" s="34">
        <v>40.92</v>
      </c>
    </row>
    <row r="62" spans="1:9" ht="12.75">
      <c r="A62" s="8" t="s">
        <v>25</v>
      </c>
      <c r="B62" s="42">
        <f>B8+B16+B21+B25+B28+B32+B35+B41+B42+B43+B61+B47</f>
        <v>426447.6499999999</v>
      </c>
      <c r="C62" s="42">
        <f>C8+C16+C21+C25+C28+C32+C35+C41+C42+C43+C61+C47</f>
        <v>377957.54999999993</v>
      </c>
      <c r="D62" s="42">
        <f>D8+D16+D21+D25+D28+D32+D35+D41+D42+D43+D61+D47</f>
        <v>334288.52999999997</v>
      </c>
      <c r="E62" s="33">
        <f t="shared" si="0"/>
        <v>78.38911294270235</v>
      </c>
      <c r="F62" s="33">
        <f t="shared" si="1"/>
        <v>88.44605167961323</v>
      </c>
      <c r="G62" s="42">
        <f>G8+G16+G21+G25+G28+G32+G35+G41+G42+G43+G61+G47</f>
        <v>337500.77</v>
      </c>
      <c r="H62" s="33">
        <f t="shared" si="4"/>
        <v>99.04822735663683</v>
      </c>
      <c r="I62" s="42">
        <f>I8+I16+I21+I25+I28+I32+I35+I41+I42+I43+I61+I47</f>
        <v>33473.81</v>
      </c>
    </row>
    <row r="63" spans="1:9" ht="12.75">
      <c r="A63" s="8" t="s">
        <v>26</v>
      </c>
      <c r="B63" s="42">
        <f>B64+B69</f>
        <v>1395676.94</v>
      </c>
      <c r="C63" s="42">
        <f>C64+C69</f>
        <v>1144033.9299999997</v>
      </c>
      <c r="D63" s="42">
        <f>D64+D69</f>
        <v>1108570.77</v>
      </c>
      <c r="E63" s="33">
        <f t="shared" si="0"/>
        <v>79.42889491317382</v>
      </c>
      <c r="F63" s="33">
        <f t="shared" si="1"/>
        <v>96.9001653648507</v>
      </c>
      <c r="G63" s="42">
        <f>G64+G69</f>
        <v>1222837.8199999998</v>
      </c>
      <c r="H63" s="33">
        <f t="shared" si="4"/>
        <v>90.65558423765468</v>
      </c>
      <c r="I63" s="42">
        <f>I64+I69</f>
        <v>116078.32</v>
      </c>
    </row>
    <row r="64" spans="1:9" ht="25.5">
      <c r="A64" s="8" t="s">
        <v>27</v>
      </c>
      <c r="B64" s="42">
        <f>B65+B66+B67+B68</f>
        <v>1399518.54</v>
      </c>
      <c r="C64" s="42">
        <f>C65+C66+C67+C68</f>
        <v>1147875.5299999998</v>
      </c>
      <c r="D64" s="42">
        <f>D65+D66+D67+D68</f>
        <v>1112883.91</v>
      </c>
      <c r="E64" s="33">
        <f t="shared" si="0"/>
        <v>79.51905445997164</v>
      </c>
      <c r="F64" s="33">
        <f t="shared" si="1"/>
        <v>96.95161896168307</v>
      </c>
      <c r="G64" s="42">
        <f>G65+G66+G67+G68</f>
        <v>1226699.68</v>
      </c>
      <c r="H64" s="33">
        <f t="shared" si="4"/>
        <v>90.72179019399435</v>
      </c>
      <c r="I64" s="42">
        <f>I65+I66+I67+I68</f>
        <v>116084.97</v>
      </c>
    </row>
    <row r="65" spans="1:9" ht="12.75">
      <c r="A65" s="3" t="s">
        <v>28</v>
      </c>
      <c r="B65" s="35">
        <v>276857.9</v>
      </c>
      <c r="C65" s="35">
        <v>237169.3</v>
      </c>
      <c r="D65" s="35">
        <v>249669.3</v>
      </c>
      <c r="E65" s="33">
        <f t="shared" si="0"/>
        <v>90.17958310021132</v>
      </c>
      <c r="F65" s="33">
        <f t="shared" si="1"/>
        <v>105.27049664522347</v>
      </c>
      <c r="G65" s="35">
        <v>277743.3</v>
      </c>
      <c r="H65" s="33">
        <f t="shared" si="4"/>
        <v>89.89210540812326</v>
      </c>
      <c r="I65" s="35">
        <v>20770.7</v>
      </c>
    </row>
    <row r="66" spans="1:9" ht="12.75">
      <c r="A66" s="3" t="s">
        <v>29</v>
      </c>
      <c r="B66" s="35">
        <v>279854.86</v>
      </c>
      <c r="C66" s="35">
        <v>209767.88</v>
      </c>
      <c r="D66" s="35">
        <v>153570.73</v>
      </c>
      <c r="E66" s="33">
        <f t="shared" si="0"/>
        <v>54.875134203493914</v>
      </c>
      <c r="F66" s="33">
        <f t="shared" si="1"/>
        <v>73.20984032445769</v>
      </c>
      <c r="G66" s="35">
        <v>379199.66</v>
      </c>
      <c r="H66" s="33">
        <f t="shared" si="4"/>
        <v>40.49864654414511</v>
      </c>
      <c r="I66" s="35">
        <v>25592.56</v>
      </c>
    </row>
    <row r="67" spans="1:9" ht="12.75">
      <c r="A67" s="3" t="s">
        <v>30</v>
      </c>
      <c r="B67" s="35">
        <v>842798.38</v>
      </c>
      <c r="C67" s="35">
        <v>700930.95</v>
      </c>
      <c r="D67" s="35">
        <v>709636.48</v>
      </c>
      <c r="E67" s="33">
        <f t="shared" si="0"/>
        <v>84.20002895591708</v>
      </c>
      <c r="F67" s="33">
        <f t="shared" si="1"/>
        <v>101.24199537771874</v>
      </c>
      <c r="G67" s="35">
        <v>569756.72</v>
      </c>
      <c r="H67" s="33">
        <f t="shared" si="4"/>
        <v>124.55078722020163</v>
      </c>
      <c r="I67" s="35">
        <v>69721.71</v>
      </c>
    </row>
    <row r="68" spans="1:9" ht="24.75" customHeight="1">
      <c r="A68" s="3" t="s">
        <v>31</v>
      </c>
      <c r="B68" s="35">
        <v>7.4</v>
      </c>
      <c r="C68" s="35">
        <v>7.4</v>
      </c>
      <c r="D68" s="35">
        <v>7.4</v>
      </c>
      <c r="E68" s="33">
        <f t="shared" si="0"/>
        <v>100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-4313.14</v>
      </c>
      <c r="E69" s="33">
        <f t="shared" si="0"/>
        <v>112.27457309454397</v>
      </c>
      <c r="F69" s="33">
        <f t="shared" si="1"/>
        <v>112.27457309454397</v>
      </c>
      <c r="G69" s="34">
        <v>-3861.86</v>
      </c>
      <c r="H69" s="33">
        <f>$D:$D/$G:$G*100</f>
        <v>111.6855608437385</v>
      </c>
      <c r="I69" s="34">
        <v>-6.65</v>
      </c>
    </row>
    <row r="70" spans="1:9" ht="12.75">
      <c r="A70" s="6" t="s">
        <v>32</v>
      </c>
      <c r="B70" s="42">
        <f>B63+B62</f>
        <v>1822124.5899999999</v>
      </c>
      <c r="C70" s="42">
        <f>C63+C62</f>
        <v>1521991.4799999995</v>
      </c>
      <c r="D70" s="42">
        <f>D63+D62</f>
        <v>1442859.3</v>
      </c>
      <c r="E70" s="33">
        <f t="shared" si="0"/>
        <v>79.1855457040948</v>
      </c>
      <c r="F70" s="33">
        <f t="shared" si="1"/>
        <v>94.80074750484152</v>
      </c>
      <c r="G70" s="42">
        <f>G63+G62</f>
        <v>1560338.5899999999</v>
      </c>
      <c r="H70" s="33">
        <f>$D:$D/$G:$G*100</f>
        <v>92.47091043233124</v>
      </c>
      <c r="I70" s="42">
        <f>I63+I62</f>
        <v>149552.13</v>
      </c>
    </row>
    <row r="71" spans="1:9" ht="12.75">
      <c r="A71" s="73" t="s">
        <v>34</v>
      </c>
      <c r="B71" s="74"/>
      <c r="C71" s="74"/>
      <c r="D71" s="74"/>
      <c r="E71" s="74"/>
      <c r="F71" s="74"/>
      <c r="G71" s="74"/>
      <c r="H71" s="74"/>
      <c r="I71" s="75"/>
    </row>
    <row r="72" spans="1:9" ht="12.75">
      <c r="A72" s="13" t="s">
        <v>35</v>
      </c>
      <c r="B72" s="42">
        <f>B73+B74+B75+B76+B77+B78+B79+B80</f>
        <v>87702.4</v>
      </c>
      <c r="C72" s="42">
        <f>C73+C74+C75+C76+C77+C78+C79+C80</f>
        <v>76367.6</v>
      </c>
      <c r="D72" s="42">
        <f>D73+D74+D75+D76+D77+D78+D79+D80</f>
        <v>70319</v>
      </c>
      <c r="E72" s="33">
        <f>$D:$D/$B:$B*100</f>
        <v>80.17910570292261</v>
      </c>
      <c r="F72" s="33">
        <f>$D:$D/$C:$C*100</f>
        <v>92.07962539087256</v>
      </c>
      <c r="G72" s="42">
        <f>G73+G74+G75+G76+G77+G78+G79+G80</f>
        <v>56095.70000000001</v>
      </c>
      <c r="H72" s="33">
        <f>$D:$D/$G:$G*100</f>
        <v>125.35541939934787</v>
      </c>
      <c r="I72" s="42">
        <f>I73+I74+I75+I76+I77+I78+I79+I80</f>
        <v>6841.6</v>
      </c>
    </row>
    <row r="73" spans="1:9" ht="14.25" customHeight="1">
      <c r="A73" s="14" t="s">
        <v>36</v>
      </c>
      <c r="B73" s="43">
        <v>1278.6</v>
      </c>
      <c r="C73" s="43">
        <v>1172</v>
      </c>
      <c r="D73" s="43">
        <v>1041.6</v>
      </c>
      <c r="E73" s="36">
        <f>$D:$D/$B:$B*100</f>
        <v>81.46410136086344</v>
      </c>
      <c r="F73" s="36">
        <f>$D:$D/$C:$C*100</f>
        <v>88.87372013651877</v>
      </c>
      <c r="G73" s="43">
        <v>246.5</v>
      </c>
      <c r="H73" s="36">
        <f>$D:$D/$G:$G*100</f>
        <v>422.55578093306286</v>
      </c>
      <c r="I73" s="43">
        <f>D73-октябрь!D73</f>
        <v>44.59999999999991</v>
      </c>
    </row>
    <row r="74" spans="1:9" ht="12.75">
      <c r="A74" s="14" t="s">
        <v>37</v>
      </c>
      <c r="B74" s="43">
        <v>5837.1</v>
      </c>
      <c r="C74" s="43">
        <v>4430.5</v>
      </c>
      <c r="D74" s="43">
        <v>3282.2</v>
      </c>
      <c r="E74" s="36">
        <f>$D:$D/$B:$B*100</f>
        <v>56.229977214712775</v>
      </c>
      <c r="F74" s="36">
        <f>$D:$D/$C:$C*100</f>
        <v>74.08193206184404</v>
      </c>
      <c r="G74" s="43">
        <v>4060.3</v>
      </c>
      <c r="H74" s="36">
        <f>$D:$D/$G:$G*100</f>
        <v>80.83639139965027</v>
      </c>
      <c r="I74" s="43">
        <f>D74-октябрь!D74</f>
        <v>375.89999999999964</v>
      </c>
    </row>
    <row r="75" spans="1:9" ht="25.5">
      <c r="A75" s="14" t="s">
        <v>38</v>
      </c>
      <c r="B75" s="43">
        <v>33063.9</v>
      </c>
      <c r="C75" s="43">
        <v>29005.5</v>
      </c>
      <c r="D75" s="43">
        <v>28536.4</v>
      </c>
      <c r="E75" s="36">
        <f>$D:$D/$B:$B*100</f>
        <v>86.30681800997463</v>
      </c>
      <c r="F75" s="36">
        <f>$D:$D/$C:$C*100</f>
        <v>98.38272051852236</v>
      </c>
      <c r="G75" s="43">
        <v>31360</v>
      </c>
      <c r="H75" s="36">
        <f>$D:$D/$G:$G*100</f>
        <v>90.99617346938777</v>
      </c>
      <c r="I75" s="43">
        <f>D75-октябрь!D75</f>
        <v>2582.5</v>
      </c>
    </row>
    <row r="76" spans="1:9" ht="12.75">
      <c r="A76" s="14" t="s">
        <v>84</v>
      </c>
      <c r="B76" s="35">
        <v>9.7</v>
      </c>
      <c r="C76" s="35">
        <v>9.7</v>
      </c>
      <c r="D76" s="35">
        <v>0</v>
      </c>
      <c r="E76" s="36">
        <v>0</v>
      </c>
      <c r="F76" s="36">
        <v>0</v>
      </c>
      <c r="G76" s="35">
        <v>27.4</v>
      </c>
      <c r="H76" s="36">
        <v>0</v>
      </c>
      <c r="I76" s="43">
        <f>D76-октябрь!D76</f>
        <v>0</v>
      </c>
    </row>
    <row r="77" spans="1:9" ht="25.5">
      <c r="A77" s="3" t="s">
        <v>39</v>
      </c>
      <c r="B77" s="43">
        <v>10292.7</v>
      </c>
      <c r="C77" s="43">
        <v>9276</v>
      </c>
      <c r="D77" s="43">
        <v>9068.5</v>
      </c>
      <c r="E77" s="36">
        <f>$D:$D/$B:$B*100</f>
        <v>88.10613347323832</v>
      </c>
      <c r="F77" s="36">
        <f>$D:$D/$C:$C*100</f>
        <v>97.76304441569643</v>
      </c>
      <c r="G77" s="43">
        <v>9193.2</v>
      </c>
      <c r="H77" s="36">
        <f>$D:$D/$G:$G*100</f>
        <v>98.64356263325065</v>
      </c>
      <c r="I77" s="43">
        <f>D77-октябрь!D77</f>
        <v>771.3999999999996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D78-октябрь!D78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D79-октябрь!D79</f>
        <v>0</v>
      </c>
    </row>
    <row r="80" spans="1:9" ht="12.75">
      <c r="A80" s="3" t="s">
        <v>42</v>
      </c>
      <c r="B80" s="43">
        <v>36920.4</v>
      </c>
      <c r="C80" s="43">
        <v>32473.9</v>
      </c>
      <c r="D80" s="43">
        <v>28390.3</v>
      </c>
      <c r="E80" s="36">
        <f>$D:$D/$B:$B*100</f>
        <v>76.89597079121569</v>
      </c>
      <c r="F80" s="36">
        <f>$D:$D/$C:$C*100</f>
        <v>87.42497821327281</v>
      </c>
      <c r="G80" s="43">
        <v>11208.3</v>
      </c>
      <c r="H80" s="36">
        <f>$D:$D/$G:$G*100</f>
        <v>253.29711017727936</v>
      </c>
      <c r="I80" s="43">
        <f>D80-октябрь!D80</f>
        <v>3067.2000000000007</v>
      </c>
    </row>
    <row r="81" spans="1:9" ht="12.75">
      <c r="A81" s="13" t="s">
        <v>43</v>
      </c>
      <c r="B81" s="34">
        <v>269.1</v>
      </c>
      <c r="C81" s="34">
        <v>256.5</v>
      </c>
      <c r="D81" s="34">
        <v>219.7</v>
      </c>
      <c r="E81" s="33">
        <f>$D:$D/$B:$B*100</f>
        <v>81.64251207729467</v>
      </c>
      <c r="F81" s="33">
        <f>$D:$D/$C:$C*100</f>
        <v>85.65302144249513</v>
      </c>
      <c r="G81" s="34">
        <v>213.6</v>
      </c>
      <c r="H81" s="33">
        <f>$D:$D/$G:$G*100</f>
        <v>102.85580524344569</v>
      </c>
      <c r="I81" s="42">
        <f>D81-октябрь!D81</f>
        <v>19.299999999999983</v>
      </c>
    </row>
    <row r="82" spans="1:9" ht="25.5">
      <c r="A82" s="15" t="s">
        <v>44</v>
      </c>
      <c r="B82" s="34">
        <v>2673.8</v>
      </c>
      <c r="C82" s="34">
        <v>2482.2</v>
      </c>
      <c r="D82" s="34">
        <v>2210.3</v>
      </c>
      <c r="E82" s="33">
        <f>$D:$D/$B:$B*100</f>
        <v>82.66512080185504</v>
      </c>
      <c r="F82" s="33">
        <f>$D:$D/$C:$C*100</f>
        <v>89.04600757392636</v>
      </c>
      <c r="G82" s="34">
        <v>1739.2</v>
      </c>
      <c r="H82" s="33">
        <f>$D:$D/$G:$G*100</f>
        <v>127.08716651333947</v>
      </c>
      <c r="I82" s="42">
        <f>D82-октябрь!D82</f>
        <v>292.10000000000014</v>
      </c>
    </row>
    <row r="83" spans="1:9" ht="12.75">
      <c r="A83" s="13" t="s">
        <v>45</v>
      </c>
      <c r="B83" s="42">
        <f>B84+B85+B86+B87+B88</f>
        <v>119607.79999999999</v>
      </c>
      <c r="C83" s="42">
        <f>C84+C85+C86+C87+C88</f>
        <v>88880.1</v>
      </c>
      <c r="D83" s="42">
        <f>D84+D85+D86+D87+D88</f>
        <v>68525.09999999999</v>
      </c>
      <c r="E83" s="33">
        <f>$D:$D/$B:$B*100</f>
        <v>57.2914977116877</v>
      </c>
      <c r="F83" s="33">
        <f>$D:$D/$C:$C*100</f>
        <v>77.09836060040435</v>
      </c>
      <c r="G83" s="42">
        <f>G84+G85+G86+G87+G88</f>
        <v>75291.2</v>
      </c>
      <c r="H83" s="33">
        <f>$D:$D/$G:$G*100</f>
        <v>91.0134252077268</v>
      </c>
      <c r="I83" s="42">
        <f>SUM(I86:I88)</f>
        <v>7528.399999999998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D84-август!D84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D85-август!D85</f>
        <v>0</v>
      </c>
    </row>
    <row r="86" spans="1:9" ht="12.75">
      <c r="A86" s="14" t="s">
        <v>46</v>
      </c>
      <c r="B86" s="43">
        <v>15224.9</v>
      </c>
      <c r="C86" s="43">
        <v>12687.3</v>
      </c>
      <c r="D86" s="43">
        <v>12687.3</v>
      </c>
      <c r="E86" s="36">
        <f aca="true" t="shared" si="5" ref="E86:E111">$D:$D/$B:$B*100</f>
        <v>83.33256704477533</v>
      </c>
      <c r="F86" s="36">
        <f aca="true" t="shared" si="6" ref="F86:F101">$D:$D/$C:$C*100</f>
        <v>100</v>
      </c>
      <c r="G86" s="43">
        <v>10799.5</v>
      </c>
      <c r="H86" s="36">
        <f>$D:$D/$G:$G*100</f>
        <v>117.48043890920876</v>
      </c>
      <c r="I86" s="43">
        <f>D86-октябрь!D86</f>
        <v>1289.5</v>
      </c>
    </row>
    <row r="87" spans="1:9" ht="12.75">
      <c r="A87" s="16" t="s">
        <v>89</v>
      </c>
      <c r="B87" s="35">
        <v>89617.7</v>
      </c>
      <c r="C87" s="35">
        <v>66033.6</v>
      </c>
      <c r="D87" s="35">
        <v>46506.9</v>
      </c>
      <c r="E87" s="36">
        <f t="shared" si="5"/>
        <v>51.894770787467216</v>
      </c>
      <c r="F87" s="36">
        <f t="shared" si="6"/>
        <v>70.42914516246275</v>
      </c>
      <c r="G87" s="35">
        <v>55792.3</v>
      </c>
      <c r="H87" s="36">
        <f>$D:$D/$G:$G*100</f>
        <v>83.35720162101221</v>
      </c>
      <c r="I87" s="43">
        <f>D87-октябрь!D87</f>
        <v>4998.0999999999985</v>
      </c>
    </row>
    <row r="88" spans="1:9" ht="12.75">
      <c r="A88" s="14" t="s">
        <v>47</v>
      </c>
      <c r="B88" s="43">
        <v>14765.2</v>
      </c>
      <c r="C88" s="43">
        <v>10159.2</v>
      </c>
      <c r="D88" s="43">
        <v>9330.9</v>
      </c>
      <c r="E88" s="36">
        <f t="shared" si="5"/>
        <v>63.19521577763931</v>
      </c>
      <c r="F88" s="36">
        <f t="shared" si="6"/>
        <v>91.84679896054806</v>
      </c>
      <c r="G88" s="43">
        <v>8699.4</v>
      </c>
      <c r="H88" s="36">
        <f>$D:$D/$G:$G*100</f>
        <v>107.25912131871162</v>
      </c>
      <c r="I88" s="43">
        <f>D88-октябрь!D88</f>
        <v>1240.7999999999993</v>
      </c>
    </row>
    <row r="89" spans="1:9" ht="12.75">
      <c r="A89" s="13" t="s">
        <v>48</v>
      </c>
      <c r="B89" s="42">
        <f>B90+B91+B92+B93</f>
        <v>75390.9</v>
      </c>
      <c r="C89" s="42">
        <f>C90+C91+C92+C93</f>
        <v>64493.7</v>
      </c>
      <c r="D89" s="42">
        <f>D90+D91+D92+D93</f>
        <v>45019</v>
      </c>
      <c r="E89" s="33">
        <f t="shared" si="5"/>
        <v>59.714103426275585</v>
      </c>
      <c r="F89" s="33">
        <f t="shared" si="6"/>
        <v>69.80371726230624</v>
      </c>
      <c r="G89" s="42">
        <f>G90+G91+G92+G93</f>
        <v>258793.19999999998</v>
      </c>
      <c r="H89" s="33">
        <f>$D:$D/$G:$G*100</f>
        <v>17.395743010249113</v>
      </c>
      <c r="I89" s="42">
        <f>D89-октябрь!D89</f>
        <v>6622.199999999997</v>
      </c>
    </row>
    <row r="90" spans="1:9" ht="12.75">
      <c r="A90" s="14" t="s">
        <v>49</v>
      </c>
      <c r="B90" s="43">
        <v>886.8</v>
      </c>
      <c r="C90" s="43">
        <v>282.5</v>
      </c>
      <c r="D90" s="43">
        <v>0</v>
      </c>
      <c r="E90" s="36">
        <f t="shared" si="5"/>
        <v>0</v>
      </c>
      <c r="F90" s="36">
        <f t="shared" si="6"/>
        <v>0</v>
      </c>
      <c r="G90" s="43">
        <v>184265.8</v>
      </c>
      <c r="H90" s="36">
        <v>0</v>
      </c>
      <c r="I90" s="43">
        <f>D90-октябрь!D90</f>
        <v>0</v>
      </c>
    </row>
    <row r="91" spans="1:9" ht="12.75">
      <c r="A91" s="14" t="s">
        <v>50</v>
      </c>
      <c r="B91" s="43">
        <v>17094.8</v>
      </c>
      <c r="C91" s="43">
        <v>13498.4</v>
      </c>
      <c r="D91" s="43">
        <v>6744.7</v>
      </c>
      <c r="E91" s="36">
        <f t="shared" si="5"/>
        <v>39.45468797529073</v>
      </c>
      <c r="F91" s="36">
        <f t="shared" si="6"/>
        <v>49.96666271558111</v>
      </c>
      <c r="G91" s="43">
        <v>15654.5</v>
      </c>
      <c r="H91" s="36">
        <v>0</v>
      </c>
      <c r="I91" s="43">
        <f>D91-октябрь!D91</f>
        <v>417.5</v>
      </c>
    </row>
    <row r="92" spans="1:9" ht="12.75">
      <c r="A92" s="14" t="s">
        <v>51</v>
      </c>
      <c r="B92" s="43">
        <v>31659.3</v>
      </c>
      <c r="C92" s="43">
        <v>26566.5</v>
      </c>
      <c r="D92" s="43">
        <v>24882.2</v>
      </c>
      <c r="E92" s="36">
        <f t="shared" si="5"/>
        <v>78.59365178636294</v>
      </c>
      <c r="F92" s="36">
        <f t="shared" si="6"/>
        <v>93.66006060263867</v>
      </c>
      <c r="G92" s="43">
        <v>23340.5</v>
      </c>
      <c r="H92" s="36">
        <f aca="true" t="shared" si="7" ref="H92:H101">$D:$D/$G:$G*100</f>
        <v>106.60525695679183</v>
      </c>
      <c r="I92" s="43">
        <f>D92-октябрь!D92</f>
        <v>4888.4000000000015</v>
      </c>
    </row>
    <row r="93" spans="1:9" ht="12.75">
      <c r="A93" s="14" t="s">
        <v>52</v>
      </c>
      <c r="B93" s="43">
        <v>25750</v>
      </c>
      <c r="C93" s="43">
        <v>24146.3</v>
      </c>
      <c r="D93" s="43">
        <v>13392.1</v>
      </c>
      <c r="E93" s="36">
        <f t="shared" si="5"/>
        <v>52.008155339805825</v>
      </c>
      <c r="F93" s="36">
        <f t="shared" si="6"/>
        <v>55.462327561572586</v>
      </c>
      <c r="G93" s="43">
        <v>35532.4</v>
      </c>
      <c r="H93" s="36">
        <f t="shared" si="7"/>
        <v>37.68982674967072</v>
      </c>
      <c r="I93" s="43">
        <f>D93-октябрь!D93</f>
        <v>1316.300000000001</v>
      </c>
    </row>
    <row r="94" spans="1:9" ht="12.75">
      <c r="A94" s="17" t="s">
        <v>53</v>
      </c>
      <c r="B94" s="42">
        <f>B95+B96+B97+B98</f>
        <v>1124543.9</v>
      </c>
      <c r="C94" s="42">
        <f>C95+C96+C97+C98</f>
        <v>952804.1999999998</v>
      </c>
      <c r="D94" s="42">
        <f>D95+D96+D97+D98</f>
        <v>938380.7000000001</v>
      </c>
      <c r="E94" s="33">
        <f t="shared" si="5"/>
        <v>83.4454484169093</v>
      </c>
      <c r="F94" s="33">
        <f t="shared" si="6"/>
        <v>98.48620524552686</v>
      </c>
      <c r="G94" s="42">
        <f>G95+G96+G97+G98</f>
        <v>876503.1999999998</v>
      </c>
      <c r="H94" s="33">
        <f t="shared" si="7"/>
        <v>107.0595863198218</v>
      </c>
      <c r="I94" s="42">
        <f>D94-октябрь!D94</f>
        <v>94992.90000000002</v>
      </c>
    </row>
    <row r="95" spans="1:9" ht="12.75">
      <c r="A95" s="14" t="s">
        <v>54</v>
      </c>
      <c r="B95" s="43">
        <v>439177.2</v>
      </c>
      <c r="C95" s="43">
        <v>367601.6</v>
      </c>
      <c r="D95" s="43">
        <v>359785.4</v>
      </c>
      <c r="E95" s="36">
        <f t="shared" si="5"/>
        <v>81.92260436106429</v>
      </c>
      <c r="F95" s="36">
        <f t="shared" si="6"/>
        <v>97.8737306910525</v>
      </c>
      <c r="G95" s="43">
        <v>337656.8</v>
      </c>
      <c r="H95" s="36">
        <f t="shared" si="7"/>
        <v>106.55357747867068</v>
      </c>
      <c r="I95" s="43">
        <f>D95-октябрь!D95</f>
        <v>36691.40000000002</v>
      </c>
    </row>
    <row r="96" spans="1:9" ht="12.75">
      <c r="A96" s="14" t="s">
        <v>55</v>
      </c>
      <c r="B96" s="43">
        <v>603198.9</v>
      </c>
      <c r="C96" s="43">
        <v>512842.8</v>
      </c>
      <c r="D96" s="43">
        <v>509156</v>
      </c>
      <c r="E96" s="36">
        <f t="shared" si="5"/>
        <v>84.40930512306969</v>
      </c>
      <c r="F96" s="36">
        <f t="shared" si="6"/>
        <v>99.28110524316614</v>
      </c>
      <c r="G96" s="43">
        <v>474409.6</v>
      </c>
      <c r="H96" s="36">
        <f t="shared" si="7"/>
        <v>107.32413509338765</v>
      </c>
      <c r="I96" s="43">
        <f>D96-октябрь!D96</f>
        <v>53146.79999999999</v>
      </c>
    </row>
    <row r="97" spans="1:9" ht="12.75">
      <c r="A97" s="14" t="s">
        <v>56</v>
      </c>
      <c r="B97" s="43">
        <v>36926.9</v>
      </c>
      <c r="C97" s="43">
        <v>33212.2</v>
      </c>
      <c r="D97" s="43">
        <v>31513.9</v>
      </c>
      <c r="E97" s="36">
        <f t="shared" si="5"/>
        <v>85.34130945191717</v>
      </c>
      <c r="F97" s="36">
        <f t="shared" si="6"/>
        <v>94.88651760497649</v>
      </c>
      <c r="G97" s="43">
        <v>21385.7</v>
      </c>
      <c r="H97" s="36">
        <f t="shared" si="7"/>
        <v>147.3596842750062</v>
      </c>
      <c r="I97" s="43">
        <f>D97-октябрь!D97</f>
        <v>1431.6000000000022</v>
      </c>
    </row>
    <row r="98" spans="1:9" ht="12.75">
      <c r="A98" s="14" t="s">
        <v>57</v>
      </c>
      <c r="B98" s="43">
        <v>45240.9</v>
      </c>
      <c r="C98" s="43">
        <v>39147.6</v>
      </c>
      <c r="D98" s="35">
        <v>37925.4</v>
      </c>
      <c r="E98" s="36">
        <f t="shared" si="5"/>
        <v>83.82989728321054</v>
      </c>
      <c r="F98" s="36">
        <f t="shared" si="6"/>
        <v>96.8779695306992</v>
      </c>
      <c r="G98" s="35">
        <v>43051.1</v>
      </c>
      <c r="H98" s="36">
        <f t="shared" si="7"/>
        <v>88.09391629946738</v>
      </c>
      <c r="I98" s="43">
        <f>D98-октябрь!D98</f>
        <v>3723.0999999999985</v>
      </c>
    </row>
    <row r="99" spans="1:9" ht="25.5">
      <c r="A99" s="17" t="s">
        <v>58</v>
      </c>
      <c r="B99" s="42">
        <f>B100+B101</f>
        <v>225254.4</v>
      </c>
      <c r="C99" s="42">
        <f>C100+C101</f>
        <v>159486.1</v>
      </c>
      <c r="D99" s="42">
        <f>D100+D101</f>
        <v>130584.09999999999</v>
      </c>
      <c r="E99" s="33">
        <f t="shared" si="5"/>
        <v>57.97183096090465</v>
      </c>
      <c r="F99" s="33">
        <f t="shared" si="6"/>
        <v>81.87804454432079</v>
      </c>
      <c r="G99" s="42">
        <f>G100+G101</f>
        <v>120815.1</v>
      </c>
      <c r="H99" s="33">
        <f t="shared" si="7"/>
        <v>108.08590979107741</v>
      </c>
      <c r="I99" s="42">
        <f>D99-октябрь!D99</f>
        <v>17661.399999999994</v>
      </c>
    </row>
    <row r="100" spans="1:9" ht="12.75">
      <c r="A100" s="14" t="s">
        <v>59</v>
      </c>
      <c r="B100" s="43">
        <v>222333</v>
      </c>
      <c r="C100" s="43">
        <v>156792.5</v>
      </c>
      <c r="D100" s="43">
        <v>128013.9</v>
      </c>
      <c r="E100" s="36">
        <f t="shared" si="5"/>
        <v>57.57755259003387</v>
      </c>
      <c r="F100" s="36">
        <f t="shared" si="6"/>
        <v>81.64542309102795</v>
      </c>
      <c r="G100" s="43">
        <v>109643.8</v>
      </c>
      <c r="H100" s="36">
        <f t="shared" si="7"/>
        <v>116.75434452290052</v>
      </c>
      <c r="I100" s="43">
        <f>D100-октябрь!D100</f>
        <v>17420.899999999994</v>
      </c>
    </row>
    <row r="101" spans="1:9" ht="25.5">
      <c r="A101" s="14" t="s">
        <v>60</v>
      </c>
      <c r="B101" s="43">
        <v>2921.4</v>
      </c>
      <c r="C101" s="43">
        <v>2693.6</v>
      </c>
      <c r="D101" s="43">
        <v>2570.2</v>
      </c>
      <c r="E101" s="36">
        <f t="shared" si="5"/>
        <v>87.97836653659203</v>
      </c>
      <c r="F101" s="36">
        <f t="shared" si="6"/>
        <v>95.41877041877042</v>
      </c>
      <c r="G101" s="43">
        <v>11171.3</v>
      </c>
      <c r="H101" s="36">
        <f t="shared" si="7"/>
        <v>23.007170159247355</v>
      </c>
      <c r="I101" s="43">
        <f>D101-октябрь!D101</f>
        <v>240.5</v>
      </c>
    </row>
    <row r="102" spans="1:9" ht="12.75">
      <c r="A102" s="17" t="s">
        <v>116</v>
      </c>
      <c r="B102" s="42">
        <f>B103</f>
        <v>44.8</v>
      </c>
      <c r="C102" s="42">
        <f>C103</f>
        <v>44.8</v>
      </c>
      <c r="D102" s="42">
        <f>D103</f>
        <v>44.8</v>
      </c>
      <c r="E102" s="33">
        <f t="shared" si="5"/>
        <v>100</v>
      </c>
      <c r="F102" s="33">
        <v>0</v>
      </c>
      <c r="G102" s="42">
        <f>G103</f>
        <v>44.8</v>
      </c>
      <c r="H102" s="33">
        <v>0</v>
      </c>
      <c r="I102" s="42">
        <f>D102-октябрь!D102</f>
        <v>0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44.8</v>
      </c>
      <c r="E103" s="36">
        <f t="shared" si="5"/>
        <v>100</v>
      </c>
      <c r="F103" s="36">
        <v>0</v>
      </c>
      <c r="G103" s="43">
        <v>44.8</v>
      </c>
      <c r="H103" s="36">
        <v>0</v>
      </c>
      <c r="I103" s="43">
        <f>D103-октябрь!D103</f>
        <v>0</v>
      </c>
    </row>
    <row r="104" spans="1:9" ht="12.75">
      <c r="A104" s="17" t="s">
        <v>61</v>
      </c>
      <c r="B104" s="42">
        <f>B105+B106+B107+B108+B109</f>
        <v>132086.4</v>
      </c>
      <c r="C104" s="42">
        <f>C105+C106+C107+C108+C109</f>
        <v>110914.79999999999</v>
      </c>
      <c r="D104" s="42">
        <f>D105+D106+D107+D108+D109</f>
        <v>109975.6</v>
      </c>
      <c r="E104" s="33">
        <f t="shared" si="5"/>
        <v>83.26035080068804</v>
      </c>
      <c r="F104" s="33">
        <f aca="true" t="shared" si="8" ref="F104:F111">$D:$D/$C:$C*100</f>
        <v>99.15322391601484</v>
      </c>
      <c r="G104" s="42">
        <f>G105+G106+G107+G108+G109</f>
        <v>115401.2</v>
      </c>
      <c r="H104" s="33">
        <f>$D:$D/$G:$G*100</f>
        <v>95.2984890971671</v>
      </c>
      <c r="I104" s="42">
        <f>D104-октябрь!D104</f>
        <v>12913.200000000012</v>
      </c>
    </row>
    <row r="105" spans="1:9" ht="12.75">
      <c r="A105" s="14" t="s">
        <v>62</v>
      </c>
      <c r="B105" s="43">
        <v>600</v>
      </c>
      <c r="C105" s="43">
        <v>507.5</v>
      </c>
      <c r="D105" s="43">
        <v>504.3</v>
      </c>
      <c r="E105" s="36">
        <f t="shared" si="5"/>
        <v>84.05</v>
      </c>
      <c r="F105" s="36">
        <f t="shared" si="8"/>
        <v>99.36945812807882</v>
      </c>
      <c r="G105" s="43">
        <v>573.6</v>
      </c>
      <c r="H105" s="36">
        <f>$D:$D/$G:$G*100</f>
        <v>87.918410041841</v>
      </c>
      <c r="I105" s="43">
        <f>D105-октябрь!D105</f>
        <v>46.19999999999999</v>
      </c>
    </row>
    <row r="106" spans="1:9" ht="12.75">
      <c r="A106" s="14" t="s">
        <v>63</v>
      </c>
      <c r="B106" s="43">
        <v>49205.1</v>
      </c>
      <c r="C106" s="43">
        <v>39849.5</v>
      </c>
      <c r="D106" s="43">
        <v>39849.5</v>
      </c>
      <c r="E106" s="36">
        <f t="shared" si="5"/>
        <v>80.98652375465146</v>
      </c>
      <c r="F106" s="36">
        <f t="shared" si="8"/>
        <v>100</v>
      </c>
      <c r="G106" s="43">
        <v>43010.5</v>
      </c>
      <c r="H106" s="36">
        <f>$D:$D/$G:$G*100</f>
        <v>92.65063182246196</v>
      </c>
      <c r="I106" s="43">
        <f>D106-октябрь!D106</f>
        <v>4376.0999999999985</v>
      </c>
    </row>
    <row r="107" spans="1:9" ht="12.75">
      <c r="A107" s="14" t="s">
        <v>64</v>
      </c>
      <c r="B107" s="43">
        <v>25199.6</v>
      </c>
      <c r="C107" s="43">
        <v>22123.6</v>
      </c>
      <c r="D107" s="43">
        <v>22037</v>
      </c>
      <c r="E107" s="36">
        <f t="shared" si="5"/>
        <v>87.44980079048874</v>
      </c>
      <c r="F107" s="36">
        <f t="shared" si="8"/>
        <v>99.60856280171402</v>
      </c>
      <c r="G107" s="43">
        <v>20590.4</v>
      </c>
      <c r="H107" s="36">
        <f>$D:$D/$G:$G*100</f>
        <v>107.02560416504778</v>
      </c>
      <c r="I107" s="43">
        <f>D107-октябрь!D107</f>
        <v>2814.4000000000015</v>
      </c>
    </row>
    <row r="108" spans="1:9" ht="12.75">
      <c r="A108" s="14" t="s">
        <v>65</v>
      </c>
      <c r="B108" s="35">
        <v>30633.2</v>
      </c>
      <c r="C108" s="35">
        <v>25194.3</v>
      </c>
      <c r="D108" s="35">
        <v>24476.8</v>
      </c>
      <c r="E108" s="36">
        <f t="shared" si="5"/>
        <v>79.90285050206964</v>
      </c>
      <c r="F108" s="36">
        <f t="shared" si="8"/>
        <v>97.1521336175246</v>
      </c>
      <c r="G108" s="35">
        <v>28726</v>
      </c>
      <c r="H108" s="36">
        <v>0</v>
      </c>
      <c r="I108" s="43">
        <f>D108-октябрь!D108</f>
        <v>3849</v>
      </c>
    </row>
    <row r="109" spans="1:9" ht="12.75">
      <c r="A109" s="14" t="s">
        <v>66</v>
      </c>
      <c r="B109" s="43">
        <v>26448.5</v>
      </c>
      <c r="C109" s="43">
        <v>23239.9</v>
      </c>
      <c r="D109" s="43">
        <v>23108</v>
      </c>
      <c r="E109" s="36">
        <f t="shared" si="5"/>
        <v>87.36979412821142</v>
      </c>
      <c r="F109" s="36">
        <f t="shared" si="8"/>
        <v>99.43244161980043</v>
      </c>
      <c r="G109" s="43">
        <v>22500.7</v>
      </c>
      <c r="H109" s="36">
        <f>$D:$D/$G:$G*100</f>
        <v>102.69902714137783</v>
      </c>
      <c r="I109" s="43">
        <f>D109-октябрь!D109</f>
        <v>1827.5</v>
      </c>
    </row>
    <row r="110" spans="1:9" ht="12.75">
      <c r="A110" s="17" t="s">
        <v>73</v>
      </c>
      <c r="B110" s="34">
        <f>B111+B112+B113</f>
        <v>31781.4</v>
      </c>
      <c r="C110" s="34">
        <f>C111+C112+C113</f>
        <v>28804.4</v>
      </c>
      <c r="D110" s="34">
        <f>D111+D112+D113</f>
        <v>28643.600000000002</v>
      </c>
      <c r="E110" s="33">
        <f t="shared" si="5"/>
        <v>90.12692958774629</v>
      </c>
      <c r="F110" s="33">
        <f t="shared" si="8"/>
        <v>99.44175195456249</v>
      </c>
      <c r="G110" s="34">
        <f>G111+G112+G113</f>
        <v>31822.2</v>
      </c>
      <c r="H110" s="33">
        <f>$D:$D/$G:$G*100</f>
        <v>90.01137570626796</v>
      </c>
      <c r="I110" s="42">
        <f>D110-октябрь!D110</f>
        <v>6486.600000000002</v>
      </c>
    </row>
    <row r="111" spans="1:9" ht="12.75">
      <c r="A111" s="51" t="s">
        <v>74</v>
      </c>
      <c r="B111" s="35">
        <v>24240.6</v>
      </c>
      <c r="C111" s="35">
        <v>21426.6</v>
      </c>
      <c r="D111" s="35">
        <v>21324.9</v>
      </c>
      <c r="E111" s="36">
        <f t="shared" si="5"/>
        <v>87.97183238038664</v>
      </c>
      <c r="F111" s="36">
        <f t="shared" si="8"/>
        <v>99.52535633278264</v>
      </c>
      <c r="G111" s="35">
        <v>21204.9</v>
      </c>
      <c r="H111" s="36">
        <f>$D:$D/$G:$G*100</f>
        <v>100.56590693660428</v>
      </c>
      <c r="I111" s="43">
        <f>D111-октябрь!D111</f>
        <v>1672.4000000000015</v>
      </c>
    </row>
    <row r="112" spans="1:9" ht="24.75" customHeight="1">
      <c r="A112" s="18" t="s">
        <v>75</v>
      </c>
      <c r="B112" s="35">
        <v>4584.9</v>
      </c>
      <c r="C112" s="35">
        <v>4584.9</v>
      </c>
      <c r="D112" s="35">
        <v>4584.3</v>
      </c>
      <c r="E112" s="36">
        <v>0</v>
      </c>
      <c r="F112" s="36">
        <v>0</v>
      </c>
      <c r="G112" s="35">
        <v>1772.5</v>
      </c>
      <c r="H112" s="36">
        <v>0</v>
      </c>
      <c r="I112" s="43">
        <f>D112-октябрь!D112</f>
        <v>4584.3</v>
      </c>
    </row>
    <row r="113" spans="1:9" ht="25.5">
      <c r="A113" s="18" t="s">
        <v>85</v>
      </c>
      <c r="B113" s="35">
        <v>2955.9</v>
      </c>
      <c r="C113" s="35">
        <v>2792.9</v>
      </c>
      <c r="D113" s="35">
        <v>2734.4</v>
      </c>
      <c r="E113" s="36">
        <f>$D:$D/$B:$B*100</f>
        <v>92.50651239893095</v>
      </c>
      <c r="F113" s="36">
        <f>$D:$D/$C:$C*100</f>
        <v>97.90540298614343</v>
      </c>
      <c r="G113" s="35">
        <v>8844.8</v>
      </c>
      <c r="H113" s="36">
        <f>$D:$D/$G:$G*100</f>
        <v>30.915340086830685</v>
      </c>
      <c r="I113" s="43">
        <f>D113-октябрь!D113</f>
        <v>229.9000000000001</v>
      </c>
    </row>
    <row r="114" spans="1:9" ht="26.25" customHeight="1">
      <c r="A114" s="19" t="s">
        <v>93</v>
      </c>
      <c r="B114" s="34">
        <f>B115</f>
        <v>55.8</v>
      </c>
      <c r="C114" s="34">
        <f>C115</f>
        <v>55.8</v>
      </c>
      <c r="D114" s="34">
        <f>D115</f>
        <v>55.8</v>
      </c>
      <c r="E114" s="36">
        <f>$D:$D/$B:$B*100</f>
        <v>100</v>
      </c>
      <c r="F114" s="36">
        <f>$D:$D/$C:$C*100</f>
        <v>100</v>
      </c>
      <c r="G114" s="34">
        <f>G115</f>
        <v>11.58</v>
      </c>
      <c r="H114" s="36">
        <v>0</v>
      </c>
      <c r="I114" s="42">
        <f>D114-октябрь!D114</f>
        <v>0</v>
      </c>
    </row>
    <row r="115" spans="1:9" ht="13.5" customHeight="1">
      <c r="A115" s="18" t="s">
        <v>94</v>
      </c>
      <c r="B115" s="35">
        <v>55.8</v>
      </c>
      <c r="C115" s="35">
        <v>55.8</v>
      </c>
      <c r="D115" s="35">
        <v>55.8</v>
      </c>
      <c r="E115" s="36">
        <f>$D:$D/$B:$B*100</f>
        <v>100</v>
      </c>
      <c r="F115" s="36">
        <f>$D:$D/$C:$C*100</f>
        <v>100</v>
      </c>
      <c r="G115" s="35">
        <v>11.58</v>
      </c>
      <c r="H115" s="36">
        <v>0</v>
      </c>
      <c r="I115" s="43">
        <f>D115-октябрь!D115</f>
        <v>0</v>
      </c>
    </row>
    <row r="116" spans="1:9" ht="33.75" customHeight="1">
      <c r="A116" s="20" t="s">
        <v>67</v>
      </c>
      <c r="B116" s="42">
        <f>B72+B81+B82+B83+B89+B94+B99+B102+B104+B110+B114+0.2</f>
        <v>1799410.8999999997</v>
      </c>
      <c r="C116" s="42">
        <f>C72+C81+C82+C83+C89+C94+C99+C102+C104+C110+C114</f>
        <v>1484590.2</v>
      </c>
      <c r="D116" s="42">
        <f>D72+D81+D82+D83+D89+D94+D99+D102+D104+D110+D114</f>
        <v>1393977.7000000004</v>
      </c>
      <c r="E116" s="33">
        <f>$D:$D/$B:$B*100</f>
        <v>77.46855929348881</v>
      </c>
      <c r="F116" s="33">
        <f>$D:$D/$C:$C*100</f>
        <v>93.89646381876969</v>
      </c>
      <c r="G116" s="42">
        <f>G72+G81+G82+G83+G89+G94+G99+G102+G104+G110+G114</f>
        <v>1536730.98</v>
      </c>
      <c r="H116" s="33">
        <f>$D:$D/$G:$G*100</f>
        <v>90.71058748356856</v>
      </c>
      <c r="I116" s="42">
        <f>D116-сентябрь!D116</f>
        <v>293583.4000000006</v>
      </c>
    </row>
    <row r="117" spans="1:9" ht="26.25" customHeight="1">
      <c r="A117" s="21" t="s">
        <v>68</v>
      </c>
      <c r="B117" s="37">
        <f>B70-B116</f>
        <v>22713.690000000177</v>
      </c>
      <c r="C117" s="37">
        <f>C70-C116</f>
        <v>37401.27999999956</v>
      </c>
      <c r="D117" s="37">
        <f>D70-D116</f>
        <v>48881.59999999963</v>
      </c>
      <c r="E117" s="37"/>
      <c r="F117" s="37"/>
      <c r="G117" s="37">
        <f>G70-G116</f>
        <v>23607.60999999987</v>
      </c>
      <c r="H117" s="37"/>
      <c r="I117" s="37">
        <f>I70-I116</f>
        <v>-144031.2700000006</v>
      </c>
    </row>
    <row r="118" spans="1:9" ht="24" customHeight="1">
      <c r="A118" s="3" t="s">
        <v>69</v>
      </c>
      <c r="B118" s="35" t="s">
        <v>133</v>
      </c>
      <c r="C118" s="35"/>
      <c r="D118" s="35" t="s">
        <v>160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-48881.59999999963</v>
      </c>
      <c r="E119" s="35"/>
      <c r="F119" s="35"/>
      <c r="G119" s="47"/>
      <c r="H119" s="44"/>
      <c r="I119" s="34">
        <f>I121+I122</f>
        <v>-3805.5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23243.2</v>
      </c>
      <c r="E121" s="35"/>
      <c r="F121" s="35"/>
      <c r="G121" s="35"/>
      <c r="H121" s="44"/>
      <c r="I121" s="35">
        <f>D121-октябрь!D121</f>
        <v>-1570.7999999999993</v>
      </c>
    </row>
    <row r="122" spans="1:9" ht="12.75">
      <c r="A122" s="3" t="s">
        <v>72</v>
      </c>
      <c r="B122" s="35">
        <v>1352</v>
      </c>
      <c r="C122" s="35"/>
      <c r="D122" s="35">
        <v>17894.3</v>
      </c>
      <c r="E122" s="35"/>
      <c r="F122" s="35"/>
      <c r="G122" s="35"/>
      <c r="H122" s="44"/>
      <c r="I122" s="35">
        <f>D122-октябрь!D122</f>
        <v>-2234.7000000000007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07">
      <selection activeCell="F56" sqref="F56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1.625" style="30" customWidth="1"/>
    <col min="4" max="4" width="12.75390625" style="30" customWidth="1"/>
    <col min="5" max="5" width="12.00390625" style="30" customWidth="1"/>
    <col min="6" max="6" width="11.875" style="30" customWidth="1"/>
    <col min="7" max="7" width="10.00390625" style="30" customWidth="1"/>
    <col min="8" max="16384" width="9.125" style="29" customWidth="1"/>
  </cols>
  <sheetData>
    <row r="1" spans="1:7" ht="15">
      <c r="A1" s="76" t="s">
        <v>122</v>
      </c>
      <c r="B1" s="76"/>
      <c r="C1" s="76"/>
      <c r="D1" s="76"/>
      <c r="E1" s="76"/>
      <c r="F1" s="76"/>
      <c r="G1" s="38"/>
    </row>
    <row r="2" spans="1:7" ht="15">
      <c r="A2" s="77" t="s">
        <v>163</v>
      </c>
      <c r="B2" s="77"/>
      <c r="C2" s="77"/>
      <c r="D2" s="77"/>
      <c r="E2" s="77"/>
      <c r="F2" s="77"/>
      <c r="G2" s="39"/>
    </row>
    <row r="3" spans="1:7" ht="5.25" customHeight="1" hidden="1">
      <c r="A3" s="78" t="s">
        <v>0</v>
      </c>
      <c r="B3" s="78"/>
      <c r="C3" s="78"/>
      <c r="D3" s="78"/>
      <c r="E3" s="78"/>
      <c r="F3" s="78"/>
      <c r="G3" s="40"/>
    </row>
    <row r="4" spans="1:7" ht="45" customHeight="1">
      <c r="A4" s="9" t="s">
        <v>1</v>
      </c>
      <c r="B4" s="24" t="s">
        <v>2</v>
      </c>
      <c r="C4" s="24" t="s">
        <v>80</v>
      </c>
      <c r="D4" s="24" t="s">
        <v>78</v>
      </c>
      <c r="E4" s="24" t="s">
        <v>131</v>
      </c>
      <c r="F4" s="25" t="s">
        <v>77</v>
      </c>
      <c r="G4" s="24" t="s">
        <v>83</v>
      </c>
    </row>
    <row r="5" spans="1:7" ht="13.5" thickBot="1">
      <c r="A5" s="11">
        <v>1</v>
      </c>
      <c r="B5" s="27">
        <v>2</v>
      </c>
      <c r="C5" s="27">
        <v>4</v>
      </c>
      <c r="D5" s="27">
        <v>5</v>
      </c>
      <c r="E5" s="27">
        <v>7</v>
      </c>
      <c r="F5" s="28">
        <v>8</v>
      </c>
      <c r="G5" s="41">
        <v>9</v>
      </c>
    </row>
    <row r="6" spans="1:7" ht="12.75">
      <c r="A6" s="79" t="s">
        <v>3</v>
      </c>
      <c r="B6" s="80"/>
      <c r="C6" s="80"/>
      <c r="D6" s="80"/>
      <c r="E6" s="80"/>
      <c r="F6" s="80"/>
      <c r="G6" s="81"/>
    </row>
    <row r="7" spans="1:7" ht="12.75">
      <c r="A7" s="60" t="s">
        <v>140</v>
      </c>
      <c r="B7" s="42">
        <f>B8+B16+B21+B25+B28+B32+B35+B41+B42+B43+B47+B61</f>
        <v>391867.38999999984</v>
      </c>
      <c r="C7" s="42">
        <f>C8+C16+C21+C25+C28+C32+C35+C41+C42+C43+C47+C61</f>
        <v>385894.9799999999</v>
      </c>
      <c r="D7" s="33">
        <f>$C:$C/$B:$B*100</f>
        <v>98.47591043490506</v>
      </c>
      <c r="E7" s="42">
        <f>E8+E16+E21+E25+E28+E32+E35+E41+E42+E43+E47+E61</f>
        <v>383286.4800000001</v>
      </c>
      <c r="F7" s="33">
        <f>$C:$C/$E:$E*100</f>
        <v>100.68056144323165</v>
      </c>
      <c r="G7" s="42">
        <f>G8+G16+G21+G25+G28+G32+G35+G41+G42+G43+G47+G61</f>
        <v>51606.450000000004</v>
      </c>
    </row>
    <row r="8" spans="1:7" ht="12.75">
      <c r="A8" s="6" t="s">
        <v>4</v>
      </c>
      <c r="B8" s="33">
        <f>B9+B10</f>
        <v>208871.29999999996</v>
      </c>
      <c r="C8" s="33">
        <f>C9+C10</f>
        <v>204978.36000000002</v>
      </c>
      <c r="D8" s="33">
        <f>$C:$C/$B:$B*100</f>
        <v>98.13620157484539</v>
      </c>
      <c r="E8" s="33">
        <f>E9+E10</f>
        <v>201394.13</v>
      </c>
      <c r="F8" s="33">
        <f>$C:$C/$E:$E*100</f>
        <v>101.77970926958</v>
      </c>
      <c r="G8" s="33">
        <f>G9+G10</f>
        <v>30981.530000000002</v>
      </c>
    </row>
    <row r="9" spans="1:7" ht="25.5">
      <c r="A9" s="4" t="s">
        <v>5</v>
      </c>
      <c r="B9" s="34">
        <v>4347.8</v>
      </c>
      <c r="C9" s="54">
        <v>3256.38</v>
      </c>
      <c r="D9" s="33">
        <f>$C:$C/$B:$B*100</f>
        <v>74.8971893831363</v>
      </c>
      <c r="E9" s="34">
        <v>5624.05</v>
      </c>
      <c r="F9" s="33">
        <f>$C:$C/$E:$E*100</f>
        <v>57.90097883198051</v>
      </c>
      <c r="G9" s="54">
        <v>495.49</v>
      </c>
    </row>
    <row r="10" spans="1:7" ht="12.75" customHeight="1">
      <c r="A10" s="82" t="s">
        <v>82</v>
      </c>
      <c r="B10" s="69">
        <f>B12+B13+B14+B15</f>
        <v>204523.49999999997</v>
      </c>
      <c r="C10" s="69">
        <f>C12+C13+C14+C15</f>
        <v>201721.98</v>
      </c>
      <c r="D10" s="71">
        <f>$C:$C/$B:$B*100</f>
        <v>98.63022097705155</v>
      </c>
      <c r="E10" s="69">
        <f>E12+E13+E14+E15</f>
        <v>195770.08000000002</v>
      </c>
      <c r="F10" s="71">
        <f>$C:$C/$E:$E*100</f>
        <v>103.04025007294271</v>
      </c>
      <c r="G10" s="69">
        <f>G12+G13+G14+G15</f>
        <v>30486.04</v>
      </c>
    </row>
    <row r="11" spans="1:7" ht="12.75">
      <c r="A11" s="83"/>
      <c r="B11" s="70"/>
      <c r="C11" s="70"/>
      <c r="D11" s="72"/>
      <c r="E11" s="70"/>
      <c r="F11" s="72"/>
      <c r="G11" s="70"/>
    </row>
    <row r="12" spans="1:7" ht="51" customHeight="1">
      <c r="A12" s="1" t="s">
        <v>86</v>
      </c>
      <c r="B12" s="35">
        <v>197961.8</v>
      </c>
      <c r="C12" s="35">
        <v>195660.2</v>
      </c>
      <c r="D12" s="33">
        <f aca="true" t="shared" si="0" ref="D12:D31">$C:$C/$B:$B*100</f>
        <v>98.83735144861282</v>
      </c>
      <c r="E12" s="35">
        <v>190727.26</v>
      </c>
      <c r="F12" s="33">
        <f aca="true" t="shared" si="1" ref="F12:F30">$C:$C/$E:$E*100</f>
        <v>102.58638434799514</v>
      </c>
      <c r="G12" s="35">
        <v>29995.09</v>
      </c>
    </row>
    <row r="13" spans="1:7" ht="89.25">
      <c r="A13" s="2" t="s">
        <v>87</v>
      </c>
      <c r="B13" s="35">
        <v>2481.4</v>
      </c>
      <c r="C13" s="35">
        <v>2360.97</v>
      </c>
      <c r="D13" s="33">
        <f t="shared" si="0"/>
        <v>95.14669138389618</v>
      </c>
      <c r="E13" s="35">
        <v>2026.17</v>
      </c>
      <c r="F13" s="33">
        <f t="shared" si="1"/>
        <v>116.52378625682938</v>
      </c>
      <c r="G13" s="35">
        <v>186.24</v>
      </c>
    </row>
    <row r="14" spans="1:7" ht="25.5">
      <c r="A14" s="3" t="s">
        <v>88</v>
      </c>
      <c r="B14" s="35">
        <v>3341.8</v>
      </c>
      <c r="C14" s="35">
        <v>2850.71</v>
      </c>
      <c r="D14" s="33">
        <f t="shared" si="0"/>
        <v>85.3046262493267</v>
      </c>
      <c r="E14" s="35">
        <v>2670.75</v>
      </c>
      <c r="F14" s="33">
        <f t="shared" si="1"/>
        <v>106.7381821585697</v>
      </c>
      <c r="G14" s="35">
        <v>220.05</v>
      </c>
    </row>
    <row r="15" spans="1:7" ht="65.25" customHeight="1">
      <c r="A15" s="7" t="s">
        <v>90</v>
      </c>
      <c r="B15" s="35">
        <v>738.5</v>
      </c>
      <c r="C15" s="35">
        <v>850.1</v>
      </c>
      <c r="D15" s="33">
        <f t="shared" si="0"/>
        <v>115.11171293161814</v>
      </c>
      <c r="E15" s="35">
        <v>345.9</v>
      </c>
      <c r="F15" s="33">
        <f t="shared" si="1"/>
        <v>245.7646718704828</v>
      </c>
      <c r="G15" s="35">
        <v>84.66</v>
      </c>
    </row>
    <row r="16" spans="1:7" ht="39.75" customHeight="1">
      <c r="A16" s="26" t="s">
        <v>95</v>
      </c>
      <c r="B16" s="42">
        <f>B17+B18+B19+B20</f>
        <v>24569.399999999998</v>
      </c>
      <c r="C16" s="42">
        <f>C17+C18+C19+C20</f>
        <v>25799.019999999997</v>
      </c>
      <c r="D16" s="33">
        <f t="shared" si="0"/>
        <v>105.00468061898134</v>
      </c>
      <c r="E16" s="42">
        <f>E17+E18+E19+E20</f>
        <v>20000.890000000003</v>
      </c>
      <c r="F16" s="33">
        <f t="shared" si="1"/>
        <v>128.98935997348116</v>
      </c>
      <c r="G16" s="42">
        <f>G17+G18+G19+G20</f>
        <v>2448.5800000000004</v>
      </c>
    </row>
    <row r="17" spans="1:7" ht="37.5" customHeight="1">
      <c r="A17" s="10" t="s">
        <v>96</v>
      </c>
      <c r="B17" s="35">
        <v>7841.5</v>
      </c>
      <c r="C17" s="35">
        <v>8819.63</v>
      </c>
      <c r="D17" s="33">
        <f t="shared" si="0"/>
        <v>112.47376139769176</v>
      </c>
      <c r="E17" s="35">
        <v>6972.36</v>
      </c>
      <c r="F17" s="33">
        <f t="shared" si="1"/>
        <v>126.49418561290582</v>
      </c>
      <c r="G17" s="35">
        <v>817.1</v>
      </c>
    </row>
    <row r="18" spans="1:7" ht="56.25" customHeight="1">
      <c r="A18" s="10" t="s">
        <v>97</v>
      </c>
      <c r="B18" s="35">
        <v>164.8</v>
      </c>
      <c r="C18" s="35">
        <v>134.63</v>
      </c>
      <c r="D18" s="33">
        <f t="shared" si="0"/>
        <v>81.69296116504854</v>
      </c>
      <c r="E18" s="35">
        <v>188.89</v>
      </c>
      <c r="F18" s="33">
        <f t="shared" si="1"/>
        <v>71.2742866218434</v>
      </c>
      <c r="G18" s="35">
        <v>9.2</v>
      </c>
    </row>
    <row r="19" spans="1:7" ht="55.5" customHeight="1">
      <c r="A19" s="10" t="s">
        <v>98</v>
      </c>
      <c r="B19" s="35">
        <v>18156.6</v>
      </c>
      <c r="C19" s="35">
        <v>18151.07</v>
      </c>
      <c r="D19" s="33">
        <f t="shared" si="0"/>
        <v>99.9695427558023</v>
      </c>
      <c r="E19" s="35">
        <v>13736.4</v>
      </c>
      <c r="F19" s="33">
        <f t="shared" si="1"/>
        <v>132.13847878629045</v>
      </c>
      <c r="G19" s="35">
        <v>1706.9</v>
      </c>
    </row>
    <row r="20" spans="1:7" ht="54" customHeight="1">
      <c r="A20" s="10" t="s">
        <v>99</v>
      </c>
      <c r="B20" s="35">
        <v>-1593.5</v>
      </c>
      <c r="C20" s="35">
        <v>-1306.31</v>
      </c>
      <c r="D20" s="33">
        <f t="shared" si="0"/>
        <v>81.9774082208974</v>
      </c>
      <c r="E20" s="35">
        <v>-896.76</v>
      </c>
      <c r="F20" s="33">
        <f t="shared" si="1"/>
        <v>145.66996743833357</v>
      </c>
      <c r="G20" s="35">
        <v>-84.62</v>
      </c>
    </row>
    <row r="21" spans="1:7" ht="12.75">
      <c r="A21" s="8" t="s">
        <v>7</v>
      </c>
      <c r="B21" s="42">
        <f>B22+B23+B24</f>
        <v>41825.719999999994</v>
      </c>
      <c r="C21" s="42">
        <f>C22+C23+C24</f>
        <v>39085.86</v>
      </c>
      <c r="D21" s="33">
        <f t="shared" si="0"/>
        <v>93.44934169692716</v>
      </c>
      <c r="E21" s="42">
        <f>E22+E23+E24</f>
        <v>40656.27</v>
      </c>
      <c r="F21" s="33">
        <f t="shared" si="1"/>
        <v>96.1373485565695</v>
      </c>
      <c r="G21" s="42">
        <f>G22+G23+G24</f>
        <v>1610.93</v>
      </c>
    </row>
    <row r="22" spans="1:7" ht="18.75" customHeight="1">
      <c r="A22" s="5" t="s">
        <v>102</v>
      </c>
      <c r="B22" s="35">
        <v>40121.82</v>
      </c>
      <c r="C22" s="35">
        <v>37428.2</v>
      </c>
      <c r="D22" s="33">
        <f t="shared" si="0"/>
        <v>93.28639628012886</v>
      </c>
      <c r="E22" s="35">
        <v>39132.53</v>
      </c>
      <c r="F22" s="33">
        <f t="shared" si="1"/>
        <v>95.6447232008766</v>
      </c>
      <c r="G22" s="35">
        <v>958.34</v>
      </c>
    </row>
    <row r="23" spans="1:7" ht="12.75">
      <c r="A23" s="3" t="s">
        <v>100</v>
      </c>
      <c r="B23" s="35">
        <v>625.7</v>
      </c>
      <c r="C23" s="35">
        <v>418.61</v>
      </c>
      <c r="D23" s="33">
        <f t="shared" si="0"/>
        <v>66.90266901070801</v>
      </c>
      <c r="E23" s="35">
        <v>603.77</v>
      </c>
      <c r="F23" s="33">
        <f t="shared" si="1"/>
        <v>69.33269291286418</v>
      </c>
      <c r="G23" s="35">
        <v>0.5</v>
      </c>
    </row>
    <row r="24" spans="1:7" ht="27" customHeight="1">
      <c r="A24" s="3" t="s">
        <v>101</v>
      </c>
      <c r="B24" s="35">
        <v>1078.2</v>
      </c>
      <c r="C24" s="35">
        <v>1239.05</v>
      </c>
      <c r="D24" s="33">
        <f t="shared" si="0"/>
        <v>114.91838248933406</v>
      </c>
      <c r="E24" s="35">
        <v>919.97</v>
      </c>
      <c r="F24" s="33">
        <f t="shared" si="1"/>
        <v>134.6837396871637</v>
      </c>
      <c r="G24" s="35">
        <v>652.09</v>
      </c>
    </row>
    <row r="25" spans="1:7" ht="12.75">
      <c r="A25" s="8" t="s">
        <v>8</v>
      </c>
      <c r="B25" s="42">
        <f>$26:$26+$27:$27</f>
        <v>25336.309999999998</v>
      </c>
      <c r="C25" s="42">
        <f>$26:$26+$27:$27</f>
        <v>24360.230000000003</v>
      </c>
      <c r="D25" s="33">
        <f t="shared" si="0"/>
        <v>96.14750529970625</v>
      </c>
      <c r="E25" s="42">
        <f>$26:$26+$27:$27</f>
        <v>22534.54</v>
      </c>
      <c r="F25" s="33">
        <f t="shared" si="1"/>
        <v>108.10174070560127</v>
      </c>
      <c r="G25" s="42">
        <f>$26:$26+$27:$27</f>
        <v>3893.88</v>
      </c>
    </row>
    <row r="26" spans="1:7" ht="12.75">
      <c r="A26" s="3" t="s">
        <v>9</v>
      </c>
      <c r="B26" s="35">
        <v>8355.6</v>
      </c>
      <c r="C26" s="35">
        <v>9298.12</v>
      </c>
      <c r="D26" s="33">
        <f t="shared" si="0"/>
        <v>111.28009957393846</v>
      </c>
      <c r="E26" s="35">
        <v>7576.99</v>
      </c>
      <c r="F26" s="33">
        <f t="shared" si="1"/>
        <v>122.71522068789851</v>
      </c>
      <c r="G26" s="35">
        <v>2020.12</v>
      </c>
    </row>
    <row r="27" spans="1:7" ht="12.75">
      <c r="A27" s="3" t="s">
        <v>10</v>
      </c>
      <c r="B27" s="35">
        <v>16980.71</v>
      </c>
      <c r="C27" s="35">
        <v>15062.11</v>
      </c>
      <c r="D27" s="33">
        <f t="shared" si="0"/>
        <v>88.70129694223623</v>
      </c>
      <c r="E27" s="35">
        <v>14957.55</v>
      </c>
      <c r="F27" s="33">
        <f t="shared" si="1"/>
        <v>100.69904496391456</v>
      </c>
      <c r="G27" s="35">
        <v>1873.76</v>
      </c>
    </row>
    <row r="28" spans="1:7" ht="12.75">
      <c r="A28" s="6" t="s">
        <v>11</v>
      </c>
      <c r="B28" s="42">
        <f>B29+B30+B31</f>
        <v>15518.3</v>
      </c>
      <c r="C28" s="42">
        <f>C29+C30+C31</f>
        <v>13394.11</v>
      </c>
      <c r="D28" s="33">
        <f t="shared" si="0"/>
        <v>86.31170940115864</v>
      </c>
      <c r="E28" s="42">
        <f>E29+E30+E31</f>
        <v>17399.83</v>
      </c>
      <c r="F28" s="33">
        <f t="shared" si="1"/>
        <v>76.97839576593563</v>
      </c>
      <c r="G28" s="42">
        <f>G29+G30+G31</f>
        <v>1208.26</v>
      </c>
    </row>
    <row r="29" spans="1:7" ht="25.5">
      <c r="A29" s="3" t="s">
        <v>12</v>
      </c>
      <c r="B29" s="35">
        <v>15410.3</v>
      </c>
      <c r="C29" s="35">
        <v>13294.51</v>
      </c>
      <c r="D29" s="33">
        <f t="shared" si="0"/>
        <v>86.27028675626043</v>
      </c>
      <c r="E29" s="35">
        <v>17326.13</v>
      </c>
      <c r="F29" s="33">
        <f t="shared" si="1"/>
        <v>76.7309837799901</v>
      </c>
      <c r="G29" s="35">
        <v>1193.86</v>
      </c>
    </row>
    <row r="30" spans="1:7" ht="25.5">
      <c r="A30" s="5" t="s">
        <v>104</v>
      </c>
      <c r="B30" s="35">
        <v>58</v>
      </c>
      <c r="C30" s="35">
        <v>89.6</v>
      </c>
      <c r="D30" s="33">
        <f t="shared" si="0"/>
        <v>154.48275862068965</v>
      </c>
      <c r="E30" s="35">
        <v>66.2</v>
      </c>
      <c r="F30" s="33">
        <f t="shared" si="1"/>
        <v>135.34743202416917</v>
      </c>
      <c r="G30" s="35">
        <v>14.4</v>
      </c>
    </row>
    <row r="31" spans="1:7" ht="25.5">
      <c r="A31" s="3" t="s">
        <v>103</v>
      </c>
      <c r="B31" s="35">
        <v>50</v>
      </c>
      <c r="C31" s="35">
        <v>10</v>
      </c>
      <c r="D31" s="33">
        <f t="shared" si="0"/>
        <v>20</v>
      </c>
      <c r="E31" s="35">
        <v>7.5</v>
      </c>
      <c r="F31" s="33">
        <v>0</v>
      </c>
      <c r="G31" s="35">
        <v>0</v>
      </c>
    </row>
    <row r="32" spans="1:7" ht="25.5">
      <c r="A32" s="8" t="s">
        <v>13</v>
      </c>
      <c r="B32" s="42">
        <f>$33:$33+$34:$34</f>
        <v>0</v>
      </c>
      <c r="C32" s="42">
        <f>C33+C34</f>
        <v>0.06999999999999999</v>
      </c>
      <c r="D32" s="33">
        <v>0</v>
      </c>
      <c r="E32" s="42">
        <f>E33+E34</f>
        <v>0.32</v>
      </c>
      <c r="F32" s="33">
        <v>0</v>
      </c>
      <c r="G32" s="42">
        <f>G33+G34</f>
        <v>0</v>
      </c>
    </row>
    <row r="33" spans="1:7" ht="25.5">
      <c r="A33" s="3" t="s">
        <v>106</v>
      </c>
      <c r="B33" s="35">
        <v>0</v>
      </c>
      <c r="C33" s="35">
        <v>0.06</v>
      </c>
      <c r="D33" s="33">
        <v>0</v>
      </c>
      <c r="E33" s="35">
        <v>0.2</v>
      </c>
      <c r="F33" s="33">
        <v>0</v>
      </c>
      <c r="G33" s="35">
        <v>0</v>
      </c>
    </row>
    <row r="34" spans="1:7" ht="25.5">
      <c r="A34" s="3" t="s">
        <v>105</v>
      </c>
      <c r="B34" s="35">
        <v>0</v>
      </c>
      <c r="C34" s="35">
        <v>0.01</v>
      </c>
      <c r="D34" s="33">
        <v>0</v>
      </c>
      <c r="E34" s="35">
        <v>0.12</v>
      </c>
      <c r="F34" s="33">
        <v>0</v>
      </c>
      <c r="G34" s="35">
        <v>0</v>
      </c>
    </row>
    <row r="35" spans="1:7" ht="38.25">
      <c r="A35" s="8" t="s">
        <v>14</v>
      </c>
      <c r="B35" s="42">
        <f>B36+B39+B40</f>
        <v>52362.73</v>
      </c>
      <c r="C35" s="42">
        <f>C36+C39+C40</f>
        <v>52056.78</v>
      </c>
      <c r="D35" s="33">
        <f aca="true" t="shared" si="2" ref="D35:D44">$C:$C/$B:$B*100</f>
        <v>99.41571037262571</v>
      </c>
      <c r="E35" s="42">
        <f>E36+E39+E40</f>
        <v>60335.12000000001</v>
      </c>
      <c r="F35" s="33">
        <f>$C:$C/$E:$E*100</f>
        <v>86.27940078680541</v>
      </c>
      <c r="G35" s="42">
        <f>G36+G39+G40</f>
        <v>6664.569999999999</v>
      </c>
    </row>
    <row r="36" spans="1:7" ht="84" customHeight="1">
      <c r="A36" s="1" t="s">
        <v>107</v>
      </c>
      <c r="B36" s="35">
        <f>B37+B38</f>
        <v>50258.9</v>
      </c>
      <c r="C36" s="35">
        <f>C37+C38</f>
        <v>49618.14</v>
      </c>
      <c r="D36" s="33">
        <f t="shared" si="2"/>
        <v>98.72508152784879</v>
      </c>
      <c r="E36" s="35">
        <f>E37+E38</f>
        <v>56964.07000000001</v>
      </c>
      <c r="F36" s="33">
        <f>$C:$C/$E:$E*100</f>
        <v>87.10427467700252</v>
      </c>
      <c r="G36" s="35">
        <f>G37+G38</f>
        <v>6135.539999999999</v>
      </c>
    </row>
    <row r="37" spans="1:7" ht="81.75" customHeight="1">
      <c r="A37" s="1" t="s">
        <v>108</v>
      </c>
      <c r="B37" s="35">
        <v>26757.5</v>
      </c>
      <c r="C37" s="35">
        <v>28287.95</v>
      </c>
      <c r="D37" s="33">
        <f t="shared" si="2"/>
        <v>105.71970475567598</v>
      </c>
      <c r="E37" s="35">
        <v>33558.51</v>
      </c>
      <c r="F37" s="33">
        <f>$C:$C/$E:$E*100</f>
        <v>84.29441593205419</v>
      </c>
      <c r="G37" s="35">
        <v>4273.44</v>
      </c>
    </row>
    <row r="38" spans="1:7" ht="76.5">
      <c r="A38" s="3" t="s">
        <v>109</v>
      </c>
      <c r="B38" s="35">
        <v>23501.4</v>
      </c>
      <c r="C38" s="35">
        <v>21330.19</v>
      </c>
      <c r="D38" s="33">
        <f t="shared" si="2"/>
        <v>90.76135889776779</v>
      </c>
      <c r="E38" s="35">
        <v>23405.56</v>
      </c>
      <c r="F38" s="33">
        <f>$C:$C/$E:$E*100</f>
        <v>91.13300429470603</v>
      </c>
      <c r="G38" s="35">
        <v>1862.1</v>
      </c>
    </row>
    <row r="39" spans="1:7" ht="51">
      <c r="A39" s="5" t="s">
        <v>110</v>
      </c>
      <c r="B39" s="35">
        <v>1033.72</v>
      </c>
      <c r="C39" s="35">
        <v>1033.72</v>
      </c>
      <c r="D39" s="33">
        <f t="shared" si="2"/>
        <v>100</v>
      </c>
      <c r="E39" s="35">
        <v>2865.66</v>
      </c>
      <c r="F39" s="33">
        <f>$C:$C/$E:$E*100</f>
        <v>36.07266737854456</v>
      </c>
      <c r="G39" s="35">
        <v>0</v>
      </c>
    </row>
    <row r="40" spans="1:7" ht="76.5">
      <c r="A40" s="53" t="s">
        <v>127</v>
      </c>
      <c r="B40" s="35">
        <v>1070.11</v>
      </c>
      <c r="C40" s="35">
        <v>1404.92</v>
      </c>
      <c r="D40" s="33">
        <f t="shared" si="2"/>
        <v>131.28743774004542</v>
      </c>
      <c r="E40" s="35">
        <v>505.39</v>
      </c>
      <c r="F40" s="33">
        <v>0</v>
      </c>
      <c r="G40" s="35">
        <v>529.03</v>
      </c>
    </row>
    <row r="41" spans="1:7" ht="25.5">
      <c r="A41" s="4" t="s">
        <v>15</v>
      </c>
      <c r="B41" s="34">
        <v>1209</v>
      </c>
      <c r="C41" s="34">
        <v>1382.69</v>
      </c>
      <c r="D41" s="33">
        <f t="shared" si="2"/>
        <v>114.36641852770886</v>
      </c>
      <c r="E41" s="34">
        <v>637.9</v>
      </c>
      <c r="F41" s="33">
        <f aca="true" t="shared" si="3" ref="F41:F53">$C:$C/$E:$E*100</f>
        <v>216.7565449129958</v>
      </c>
      <c r="G41" s="34">
        <v>131.9</v>
      </c>
    </row>
    <row r="42" spans="1:7" ht="25.5">
      <c r="A42" s="12" t="s">
        <v>115</v>
      </c>
      <c r="B42" s="34">
        <v>4674.92</v>
      </c>
      <c r="C42" s="34">
        <v>4700.16</v>
      </c>
      <c r="D42" s="33">
        <f t="shared" si="2"/>
        <v>100.53990228709795</v>
      </c>
      <c r="E42" s="34">
        <v>3713.45</v>
      </c>
      <c r="F42" s="33">
        <f t="shared" si="3"/>
        <v>126.57124776151558</v>
      </c>
      <c r="G42" s="34">
        <v>153.46</v>
      </c>
    </row>
    <row r="43" spans="1:7" ht="25.5">
      <c r="A43" s="8" t="s">
        <v>16</v>
      </c>
      <c r="B43" s="42">
        <f>B44+B45+B46</f>
        <v>8141.91</v>
      </c>
      <c r="C43" s="42">
        <f>C44+C45+C46</f>
        <v>10001.81</v>
      </c>
      <c r="D43" s="33">
        <f t="shared" si="2"/>
        <v>122.84353425670389</v>
      </c>
      <c r="E43" s="42">
        <f>E44+E45+E46</f>
        <v>5829.38</v>
      </c>
      <c r="F43" s="33">
        <f t="shared" si="3"/>
        <v>171.57587942457002</v>
      </c>
      <c r="G43" s="42">
        <f>G44+G45+G46</f>
        <v>2616.21</v>
      </c>
    </row>
    <row r="44" spans="1:7" ht="12.75">
      <c r="A44" s="3" t="s">
        <v>112</v>
      </c>
      <c r="B44" s="35">
        <v>40</v>
      </c>
      <c r="C44" s="35">
        <v>51.18</v>
      </c>
      <c r="D44" s="33">
        <f t="shared" si="2"/>
        <v>127.95</v>
      </c>
      <c r="E44" s="35">
        <v>213.07</v>
      </c>
      <c r="F44" s="33">
        <f t="shared" si="3"/>
        <v>24.020275026986436</v>
      </c>
      <c r="G44" s="35">
        <v>8.64</v>
      </c>
    </row>
    <row r="45" spans="1:7" ht="68.25" customHeight="1">
      <c r="A45" s="3" t="s">
        <v>113</v>
      </c>
      <c r="B45" s="35">
        <v>2386.44</v>
      </c>
      <c r="C45" s="35">
        <v>2337.77</v>
      </c>
      <c r="D45" s="33">
        <v>0</v>
      </c>
      <c r="E45" s="35">
        <v>531.19</v>
      </c>
      <c r="F45" s="33">
        <f t="shared" si="3"/>
        <v>440.10052900092245</v>
      </c>
      <c r="G45" s="35">
        <v>1439.42</v>
      </c>
    </row>
    <row r="46" spans="1:7" ht="12.75">
      <c r="A46" s="48" t="s">
        <v>111</v>
      </c>
      <c r="B46" s="35">
        <v>5715.47</v>
      </c>
      <c r="C46" s="35">
        <v>7612.86</v>
      </c>
      <c r="D46" s="33">
        <f aca="true" t="shared" si="4" ref="D46:D54">$C:$C/$B:$B*100</f>
        <v>133.19744482955906</v>
      </c>
      <c r="E46" s="35">
        <v>5085.12</v>
      </c>
      <c r="F46" s="33">
        <f t="shared" si="3"/>
        <v>149.70856144987727</v>
      </c>
      <c r="G46" s="35">
        <v>1168.15</v>
      </c>
    </row>
    <row r="47" spans="1:7" ht="12.75">
      <c r="A47" s="4" t="s">
        <v>17</v>
      </c>
      <c r="B47" s="42">
        <f>B48+B49+B50+B51+B52+B53+B54+B56+B57+B59+B60</f>
        <v>9357.8</v>
      </c>
      <c r="C47" s="42">
        <f>C48+C49+C50+C51+C52+C53+C54+C56+C57+C59+C60+C55</f>
        <v>8926.74</v>
      </c>
      <c r="D47" s="33">
        <f t="shared" si="4"/>
        <v>95.39357541302444</v>
      </c>
      <c r="E47" s="42">
        <f>E48+E49+E50+E51+E52+E53+E54+E56+E57+E59+E60+E55</f>
        <v>9108.15</v>
      </c>
      <c r="F47" s="33">
        <f t="shared" si="3"/>
        <v>98.00826732102567</v>
      </c>
      <c r="G47" s="42">
        <f>G48+G49+G50+G51+G52+G53+G54+G56+G57+G59+G60+G55</f>
        <v>1620.6499999999999</v>
      </c>
    </row>
    <row r="48" spans="1:7" ht="25.5">
      <c r="A48" s="3" t="s">
        <v>18</v>
      </c>
      <c r="B48" s="35">
        <v>189</v>
      </c>
      <c r="C48" s="35">
        <v>171.96</v>
      </c>
      <c r="D48" s="33">
        <f t="shared" si="4"/>
        <v>90.98412698412699</v>
      </c>
      <c r="E48" s="35">
        <v>194.5</v>
      </c>
      <c r="F48" s="33">
        <f t="shared" si="3"/>
        <v>88.41131105398458</v>
      </c>
      <c r="G48" s="35">
        <v>27.32</v>
      </c>
    </row>
    <row r="49" spans="1:7" ht="63.75">
      <c r="A49" s="3" t="s">
        <v>125</v>
      </c>
      <c r="B49" s="35">
        <v>279.8</v>
      </c>
      <c r="C49" s="35">
        <v>312</v>
      </c>
      <c r="D49" s="33">
        <f t="shared" si="4"/>
        <v>111.50822015725517</v>
      </c>
      <c r="E49" s="35">
        <v>257.05</v>
      </c>
      <c r="F49" s="33">
        <f t="shared" si="3"/>
        <v>121.37716397588017</v>
      </c>
      <c r="G49" s="35">
        <v>55</v>
      </c>
    </row>
    <row r="50" spans="1:7" ht="52.5" customHeight="1">
      <c r="A50" s="5" t="s">
        <v>123</v>
      </c>
      <c r="B50" s="35">
        <v>159.1</v>
      </c>
      <c r="C50" s="35">
        <v>63.8</v>
      </c>
      <c r="D50" s="33">
        <f t="shared" si="4"/>
        <v>40.10056568196103</v>
      </c>
      <c r="E50" s="35">
        <v>155.29</v>
      </c>
      <c r="F50" s="33">
        <f t="shared" si="3"/>
        <v>41.08442269302595</v>
      </c>
      <c r="G50" s="35">
        <v>0</v>
      </c>
    </row>
    <row r="51" spans="1:7" ht="38.25">
      <c r="A51" s="3" t="s">
        <v>19</v>
      </c>
      <c r="B51" s="35">
        <v>1242.6</v>
      </c>
      <c r="C51" s="35">
        <v>1380</v>
      </c>
      <c r="D51" s="33">
        <f t="shared" si="4"/>
        <v>111.0574601641719</v>
      </c>
      <c r="E51" s="35">
        <v>978.07</v>
      </c>
      <c r="F51" s="33">
        <f t="shared" si="3"/>
        <v>141.09419571196335</v>
      </c>
      <c r="G51" s="35">
        <v>220.35</v>
      </c>
    </row>
    <row r="52" spans="1:7" ht="63.75">
      <c r="A52" s="3" t="s">
        <v>20</v>
      </c>
      <c r="B52" s="35">
        <v>2070</v>
      </c>
      <c r="C52" s="35">
        <v>2501.85</v>
      </c>
      <c r="D52" s="33">
        <f t="shared" si="4"/>
        <v>120.86231884057969</v>
      </c>
      <c r="E52" s="35">
        <v>2567.15</v>
      </c>
      <c r="F52" s="33">
        <f t="shared" si="3"/>
        <v>97.45632315992442</v>
      </c>
      <c r="G52" s="35">
        <v>585.22</v>
      </c>
    </row>
    <row r="53" spans="1:7" ht="25.5">
      <c r="A53" s="3" t="s">
        <v>21</v>
      </c>
      <c r="B53" s="35">
        <v>89.7</v>
      </c>
      <c r="C53" s="35">
        <v>210.55</v>
      </c>
      <c r="D53" s="33">
        <f t="shared" si="4"/>
        <v>234.726867335563</v>
      </c>
      <c r="E53" s="35">
        <v>451.85</v>
      </c>
      <c r="F53" s="33">
        <f t="shared" si="3"/>
        <v>46.59732212017262</v>
      </c>
      <c r="G53" s="35">
        <v>162.75</v>
      </c>
    </row>
    <row r="54" spans="1:7" ht="38.25">
      <c r="A54" s="3" t="s">
        <v>22</v>
      </c>
      <c r="B54" s="35">
        <v>3</v>
      </c>
      <c r="C54" s="35">
        <v>3</v>
      </c>
      <c r="D54" s="33">
        <f t="shared" si="4"/>
        <v>100</v>
      </c>
      <c r="E54" s="35">
        <v>3</v>
      </c>
      <c r="F54" s="33">
        <v>0</v>
      </c>
      <c r="G54" s="35">
        <v>0</v>
      </c>
    </row>
    <row r="55" spans="1:7" ht="51" customHeight="1">
      <c r="A55" s="3" t="s">
        <v>124</v>
      </c>
      <c r="B55" s="35">
        <v>0</v>
      </c>
      <c r="C55" s="35">
        <v>100</v>
      </c>
      <c r="D55" s="33">
        <v>0</v>
      </c>
      <c r="E55" s="35">
        <v>0</v>
      </c>
      <c r="F55" s="33">
        <v>0</v>
      </c>
      <c r="G55" s="35">
        <v>100</v>
      </c>
    </row>
    <row r="56" spans="1:7" ht="72.75" customHeight="1">
      <c r="A56" s="3" t="s">
        <v>114</v>
      </c>
      <c r="B56" s="35">
        <v>5</v>
      </c>
      <c r="C56" s="35">
        <v>18.31</v>
      </c>
      <c r="D56" s="33">
        <f>$C:$C/$B:$B*100</f>
        <v>366.2</v>
      </c>
      <c r="E56" s="35">
        <v>1.6</v>
      </c>
      <c r="F56" s="33">
        <v>0</v>
      </c>
      <c r="G56" s="35">
        <v>3.58</v>
      </c>
    </row>
    <row r="57" spans="1:7" ht="79.5" customHeight="1">
      <c r="A57" s="3" t="s">
        <v>128</v>
      </c>
      <c r="B57" s="35">
        <v>2495.4</v>
      </c>
      <c r="C57" s="35">
        <v>1015.59</v>
      </c>
      <c r="D57" s="33">
        <f>$C:$C/$B:$B*100</f>
        <v>40.69848521279154</v>
      </c>
      <c r="E57" s="35">
        <v>2231.85</v>
      </c>
      <c r="F57" s="33">
        <f>$C:$C/$E:$E*100</f>
        <v>45.5044021775657</v>
      </c>
      <c r="G57" s="35">
        <v>115.5</v>
      </c>
    </row>
    <row r="58" spans="1:7" ht="40.5" customHeight="1">
      <c r="A58" s="3" t="s">
        <v>129</v>
      </c>
      <c r="B58" s="35">
        <v>0</v>
      </c>
      <c r="C58" s="35">
        <v>0</v>
      </c>
      <c r="D58" s="33">
        <v>0</v>
      </c>
      <c r="E58" s="35">
        <v>0</v>
      </c>
      <c r="F58" s="33">
        <v>0</v>
      </c>
      <c r="G58" s="35">
        <v>0</v>
      </c>
    </row>
    <row r="59" spans="1:7" ht="63.75">
      <c r="A59" s="3" t="s">
        <v>92</v>
      </c>
      <c r="B59" s="35">
        <v>60</v>
      </c>
      <c r="C59" s="35">
        <v>61.44</v>
      </c>
      <c r="D59" s="33">
        <v>0</v>
      </c>
      <c r="E59" s="35">
        <v>25.44</v>
      </c>
      <c r="F59" s="33">
        <f aca="true" t="shared" si="5" ref="F59:F67">$C:$C/$E:$E*100</f>
        <v>241.50943396226415</v>
      </c>
      <c r="G59" s="35">
        <v>2</v>
      </c>
    </row>
    <row r="60" spans="1:7" ht="38.25">
      <c r="A60" s="3" t="s">
        <v>23</v>
      </c>
      <c r="B60" s="35">
        <v>2764.2</v>
      </c>
      <c r="C60" s="35">
        <v>3088.24</v>
      </c>
      <c r="D60" s="33">
        <f>$C:$C/$B:$B*100</f>
        <v>111.72274075681933</v>
      </c>
      <c r="E60" s="35">
        <v>2242.35</v>
      </c>
      <c r="F60" s="33">
        <f t="shared" si="5"/>
        <v>137.72337057105267</v>
      </c>
      <c r="G60" s="35">
        <v>348.93</v>
      </c>
    </row>
    <row r="61" spans="1:7" ht="12.75">
      <c r="A61" s="6" t="s">
        <v>24</v>
      </c>
      <c r="B61" s="34">
        <v>0</v>
      </c>
      <c r="C61" s="34">
        <v>1209.15</v>
      </c>
      <c r="D61" s="33">
        <v>0</v>
      </c>
      <c r="E61" s="34">
        <v>1676.5</v>
      </c>
      <c r="F61" s="33">
        <f t="shared" si="5"/>
        <v>72.12347151804354</v>
      </c>
      <c r="G61" s="34">
        <v>276.48</v>
      </c>
    </row>
    <row r="62" spans="1:7" ht="12.75">
      <c r="A62" s="8" t="s">
        <v>25</v>
      </c>
      <c r="B62" s="42">
        <f>B8+B16+B21+B25+B28+B32+B35+B41+B42+B43+B61+B47</f>
        <v>391867.38999999984</v>
      </c>
      <c r="C62" s="42">
        <f>C8+C16+C21+C25+C28+C32+C35+C41+C42+C43+C61+C47</f>
        <v>385894.9799999999</v>
      </c>
      <c r="D62" s="33">
        <f aca="true" t="shared" si="6" ref="D62:D69">$C:$C/$B:$B*100</f>
        <v>98.47591043490506</v>
      </c>
      <c r="E62" s="42">
        <f>E8+E16+E21+E25+E28+E32+E35+E41+E42+E43+E61+E47</f>
        <v>383286.4800000001</v>
      </c>
      <c r="F62" s="33">
        <f t="shared" si="5"/>
        <v>100.68056144323165</v>
      </c>
      <c r="G62" s="42">
        <f>G8+G16+G21+G25+G28+G32+G35+G41+G42+G43+G61+G47</f>
        <v>51606.450000000004</v>
      </c>
    </row>
    <row r="63" spans="1:7" ht="12.75">
      <c r="A63" s="8" t="s">
        <v>26</v>
      </c>
      <c r="B63" s="42">
        <f>B64+B69</f>
        <v>1395576.0599999998</v>
      </c>
      <c r="C63" s="42">
        <f>C64+C69</f>
        <v>1329345.47</v>
      </c>
      <c r="D63" s="33">
        <f t="shared" si="6"/>
        <v>95.2542471959572</v>
      </c>
      <c r="E63" s="42">
        <f>E64+E69</f>
        <v>1464683.8</v>
      </c>
      <c r="F63" s="33">
        <f t="shared" si="5"/>
        <v>90.75989438812664</v>
      </c>
      <c r="G63" s="42">
        <f>G64+G69</f>
        <v>220774.69</v>
      </c>
    </row>
    <row r="64" spans="1:7" ht="25.5">
      <c r="A64" s="8" t="s">
        <v>27</v>
      </c>
      <c r="B64" s="42">
        <f>B65+B66+B67+B68</f>
        <v>1399417.66</v>
      </c>
      <c r="C64" s="42">
        <f>C65+C66+C67+C68</f>
        <v>1333697.17</v>
      </c>
      <c r="D64" s="33">
        <f t="shared" si="6"/>
        <v>95.30372583693133</v>
      </c>
      <c r="E64" s="42">
        <f>E65+E66+E67+E68</f>
        <v>1468699.6600000001</v>
      </c>
      <c r="F64" s="33">
        <f t="shared" si="5"/>
        <v>90.808026060277</v>
      </c>
      <c r="G64" s="42">
        <f>G65+G66+G67+G68</f>
        <v>220813.26</v>
      </c>
    </row>
    <row r="65" spans="1:7" ht="12.75">
      <c r="A65" s="3" t="s">
        <v>28</v>
      </c>
      <c r="B65" s="35">
        <v>276857.9</v>
      </c>
      <c r="C65" s="35">
        <v>276857.9</v>
      </c>
      <c r="D65" s="33">
        <f t="shared" si="6"/>
        <v>100</v>
      </c>
      <c r="E65" s="35">
        <v>295472.7</v>
      </c>
      <c r="F65" s="33">
        <f t="shared" si="5"/>
        <v>93.69999326502922</v>
      </c>
      <c r="G65" s="35">
        <v>27188.6</v>
      </c>
    </row>
    <row r="66" spans="1:7" ht="12.75">
      <c r="A66" s="3" t="s">
        <v>29</v>
      </c>
      <c r="B66" s="35">
        <v>279854.85</v>
      </c>
      <c r="C66" s="35">
        <v>231032.41</v>
      </c>
      <c r="D66" s="33">
        <f t="shared" si="6"/>
        <v>82.55437059604293</v>
      </c>
      <c r="E66" s="35">
        <v>510912.6</v>
      </c>
      <c r="F66" s="33">
        <f t="shared" si="5"/>
        <v>45.21955614326208</v>
      </c>
      <c r="G66" s="35">
        <v>77461.68</v>
      </c>
    </row>
    <row r="67" spans="1:7" ht="12.75">
      <c r="A67" s="3" t="s">
        <v>30</v>
      </c>
      <c r="B67" s="35">
        <v>842697.51</v>
      </c>
      <c r="C67" s="35">
        <v>825799.46</v>
      </c>
      <c r="D67" s="33">
        <f t="shared" si="6"/>
        <v>97.99476682920304</v>
      </c>
      <c r="E67" s="35">
        <v>662306.86</v>
      </c>
      <c r="F67" s="33">
        <f t="shared" si="5"/>
        <v>124.68532486587863</v>
      </c>
      <c r="G67" s="35">
        <v>116162.98</v>
      </c>
    </row>
    <row r="68" spans="1:7" ht="24.75" customHeight="1">
      <c r="A68" s="3" t="s">
        <v>31</v>
      </c>
      <c r="B68" s="35">
        <v>7.4</v>
      </c>
      <c r="C68" s="35">
        <v>7.4</v>
      </c>
      <c r="D68" s="33">
        <f t="shared" si="6"/>
        <v>100</v>
      </c>
      <c r="E68" s="35">
        <v>7.5</v>
      </c>
      <c r="F68" s="33">
        <v>0</v>
      </c>
      <c r="G68" s="35">
        <v>0</v>
      </c>
    </row>
    <row r="69" spans="1:7" ht="25.5">
      <c r="A69" s="8" t="s">
        <v>33</v>
      </c>
      <c r="B69" s="34">
        <v>-3841.6</v>
      </c>
      <c r="C69" s="34">
        <v>-4351.7</v>
      </c>
      <c r="D69" s="33">
        <f t="shared" si="6"/>
        <v>113.2783215326947</v>
      </c>
      <c r="E69" s="34">
        <v>-4015.86</v>
      </c>
      <c r="F69" s="33">
        <f>$C:$C/$E:$E*100</f>
        <v>108.36284133411024</v>
      </c>
      <c r="G69" s="34">
        <v>-38.57</v>
      </c>
    </row>
    <row r="70" spans="1:7" ht="12.75">
      <c r="A70" s="6" t="s">
        <v>32</v>
      </c>
      <c r="B70" s="42">
        <f>B63+B62</f>
        <v>1787443.4499999997</v>
      </c>
      <c r="C70" s="42">
        <f>C63+C62</f>
        <v>1715240.45</v>
      </c>
      <c r="D70" s="33">
        <f>$C:$C/$B:$B*100</f>
        <v>95.96054353495772</v>
      </c>
      <c r="E70" s="42">
        <f>E63+E62</f>
        <v>1847970.2800000003</v>
      </c>
      <c r="F70" s="33">
        <f>$C:$C/$E:$E*100</f>
        <v>92.81753438155941</v>
      </c>
      <c r="G70" s="42">
        <f>G63+G62</f>
        <v>272381.14</v>
      </c>
    </row>
    <row r="71" spans="1:7" ht="12.75">
      <c r="A71" s="73" t="s">
        <v>34</v>
      </c>
      <c r="B71" s="74"/>
      <c r="C71" s="74"/>
      <c r="D71" s="74"/>
      <c r="E71" s="74"/>
      <c r="F71" s="74"/>
      <c r="G71" s="75"/>
    </row>
    <row r="72" spans="1:7" ht="12.75">
      <c r="A72" s="13" t="s">
        <v>35</v>
      </c>
      <c r="B72" s="42">
        <f>B73+B74+B75+B76+B77+B78+B79+B80</f>
        <v>87300.99999999999</v>
      </c>
      <c r="C72" s="42">
        <f>C73+C74+C75+C76+C77+C78+C79+C80</f>
        <v>84158.6</v>
      </c>
      <c r="D72" s="33">
        <f>$C:$C/$B:$B*100</f>
        <v>96.40049942154158</v>
      </c>
      <c r="E72" s="42">
        <f>E73+E74+E75+E76+E77+E78+E79+E80</f>
        <v>65992.5</v>
      </c>
      <c r="F72" s="33">
        <f>$C:$C/$E:$E*100</f>
        <v>127.52752206690154</v>
      </c>
      <c r="G72" s="42">
        <f>G73+G74+G75+G76+G77+G78+G79+G80</f>
        <v>13839.6</v>
      </c>
    </row>
    <row r="73" spans="1:7" ht="14.25" customHeight="1">
      <c r="A73" s="14" t="s">
        <v>36</v>
      </c>
      <c r="B73" s="43">
        <v>1106.6</v>
      </c>
      <c r="C73" s="43">
        <v>1054.6</v>
      </c>
      <c r="D73" s="36">
        <f>$C:$C/$B:$B*100</f>
        <v>95.30092174227363</v>
      </c>
      <c r="E73" s="43">
        <v>353.1</v>
      </c>
      <c r="F73" s="36">
        <f>$C:$C/$E:$E*100</f>
        <v>298.6689323137921</v>
      </c>
      <c r="G73" s="43">
        <f>C73-ноябрь!D73</f>
        <v>13</v>
      </c>
    </row>
    <row r="74" spans="1:7" ht="12.75">
      <c r="A74" s="14" t="s">
        <v>37</v>
      </c>
      <c r="B74" s="43">
        <v>4672.2</v>
      </c>
      <c r="C74" s="43">
        <v>3908.8</v>
      </c>
      <c r="D74" s="36">
        <f>$C:$C/$B:$B*100</f>
        <v>83.66080219168701</v>
      </c>
      <c r="E74" s="43">
        <v>5017.5</v>
      </c>
      <c r="F74" s="36">
        <f>$C:$C/$E:$E*100</f>
        <v>77.90333831589437</v>
      </c>
      <c r="G74" s="43">
        <f>C74-ноябрь!D74</f>
        <v>626.6000000000004</v>
      </c>
    </row>
    <row r="75" spans="1:7" ht="25.5">
      <c r="A75" s="14" t="s">
        <v>38</v>
      </c>
      <c r="B75" s="43">
        <v>33996.6</v>
      </c>
      <c r="C75" s="43">
        <v>32468.9</v>
      </c>
      <c r="D75" s="36">
        <f>$C:$C/$B:$B*100</f>
        <v>95.5063153374161</v>
      </c>
      <c r="E75" s="43">
        <v>35732.3</v>
      </c>
      <c r="F75" s="36">
        <f>$C:$C/$E:$E*100</f>
        <v>90.86708664149803</v>
      </c>
      <c r="G75" s="43">
        <f>C75-ноябрь!D75</f>
        <v>3932.5</v>
      </c>
    </row>
    <row r="76" spans="1:7" ht="12.75">
      <c r="A76" s="14" t="s">
        <v>84</v>
      </c>
      <c r="B76" s="35">
        <v>9.7</v>
      </c>
      <c r="C76" s="35">
        <v>0</v>
      </c>
      <c r="D76" s="36">
        <v>0</v>
      </c>
      <c r="E76" s="35">
        <v>27.4</v>
      </c>
      <c r="F76" s="36">
        <v>0</v>
      </c>
      <c r="G76" s="43">
        <f>C76-ноябрь!D76</f>
        <v>0</v>
      </c>
    </row>
    <row r="77" spans="1:7" ht="25.5">
      <c r="A77" s="3" t="s">
        <v>39</v>
      </c>
      <c r="B77" s="43">
        <v>10524.7</v>
      </c>
      <c r="C77" s="43">
        <v>10430.3</v>
      </c>
      <c r="D77" s="36">
        <f>$C:$C/$B:$B*100</f>
        <v>99.10306232006612</v>
      </c>
      <c r="E77" s="43">
        <v>10608</v>
      </c>
      <c r="F77" s="36">
        <f>$C:$C/$E:$E*100</f>
        <v>98.3248491704374</v>
      </c>
      <c r="G77" s="43">
        <f>C77-ноябрь!D77</f>
        <v>1361.7999999999993</v>
      </c>
    </row>
    <row r="78" spans="1:7" ht="12.75" hidden="1">
      <c r="A78" s="14" t="s">
        <v>40</v>
      </c>
      <c r="B78" s="43"/>
      <c r="C78" s="43"/>
      <c r="D78" s="36">
        <v>0</v>
      </c>
      <c r="E78" s="43">
        <v>0</v>
      </c>
      <c r="F78" s="36">
        <v>0</v>
      </c>
      <c r="G78" s="43">
        <f>C78-ноябрь!D78</f>
        <v>0</v>
      </c>
    </row>
    <row r="79" spans="1:7" ht="12.75">
      <c r="A79" s="14" t="s">
        <v>41</v>
      </c>
      <c r="B79" s="43">
        <v>300</v>
      </c>
      <c r="C79" s="43">
        <v>0</v>
      </c>
      <c r="D79" s="36">
        <f>$C:$C/$B:$B*100</f>
        <v>0</v>
      </c>
      <c r="E79" s="43">
        <v>0</v>
      </c>
      <c r="F79" s="36">
        <v>0</v>
      </c>
      <c r="G79" s="43">
        <f>C79-ноябрь!D79</f>
        <v>0</v>
      </c>
    </row>
    <row r="80" spans="1:7" ht="12.75">
      <c r="A80" s="3" t="s">
        <v>42</v>
      </c>
      <c r="B80" s="43">
        <v>36691.2</v>
      </c>
      <c r="C80" s="43">
        <v>36296</v>
      </c>
      <c r="D80" s="36">
        <f>$C:$C/$B:$B*100</f>
        <v>98.92290249433108</v>
      </c>
      <c r="E80" s="43">
        <v>14254.2</v>
      </c>
      <c r="F80" s="36">
        <f>$C:$C/$E:$E*100</f>
        <v>254.6337219907115</v>
      </c>
      <c r="G80" s="43">
        <f>C80-ноябрь!D80</f>
        <v>7905.700000000001</v>
      </c>
    </row>
    <row r="81" spans="1:7" ht="12.75">
      <c r="A81" s="13" t="s">
        <v>43</v>
      </c>
      <c r="B81" s="34">
        <v>269.1</v>
      </c>
      <c r="C81" s="34">
        <v>269.1</v>
      </c>
      <c r="D81" s="33">
        <f>$C:$C/$B:$B*100</f>
        <v>100</v>
      </c>
      <c r="E81" s="34">
        <v>235.3</v>
      </c>
      <c r="F81" s="33">
        <f>$C:$C/$E:$E*100</f>
        <v>114.36464088397791</v>
      </c>
      <c r="G81" s="43">
        <f>C81-ноябрь!D81</f>
        <v>49.400000000000034</v>
      </c>
    </row>
    <row r="82" spans="1:7" ht="25.5">
      <c r="A82" s="15" t="s">
        <v>44</v>
      </c>
      <c r="B82" s="34">
        <v>2673.8</v>
      </c>
      <c r="C82" s="34">
        <v>2669.3</v>
      </c>
      <c r="D82" s="33">
        <f>$C:$C/$B:$B*100</f>
        <v>99.83170020195976</v>
      </c>
      <c r="E82" s="34">
        <v>2026.9</v>
      </c>
      <c r="F82" s="33">
        <f>$C:$C/$E:$E*100</f>
        <v>131.693719473087</v>
      </c>
      <c r="G82" s="43">
        <f>C82-ноябрь!D82</f>
        <v>459</v>
      </c>
    </row>
    <row r="83" spans="1:7" ht="12.75">
      <c r="A83" s="13" t="s">
        <v>45</v>
      </c>
      <c r="B83" s="42">
        <f>B84+B85+B86+B87+B88</f>
        <v>118346.8</v>
      </c>
      <c r="C83" s="42">
        <f>C84+C85+C86+C87+C88</f>
        <v>113160.2</v>
      </c>
      <c r="D83" s="33">
        <f>$C:$C/$B:$B*100</f>
        <v>95.61745649227524</v>
      </c>
      <c r="E83" s="42">
        <f>E84+E85+E86+E87+E88</f>
        <v>122611.7</v>
      </c>
      <c r="F83" s="33">
        <f>$C:$C/$E:$E*100</f>
        <v>92.2915186723616</v>
      </c>
      <c r="G83" s="43">
        <f>C83-ноябрь!D83</f>
        <v>44635.100000000006</v>
      </c>
    </row>
    <row r="84" spans="1:7" ht="12.75" hidden="1">
      <c r="A84" s="16" t="s">
        <v>76</v>
      </c>
      <c r="B84" s="43"/>
      <c r="C84" s="43"/>
      <c r="D84" s="36">
        <v>0</v>
      </c>
      <c r="E84" s="43">
        <v>0</v>
      </c>
      <c r="F84" s="36">
        <v>0</v>
      </c>
      <c r="G84" s="43">
        <f>C84-ноябрь!D84</f>
        <v>0</v>
      </c>
    </row>
    <row r="85" spans="1:7" ht="12.75" hidden="1">
      <c r="A85" s="16" t="s">
        <v>79</v>
      </c>
      <c r="B85" s="43"/>
      <c r="C85" s="43"/>
      <c r="D85" s="36">
        <v>0</v>
      </c>
      <c r="E85" s="43">
        <v>0</v>
      </c>
      <c r="F85" s="36">
        <v>0</v>
      </c>
      <c r="G85" s="43">
        <f>C85-ноябрь!D85</f>
        <v>0</v>
      </c>
    </row>
    <row r="86" spans="1:7" ht="12.75">
      <c r="A86" s="14" t="s">
        <v>46</v>
      </c>
      <c r="B86" s="43">
        <v>14779.1</v>
      </c>
      <c r="C86" s="43">
        <v>14776.4</v>
      </c>
      <c r="D86" s="36">
        <f>$C:$C/$B:$B*100</f>
        <v>99.98173095790676</v>
      </c>
      <c r="E86" s="43">
        <v>12991.2</v>
      </c>
      <c r="F86" s="36">
        <f>$C:$C/$E:$E*100</f>
        <v>113.7416097050311</v>
      </c>
      <c r="G86" s="43">
        <f>C86-ноябрь!D86</f>
        <v>2089.1000000000004</v>
      </c>
    </row>
    <row r="87" spans="1:7" ht="12.75">
      <c r="A87" s="16" t="s">
        <v>89</v>
      </c>
      <c r="B87" s="35">
        <v>88802.5</v>
      </c>
      <c r="C87" s="35">
        <v>84158.8</v>
      </c>
      <c r="D87" s="36">
        <f>$C:$C/$B:$B*100</f>
        <v>94.77075532783424</v>
      </c>
      <c r="E87" s="35">
        <v>86495.7</v>
      </c>
      <c r="F87" s="36">
        <f>$C:$C/$E:$E*100</f>
        <v>97.29824719610339</v>
      </c>
      <c r="G87" s="43">
        <f>C87-ноябрь!D87</f>
        <v>37651.9</v>
      </c>
    </row>
    <row r="88" spans="1:7" ht="12.75">
      <c r="A88" s="14" t="s">
        <v>47</v>
      </c>
      <c r="B88" s="43">
        <v>14765.2</v>
      </c>
      <c r="C88" s="43">
        <v>14225</v>
      </c>
      <c r="D88" s="36">
        <f>$C:$C/$B:$B*100</f>
        <v>96.34139733969062</v>
      </c>
      <c r="E88" s="43">
        <v>23124.8</v>
      </c>
      <c r="F88" s="36">
        <f>$C:$C/$E:$E*100</f>
        <v>61.51404552688023</v>
      </c>
      <c r="G88" s="43">
        <f>C88-ноябрь!D88</f>
        <v>4894.1</v>
      </c>
    </row>
    <row r="89" spans="1:7" ht="12.75">
      <c r="A89" s="13" t="s">
        <v>48</v>
      </c>
      <c r="B89" s="42">
        <f>B90+B91+B92+B93</f>
        <v>75765</v>
      </c>
      <c r="C89" s="42">
        <f>C90+C91+C92+C93</f>
        <v>59618.9</v>
      </c>
      <c r="D89" s="33">
        <f>$C:$C/$B:$B*100</f>
        <v>78.68923645482742</v>
      </c>
      <c r="E89" s="42">
        <f>E90+E91+E92+E93</f>
        <v>279499.89999999997</v>
      </c>
      <c r="F89" s="33">
        <f>$C:$C/$E:$E*100</f>
        <v>21.330562193403292</v>
      </c>
      <c r="G89" s="43">
        <f>C89-ноябрь!D89</f>
        <v>14599.900000000001</v>
      </c>
    </row>
    <row r="90" spans="1:7" ht="12.75">
      <c r="A90" s="14" t="s">
        <v>49</v>
      </c>
      <c r="B90" s="43">
        <v>886.3</v>
      </c>
      <c r="C90" s="43">
        <v>662.2</v>
      </c>
      <c r="D90" s="36">
        <f>$C:$C/$B:$B*100</f>
        <v>74.71510775132575</v>
      </c>
      <c r="E90" s="43">
        <v>189416</v>
      </c>
      <c r="F90" s="36">
        <v>0</v>
      </c>
      <c r="G90" s="43">
        <f>C90-ноябрь!D90</f>
        <v>662.2</v>
      </c>
    </row>
    <row r="91" spans="1:7" ht="12.75">
      <c r="A91" s="14" t="s">
        <v>50</v>
      </c>
      <c r="B91" s="43">
        <v>17094.8</v>
      </c>
      <c r="C91" s="43">
        <v>12575.3</v>
      </c>
      <c r="D91" s="36">
        <f>$C:$C/$B:$B*100</f>
        <v>73.56213585417788</v>
      </c>
      <c r="E91" s="43">
        <v>21471.8</v>
      </c>
      <c r="F91" s="36">
        <v>0</v>
      </c>
      <c r="G91" s="43">
        <f>C91-ноябрь!D91</f>
        <v>5830.599999999999</v>
      </c>
    </row>
    <row r="92" spans="1:7" ht="12.75">
      <c r="A92" s="14" t="s">
        <v>51</v>
      </c>
      <c r="B92" s="43">
        <v>32033.9</v>
      </c>
      <c r="C92" s="43">
        <v>31243.3</v>
      </c>
      <c r="D92" s="36">
        <f>$C:$C/$B:$B*100</f>
        <v>97.53198954857197</v>
      </c>
      <c r="E92" s="43">
        <v>27788</v>
      </c>
      <c r="F92" s="36">
        <f>$C:$C/$E:$E*100</f>
        <v>112.43450410249028</v>
      </c>
      <c r="G92" s="43">
        <f>C92-ноябрь!D92</f>
        <v>6361.0999999999985</v>
      </c>
    </row>
    <row r="93" spans="1:7" ht="12.75">
      <c r="A93" s="14" t="s">
        <v>52</v>
      </c>
      <c r="B93" s="43">
        <v>25750</v>
      </c>
      <c r="C93" s="43">
        <v>15138.1</v>
      </c>
      <c r="D93" s="36">
        <f>$C:$C/$B:$B*100</f>
        <v>58.78873786407767</v>
      </c>
      <c r="E93" s="43">
        <v>40824.1</v>
      </c>
      <c r="F93" s="36">
        <f>$C:$C/$E:$E*100</f>
        <v>37.08128286967747</v>
      </c>
      <c r="G93" s="43">
        <f>C93-ноябрь!D93</f>
        <v>1746</v>
      </c>
    </row>
    <row r="94" spans="1:7" ht="12.75">
      <c r="A94" s="17" t="s">
        <v>53</v>
      </c>
      <c r="B94" s="42">
        <f>B95+B96+B97+B98</f>
        <v>1129118.5</v>
      </c>
      <c r="C94" s="42">
        <f>C95+C96+C97+C98</f>
        <v>1115504.1</v>
      </c>
      <c r="D94" s="33">
        <f>$C:$C/$B:$B*100</f>
        <v>98.79424524529534</v>
      </c>
      <c r="E94" s="42">
        <f>E95+E96+E97+E98</f>
        <v>1045900.2</v>
      </c>
      <c r="F94" s="33">
        <f>$C:$C/$E:$E*100</f>
        <v>106.65492749690651</v>
      </c>
      <c r="G94" s="43">
        <f>C94-ноябрь!D94</f>
        <v>177123.40000000002</v>
      </c>
    </row>
    <row r="95" spans="1:7" ht="12.75">
      <c r="A95" s="14" t="s">
        <v>54</v>
      </c>
      <c r="B95" s="43">
        <v>441719.1</v>
      </c>
      <c r="C95" s="43">
        <v>436721</v>
      </c>
      <c r="D95" s="36">
        <f>$C:$C/$B:$B*100</f>
        <v>98.86848904654565</v>
      </c>
      <c r="E95" s="43">
        <v>405159.6</v>
      </c>
      <c r="F95" s="36">
        <f>$C:$C/$E:$E*100</f>
        <v>107.789868486394</v>
      </c>
      <c r="G95" s="43">
        <f>C95-ноябрь!D95</f>
        <v>76935.59999999998</v>
      </c>
    </row>
    <row r="96" spans="1:7" ht="12.75">
      <c r="A96" s="14" t="s">
        <v>55</v>
      </c>
      <c r="B96" s="43">
        <v>605494.6</v>
      </c>
      <c r="C96" s="43">
        <v>599983.1</v>
      </c>
      <c r="D96" s="36">
        <f>$C:$C/$B:$B*100</f>
        <v>99.08975241067385</v>
      </c>
      <c r="E96" s="43">
        <v>562781.5</v>
      </c>
      <c r="F96" s="36">
        <f>$C:$C/$E:$E*100</f>
        <v>106.61030968501986</v>
      </c>
      <c r="G96" s="43">
        <f>C96-ноябрь!D96</f>
        <v>90827.09999999998</v>
      </c>
    </row>
    <row r="97" spans="1:7" ht="12.75">
      <c r="A97" s="14" t="s">
        <v>56</v>
      </c>
      <c r="B97" s="43">
        <v>36634.1</v>
      </c>
      <c r="C97" s="43">
        <v>33958.9</v>
      </c>
      <c r="D97" s="36">
        <f>$C:$C/$B:$B*100</f>
        <v>92.6975140647648</v>
      </c>
      <c r="E97" s="43">
        <v>26319.1</v>
      </c>
      <c r="F97" s="36">
        <f>$C:$C/$E:$E*100</f>
        <v>129.02758832938815</v>
      </c>
      <c r="G97" s="43">
        <f>C97-ноябрь!D97</f>
        <v>2445</v>
      </c>
    </row>
    <row r="98" spans="1:7" ht="12.75">
      <c r="A98" s="14" t="s">
        <v>57</v>
      </c>
      <c r="B98" s="43">
        <v>45270.7</v>
      </c>
      <c r="C98" s="35">
        <v>44841.1</v>
      </c>
      <c r="D98" s="36">
        <f>$C:$C/$B:$B*100</f>
        <v>99.0510418438416</v>
      </c>
      <c r="E98" s="35">
        <v>51640</v>
      </c>
      <c r="F98" s="36">
        <f>$C:$C/$E:$E*100</f>
        <v>86.83404337722695</v>
      </c>
      <c r="G98" s="43">
        <f>C98-ноябрь!D98</f>
        <v>6915.699999999997</v>
      </c>
    </row>
    <row r="99" spans="1:7" ht="25.5">
      <c r="A99" s="17" t="s">
        <v>58</v>
      </c>
      <c r="B99" s="42">
        <f>B100+B101</f>
        <v>226305.80000000002</v>
      </c>
      <c r="C99" s="42">
        <f>C100+C101</f>
        <v>186946.9</v>
      </c>
      <c r="D99" s="33">
        <f>$C:$C/$B:$B*100</f>
        <v>82.60809046873743</v>
      </c>
      <c r="E99" s="42">
        <f>E100+E101</f>
        <v>166447.69999999998</v>
      </c>
      <c r="F99" s="33">
        <f>$C:$C/$E:$E*100</f>
        <v>112.31570036714236</v>
      </c>
      <c r="G99" s="43">
        <f>C99-ноябрь!D99</f>
        <v>56362.8</v>
      </c>
    </row>
    <row r="100" spans="1:7" ht="12.75">
      <c r="A100" s="14" t="s">
        <v>59</v>
      </c>
      <c r="B100" s="43">
        <v>223194.7</v>
      </c>
      <c r="C100" s="43">
        <v>183841.4</v>
      </c>
      <c r="D100" s="36">
        <f>$C:$C/$B:$B*100</f>
        <v>82.36817451310448</v>
      </c>
      <c r="E100" s="43">
        <v>153041.4</v>
      </c>
      <c r="F100" s="36">
        <f>$C:$C/$E:$E*100</f>
        <v>120.12527329206347</v>
      </c>
      <c r="G100" s="43">
        <f>C100-ноябрь!D100</f>
        <v>55827.5</v>
      </c>
    </row>
    <row r="101" spans="1:7" ht="25.5">
      <c r="A101" s="14" t="s">
        <v>60</v>
      </c>
      <c r="B101" s="43">
        <v>3111.1</v>
      </c>
      <c r="C101" s="43">
        <v>3105.5</v>
      </c>
      <c r="D101" s="36">
        <f>$C:$C/$B:$B*100</f>
        <v>99.81999935714056</v>
      </c>
      <c r="E101" s="43">
        <v>13406.3</v>
      </c>
      <c r="F101" s="36">
        <f>$C:$C/$E:$E*100</f>
        <v>23.164482370228924</v>
      </c>
      <c r="G101" s="43">
        <f>C101-ноябрь!D101</f>
        <v>535.3000000000002</v>
      </c>
    </row>
    <row r="102" spans="1:7" ht="12.75">
      <c r="A102" s="17" t="s">
        <v>116</v>
      </c>
      <c r="B102" s="42">
        <f>B103</f>
        <v>44.8</v>
      </c>
      <c r="C102" s="42">
        <f>C103</f>
        <v>44.8</v>
      </c>
      <c r="D102" s="33">
        <f>$C:$C/$B:$B*100</f>
        <v>100</v>
      </c>
      <c r="E102" s="42">
        <f>E103</f>
        <v>44.8</v>
      </c>
      <c r="F102" s="33">
        <v>0</v>
      </c>
      <c r="G102" s="43">
        <f>C102-ноябрь!D102</f>
        <v>0</v>
      </c>
    </row>
    <row r="103" spans="1:7" ht="12.75">
      <c r="A103" s="14" t="s">
        <v>117</v>
      </c>
      <c r="B103" s="43">
        <v>44.8</v>
      </c>
      <c r="C103" s="43">
        <v>44.8</v>
      </c>
      <c r="D103" s="36">
        <f>$C:$C/$B:$B*100</f>
        <v>100</v>
      </c>
      <c r="E103" s="43">
        <v>44.8</v>
      </c>
      <c r="F103" s="36">
        <v>0</v>
      </c>
      <c r="G103" s="43">
        <f>C103-ноябрь!D103</f>
        <v>0</v>
      </c>
    </row>
    <row r="104" spans="1:7" ht="12.75">
      <c r="A104" s="17" t="s">
        <v>61</v>
      </c>
      <c r="B104" s="42">
        <f>B105+B106+B107+B108+B109</f>
        <v>132086.4</v>
      </c>
      <c r="C104" s="42">
        <f>C105+C106+C107+C108+C109</f>
        <v>129513.40000000001</v>
      </c>
      <c r="D104" s="33">
        <f>$C:$C/$B:$B*100</f>
        <v>98.052032608959</v>
      </c>
      <c r="E104" s="42">
        <f>E105+E106+E107+E108+E109</f>
        <v>136798.7</v>
      </c>
      <c r="F104" s="33">
        <f>$C:$C/$E:$E*100</f>
        <v>94.67443769567986</v>
      </c>
      <c r="G104" s="43">
        <f>C104-ноябрь!D104</f>
        <v>19537.800000000003</v>
      </c>
    </row>
    <row r="105" spans="1:7" ht="12.75">
      <c r="A105" s="14" t="s">
        <v>62</v>
      </c>
      <c r="B105" s="43">
        <v>600</v>
      </c>
      <c r="C105" s="43">
        <v>596.8</v>
      </c>
      <c r="D105" s="36">
        <f>$C:$C/$B:$B*100</f>
        <v>99.46666666666665</v>
      </c>
      <c r="E105" s="43">
        <v>689.2</v>
      </c>
      <c r="F105" s="36">
        <f>$C:$C/$E:$E*100</f>
        <v>86.59315147997677</v>
      </c>
      <c r="G105" s="43">
        <f>C105-ноябрь!D105</f>
        <v>92.49999999999994</v>
      </c>
    </row>
    <row r="106" spans="1:7" ht="12.75">
      <c r="A106" s="14" t="s">
        <v>63</v>
      </c>
      <c r="B106" s="43">
        <v>49205.1</v>
      </c>
      <c r="C106" s="43">
        <v>48120.4</v>
      </c>
      <c r="D106" s="36">
        <f>$C:$C/$B:$B*100</f>
        <v>97.79555371292814</v>
      </c>
      <c r="E106" s="43">
        <v>48944.3</v>
      </c>
      <c r="F106" s="36">
        <f>$C:$C/$E:$E*100</f>
        <v>98.316657915222</v>
      </c>
      <c r="G106" s="43">
        <f>C106-ноябрь!D106</f>
        <v>8270.900000000001</v>
      </c>
    </row>
    <row r="107" spans="1:7" ht="12.75">
      <c r="A107" s="14" t="s">
        <v>64</v>
      </c>
      <c r="B107" s="43">
        <v>25199.6</v>
      </c>
      <c r="C107" s="43">
        <v>24959.9</v>
      </c>
      <c r="D107" s="36">
        <f>$C:$C/$B:$B*100</f>
        <v>99.04879442530834</v>
      </c>
      <c r="E107" s="43">
        <v>24665.6</v>
      </c>
      <c r="F107" s="36">
        <f>$C:$C/$E:$E*100</f>
        <v>101.19315970420344</v>
      </c>
      <c r="G107" s="43">
        <f>C107-ноябрь!D107</f>
        <v>2922.9000000000015</v>
      </c>
    </row>
    <row r="108" spans="1:7" ht="12.75">
      <c r="A108" s="14" t="s">
        <v>65</v>
      </c>
      <c r="B108" s="35">
        <v>30633.2</v>
      </c>
      <c r="C108" s="35">
        <v>29508.1</v>
      </c>
      <c r="D108" s="36">
        <f>$C:$C/$B:$B*100</f>
        <v>96.32718749591945</v>
      </c>
      <c r="E108" s="35">
        <v>37097.8</v>
      </c>
      <c r="F108" s="36">
        <v>0</v>
      </c>
      <c r="G108" s="43">
        <f>C108-ноябрь!D108</f>
        <v>5031.299999999999</v>
      </c>
    </row>
    <row r="109" spans="1:7" ht="12.75">
      <c r="A109" s="14" t="s">
        <v>66</v>
      </c>
      <c r="B109" s="43">
        <v>26448.5</v>
      </c>
      <c r="C109" s="43">
        <v>26328.2</v>
      </c>
      <c r="D109" s="36">
        <f>$C:$C/$B:$B*100</f>
        <v>99.54515378943985</v>
      </c>
      <c r="E109" s="43">
        <v>25401.8</v>
      </c>
      <c r="F109" s="36">
        <f>$C:$C/$E:$E*100</f>
        <v>103.64698564668646</v>
      </c>
      <c r="G109" s="43">
        <f>C109-ноябрь!D109</f>
        <v>3220.2000000000007</v>
      </c>
    </row>
    <row r="110" spans="1:7" ht="12.75">
      <c r="A110" s="17" t="s">
        <v>73</v>
      </c>
      <c r="B110" s="34">
        <f>B111+B112+B113</f>
        <v>32732.2</v>
      </c>
      <c r="C110" s="34">
        <f>C111+C112+C113</f>
        <v>32726.8</v>
      </c>
      <c r="D110" s="33">
        <f>$C:$C/$B:$B*100</f>
        <v>99.98350248379272</v>
      </c>
      <c r="E110" s="34">
        <f>E111+E112+E113</f>
        <v>35557</v>
      </c>
      <c r="F110" s="33">
        <f>$C:$C/$E:$E*100</f>
        <v>92.04038585932446</v>
      </c>
      <c r="G110" s="43">
        <f>C110-ноябрь!D110</f>
        <v>4083.199999999997</v>
      </c>
    </row>
    <row r="111" spans="1:7" ht="12.75">
      <c r="A111" s="51" t="s">
        <v>74</v>
      </c>
      <c r="B111" s="35">
        <v>24977.8</v>
      </c>
      <c r="C111" s="35">
        <v>24975.9</v>
      </c>
      <c r="D111" s="36">
        <f>$C:$C/$B:$B*100</f>
        <v>99.99239324520175</v>
      </c>
      <c r="E111" s="35">
        <v>23499.2</v>
      </c>
      <c r="F111" s="36">
        <f>$C:$C/$E:$E*100</f>
        <v>106.28404371212636</v>
      </c>
      <c r="G111" s="43">
        <f>C111-ноябрь!D111</f>
        <v>3651</v>
      </c>
    </row>
    <row r="112" spans="1:7" ht="24.75" customHeight="1">
      <c r="A112" s="18" t="s">
        <v>75</v>
      </c>
      <c r="B112" s="35">
        <v>4585</v>
      </c>
      <c r="C112" s="35">
        <v>4584.3</v>
      </c>
      <c r="D112" s="36">
        <v>0</v>
      </c>
      <c r="E112" s="35">
        <v>1772.5</v>
      </c>
      <c r="F112" s="36">
        <v>0</v>
      </c>
      <c r="G112" s="43">
        <f>C112-ноябрь!D112</f>
        <v>0</v>
      </c>
    </row>
    <row r="113" spans="1:7" ht="25.5">
      <c r="A113" s="18" t="s">
        <v>85</v>
      </c>
      <c r="B113" s="35">
        <v>3169.4</v>
      </c>
      <c r="C113" s="35">
        <v>3166.6</v>
      </c>
      <c r="D113" s="36">
        <f>$C:$C/$B:$B*100</f>
        <v>99.91165520287751</v>
      </c>
      <c r="E113" s="35">
        <v>10285.3</v>
      </c>
      <c r="F113" s="36">
        <f>$C:$C/$E:$E*100</f>
        <v>30.78762894616589</v>
      </c>
      <c r="G113" s="43">
        <f>C113-ноябрь!D113</f>
        <v>432.1999999999998</v>
      </c>
    </row>
    <row r="114" spans="1:7" ht="26.25" customHeight="1">
      <c r="A114" s="19" t="s">
        <v>93</v>
      </c>
      <c r="B114" s="34">
        <f>B115</f>
        <v>55.8</v>
      </c>
      <c r="C114" s="34">
        <f>C115</f>
        <v>55.8</v>
      </c>
      <c r="D114" s="36">
        <f>$C:$C/$B:$B*100</f>
        <v>100</v>
      </c>
      <c r="E114" s="34">
        <f>E115</f>
        <v>11.58</v>
      </c>
      <c r="F114" s="36">
        <v>0</v>
      </c>
      <c r="G114" s="43">
        <f>C114-ноябрь!D114</f>
        <v>0</v>
      </c>
    </row>
    <row r="115" spans="1:7" ht="13.5" customHeight="1">
      <c r="A115" s="18" t="s">
        <v>94</v>
      </c>
      <c r="B115" s="35">
        <v>55.8</v>
      </c>
      <c r="C115" s="35">
        <v>55.8</v>
      </c>
      <c r="D115" s="36">
        <f>$C:$C/$B:$B*100</f>
        <v>100</v>
      </c>
      <c r="E115" s="35">
        <v>11.58</v>
      </c>
      <c r="F115" s="36">
        <v>0</v>
      </c>
      <c r="G115" s="43">
        <f>C115-ноябрь!D115</f>
        <v>0</v>
      </c>
    </row>
    <row r="116" spans="1:7" ht="33.75" customHeight="1">
      <c r="A116" s="20" t="s">
        <v>67</v>
      </c>
      <c r="B116" s="42">
        <f>B72+B81+B82+B83+B89+B94+B99+B102+B104+B110+B114+0.2</f>
        <v>1804699.4</v>
      </c>
      <c r="C116" s="42">
        <f>C72+C81+C82+C83+C89+C94+C99+C102+C104+C110+C114</f>
        <v>1724667.9000000001</v>
      </c>
      <c r="D116" s="33">
        <f>$C:$C/$B:$B*100</f>
        <v>95.56538335414753</v>
      </c>
      <c r="E116" s="42">
        <f>E72+E81+E82+E83+E89+E94+E99+E102+E104+E110+E114</f>
        <v>1855126.28</v>
      </c>
      <c r="F116" s="33">
        <f>$C:$C/$E:$E*100</f>
        <v>92.96768196286887</v>
      </c>
      <c r="G116" s="43">
        <f>C116-ноябрь!D116</f>
        <v>330690.1999999997</v>
      </c>
    </row>
    <row r="117" spans="1:7" ht="26.25" customHeight="1">
      <c r="A117" s="21" t="s">
        <v>68</v>
      </c>
      <c r="B117" s="37">
        <f>B70-B116</f>
        <v>-17255.950000000186</v>
      </c>
      <c r="C117" s="37">
        <f>C70-C116</f>
        <v>-9427.450000000186</v>
      </c>
      <c r="D117" s="37"/>
      <c r="E117" s="37">
        <f>E70-E116</f>
        <v>-7155.999999999767</v>
      </c>
      <c r="F117" s="37"/>
      <c r="G117" s="43">
        <f>C117-ноябрь!D117</f>
        <v>-58309.049999999814</v>
      </c>
    </row>
    <row r="118" spans="1:7" ht="24" customHeight="1">
      <c r="A118" s="3" t="s">
        <v>69</v>
      </c>
      <c r="B118" s="35" t="s">
        <v>133</v>
      </c>
      <c r="C118" s="35" t="s">
        <v>164</v>
      </c>
      <c r="D118" s="35"/>
      <c r="E118" s="35"/>
      <c r="F118" s="34"/>
      <c r="G118" s="43"/>
    </row>
    <row r="119" spans="1:7" ht="12.75">
      <c r="A119" s="8" t="s">
        <v>70</v>
      </c>
      <c r="B119" s="34">
        <f>B121+B122</f>
        <v>7283</v>
      </c>
      <c r="C119" s="34">
        <f>-C70+C116</f>
        <v>9427.450000000186</v>
      </c>
      <c r="D119" s="35"/>
      <c r="E119" s="47"/>
      <c r="F119" s="44"/>
      <c r="G119" s="43">
        <f>C119-ноябрь!D119</f>
        <v>58309.049999999814</v>
      </c>
    </row>
    <row r="120" spans="1:7" ht="12" customHeight="1">
      <c r="A120" s="3" t="s">
        <v>6</v>
      </c>
      <c r="B120" s="35"/>
      <c r="C120" s="35"/>
      <c r="D120" s="35"/>
      <c r="E120" s="35"/>
      <c r="F120" s="44"/>
      <c r="G120" s="43"/>
    </row>
    <row r="121" spans="1:7" ht="12.75">
      <c r="A121" s="10" t="s">
        <v>71</v>
      </c>
      <c r="B121" s="35">
        <v>5931</v>
      </c>
      <c r="C121" s="35">
        <v>11.2</v>
      </c>
      <c r="D121" s="35"/>
      <c r="E121" s="35"/>
      <c r="F121" s="44"/>
      <c r="G121" s="43">
        <f>C121-ноябрь!D121</f>
        <v>-23232</v>
      </c>
    </row>
    <row r="122" spans="1:7" ht="12.75">
      <c r="A122" s="3" t="s">
        <v>72</v>
      </c>
      <c r="B122" s="35">
        <v>1352</v>
      </c>
      <c r="C122" s="35">
        <v>7817</v>
      </c>
      <c r="D122" s="35"/>
      <c r="E122" s="35"/>
      <c r="F122" s="44"/>
      <c r="G122" s="43">
        <f>C122-ноябрь!D122</f>
        <v>-10077.3</v>
      </c>
    </row>
    <row r="123" spans="1:7" ht="12.75">
      <c r="A123" s="8" t="s">
        <v>119</v>
      </c>
      <c r="B123" s="50">
        <f>B124+B125</f>
        <v>0</v>
      </c>
      <c r="C123" s="50">
        <f>C124+C125</f>
        <v>10000</v>
      </c>
      <c r="D123" s="50"/>
      <c r="E123" s="50"/>
      <c r="F123" s="52"/>
      <c r="G123" s="50"/>
    </row>
    <row r="124" spans="1:7" ht="12.75">
      <c r="A124" s="5" t="s">
        <v>120</v>
      </c>
      <c r="B124" s="45"/>
      <c r="C124" s="45">
        <v>25000</v>
      </c>
      <c r="D124" s="45"/>
      <c r="E124" s="45"/>
      <c r="F124" s="46"/>
      <c r="G124" s="45"/>
    </row>
    <row r="125" spans="1:7" ht="12.75">
      <c r="A125" s="5" t="s">
        <v>121</v>
      </c>
      <c r="B125" s="45"/>
      <c r="C125" s="45">
        <v>-15000</v>
      </c>
      <c r="D125" s="45"/>
      <c r="E125" s="45"/>
      <c r="F125" s="46"/>
      <c r="G125" s="45"/>
    </row>
    <row r="126" spans="1:7" ht="12.75">
      <c r="A126" s="22"/>
      <c r="B126" s="32"/>
      <c r="C126" s="32"/>
      <c r="D126" s="32"/>
      <c r="E126" s="32"/>
      <c r="F126" s="32"/>
      <c r="G126" s="32"/>
    </row>
    <row r="128" ht="12" customHeight="1">
      <c r="A128" s="29" t="s">
        <v>91</v>
      </c>
    </row>
    <row r="129" ht="12.75" customHeight="1" hidden="1"/>
    <row r="131" spans="1:7" ht="31.5">
      <c r="A131" s="23" t="s">
        <v>126</v>
      </c>
      <c r="B131" s="31" t="s">
        <v>118</v>
      </c>
      <c r="C131" s="31"/>
      <c r="D131" s="31"/>
      <c r="E131" s="31"/>
      <c r="F131" s="31"/>
      <c r="G131" s="32"/>
    </row>
  </sheetData>
  <sheetProtection/>
  <mergeCells count="12">
    <mergeCell ref="E10:E11"/>
    <mergeCell ref="F10:F11"/>
    <mergeCell ref="G10:G11"/>
    <mergeCell ref="A71:G71"/>
    <mergeCell ref="A1:F1"/>
    <mergeCell ref="A2:F2"/>
    <mergeCell ref="A3:F3"/>
    <mergeCell ref="A6:G6"/>
    <mergeCell ref="A10:A11"/>
    <mergeCell ref="B10:B11"/>
    <mergeCell ref="C10:C11"/>
    <mergeCell ref="D10:D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pane ySplit="5" topLeftCell="A109" activePane="bottomLeft" state="frozen"/>
      <selection pane="topLeft" activeCell="A1" sqref="A1"/>
      <selection pane="bottomLeft" activeCell="I120" sqref="I12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6" t="s">
        <v>122</v>
      </c>
      <c r="B1" s="76"/>
      <c r="C1" s="76"/>
      <c r="D1" s="76"/>
      <c r="E1" s="76"/>
      <c r="F1" s="76"/>
      <c r="G1" s="76"/>
      <c r="H1" s="76"/>
      <c r="I1" s="38"/>
    </row>
    <row r="2" spans="1:9" ht="15">
      <c r="A2" s="77" t="s">
        <v>135</v>
      </c>
      <c r="B2" s="77"/>
      <c r="C2" s="77"/>
      <c r="D2" s="77"/>
      <c r="E2" s="77"/>
      <c r="F2" s="77"/>
      <c r="G2" s="77"/>
      <c r="H2" s="77"/>
      <c r="I2" s="39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40"/>
    </row>
    <row r="4" spans="1:9" ht="45" customHeight="1">
      <c r="A4" s="9" t="s">
        <v>1</v>
      </c>
      <c r="B4" s="24" t="s">
        <v>2</v>
      </c>
      <c r="C4" s="24" t="s">
        <v>136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9" t="s">
        <v>3</v>
      </c>
      <c r="B6" s="80"/>
      <c r="C6" s="80"/>
      <c r="D6" s="80"/>
      <c r="E6" s="80"/>
      <c r="F6" s="80"/>
      <c r="G6" s="80"/>
      <c r="H6" s="80"/>
      <c r="I6" s="81"/>
    </row>
    <row r="7" spans="1:9" ht="12.75">
      <c r="A7" s="6" t="s">
        <v>4</v>
      </c>
      <c r="B7" s="33">
        <f>B8+B9</f>
        <v>220558.89999999997</v>
      </c>
      <c r="C7" s="33">
        <f>C8+C9</f>
        <v>26670.7</v>
      </c>
      <c r="D7" s="33">
        <f>D8+D9</f>
        <v>26582.589999999997</v>
      </c>
      <c r="E7" s="33">
        <f>$D:$D/$B:$B*100</f>
        <v>12.05237693876783</v>
      </c>
      <c r="F7" s="33">
        <f>$D:$D/$C:$C*100</f>
        <v>99.66963746733305</v>
      </c>
      <c r="G7" s="33">
        <f>G8+G9</f>
        <v>24973.8</v>
      </c>
      <c r="H7" s="33">
        <f>$D:$D/$G:$G*100</f>
        <v>106.44191112285675</v>
      </c>
      <c r="I7" s="33">
        <f>I8+I9</f>
        <v>18591.07</v>
      </c>
    </row>
    <row r="8" spans="1:9" ht="25.5">
      <c r="A8" s="4" t="s">
        <v>5</v>
      </c>
      <c r="B8" s="34">
        <v>4347.8</v>
      </c>
      <c r="C8" s="34">
        <v>300</v>
      </c>
      <c r="D8" s="54">
        <v>71.88</v>
      </c>
      <c r="E8" s="33">
        <f>$D:$D/$B:$B*100</f>
        <v>1.653249919499517</v>
      </c>
      <c r="F8" s="33">
        <f>$D:$D/$C:$C*100</f>
        <v>23.959999999999997</v>
      </c>
      <c r="G8" s="34">
        <v>581.1</v>
      </c>
      <c r="H8" s="33">
        <f>$D:$D/$G:$G*100</f>
        <v>12.36964377903975</v>
      </c>
      <c r="I8" s="54">
        <v>32.12</v>
      </c>
    </row>
    <row r="9" spans="1:9" ht="12.75" customHeight="1">
      <c r="A9" s="82" t="s">
        <v>82</v>
      </c>
      <c r="B9" s="69">
        <f>B11+B12+B13+B14</f>
        <v>216211.09999999998</v>
      </c>
      <c r="C9" s="69">
        <f>C11+C12+C13+C14</f>
        <v>26370.7</v>
      </c>
      <c r="D9" s="69">
        <f>D11+D12+D13+D14</f>
        <v>26510.709999999995</v>
      </c>
      <c r="E9" s="71">
        <f>$D:$D/$B:$B*100</f>
        <v>12.26149351259024</v>
      </c>
      <c r="F9" s="69">
        <f>$D:$D/$C:$C*100</f>
        <v>100.53093016112578</v>
      </c>
      <c r="G9" s="69">
        <f>G11+G12+G13+G14</f>
        <v>24392.7</v>
      </c>
      <c r="H9" s="71">
        <f>$D:$D/$G:$G*100</f>
        <v>108.68296662526082</v>
      </c>
      <c r="I9" s="69">
        <f>I11+I12+I13+I14</f>
        <v>18558.95</v>
      </c>
    </row>
    <row r="10" spans="1:9" ht="12.75">
      <c r="A10" s="83"/>
      <c r="B10" s="70"/>
      <c r="C10" s="70"/>
      <c r="D10" s="70"/>
      <c r="E10" s="72"/>
      <c r="F10" s="84"/>
      <c r="G10" s="70"/>
      <c r="H10" s="72"/>
      <c r="I10" s="70"/>
    </row>
    <row r="11" spans="1:9" ht="51" customHeight="1">
      <c r="A11" s="1" t="s">
        <v>86</v>
      </c>
      <c r="B11" s="35">
        <v>209649.4</v>
      </c>
      <c r="C11" s="35">
        <v>26000</v>
      </c>
      <c r="D11" s="55">
        <v>26244.87</v>
      </c>
      <c r="E11" s="33">
        <f aca="true" t="shared" si="0" ref="E11:E30">$D:$D/$B:$B*100</f>
        <v>12.5184570048853</v>
      </c>
      <c r="F11" s="33">
        <f aca="true" t="shared" si="1" ref="F11:F21">$D:$D/$C:$C*100</f>
        <v>100.94180769230769</v>
      </c>
      <c r="G11" s="35">
        <v>24300.7</v>
      </c>
      <c r="H11" s="33">
        <f aca="true" t="shared" si="2" ref="H11:H29">$D:$D/$G:$G*100</f>
        <v>108.00046912228865</v>
      </c>
      <c r="I11" s="35">
        <v>18438.68</v>
      </c>
    </row>
    <row r="12" spans="1:9" ht="89.25">
      <c r="A12" s="2" t="s">
        <v>87</v>
      </c>
      <c r="B12" s="35">
        <v>2481.4</v>
      </c>
      <c r="C12" s="35">
        <v>326.7</v>
      </c>
      <c r="D12" s="35">
        <v>136.94</v>
      </c>
      <c r="E12" s="33">
        <f t="shared" si="0"/>
        <v>5.518658821632949</v>
      </c>
      <c r="F12" s="33">
        <f t="shared" si="1"/>
        <v>41.9161310070401</v>
      </c>
      <c r="G12" s="35">
        <v>50.2</v>
      </c>
      <c r="H12" s="33">
        <f t="shared" si="2"/>
        <v>272.78884462151393</v>
      </c>
      <c r="I12" s="35">
        <v>34.2</v>
      </c>
    </row>
    <row r="13" spans="1:9" ht="25.5">
      <c r="A13" s="3" t="s">
        <v>88</v>
      </c>
      <c r="B13" s="35">
        <v>3645.9</v>
      </c>
      <c r="C13" s="35">
        <v>40.3</v>
      </c>
      <c r="D13" s="35">
        <v>73.05</v>
      </c>
      <c r="E13" s="33">
        <f t="shared" si="0"/>
        <v>2.0036205052250473</v>
      </c>
      <c r="F13" s="33">
        <f t="shared" si="1"/>
        <v>181.26550868486353</v>
      </c>
      <c r="G13" s="35">
        <v>40.2</v>
      </c>
      <c r="H13" s="33">
        <f t="shared" si="2"/>
        <v>181.71641791044775</v>
      </c>
      <c r="I13" s="35">
        <v>53</v>
      </c>
    </row>
    <row r="14" spans="1:9" ht="65.25" customHeight="1">
      <c r="A14" s="7" t="s">
        <v>90</v>
      </c>
      <c r="B14" s="35">
        <v>434.4</v>
      </c>
      <c r="C14" s="49">
        <v>3.7</v>
      </c>
      <c r="D14" s="35">
        <v>55.85</v>
      </c>
      <c r="E14" s="33">
        <f t="shared" si="0"/>
        <v>12.85681399631676</v>
      </c>
      <c r="F14" s="33">
        <f t="shared" si="1"/>
        <v>1509.4594594594594</v>
      </c>
      <c r="G14" s="35">
        <v>1.6</v>
      </c>
      <c r="H14" s="33">
        <f t="shared" si="2"/>
        <v>3490.625</v>
      </c>
      <c r="I14" s="35">
        <v>33.07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3915.8</v>
      </c>
      <c r="D15" s="42">
        <f>D16+D17+D18+D19</f>
        <v>1543.6399999999999</v>
      </c>
      <c r="E15" s="33">
        <f t="shared" si="0"/>
        <v>6.282774508127997</v>
      </c>
      <c r="F15" s="33">
        <f t="shared" si="1"/>
        <v>39.420808008580615</v>
      </c>
      <c r="G15" s="42">
        <f>G16+G17+G18+G19</f>
        <v>2367.9</v>
      </c>
      <c r="H15" s="33">
        <f t="shared" si="2"/>
        <v>65.1902529667638</v>
      </c>
      <c r="I15" s="42">
        <f>I16+I17+I18+I19</f>
        <v>4.969999999999999</v>
      </c>
    </row>
    <row r="16" spans="1:9" ht="37.5" customHeight="1">
      <c r="A16" s="10" t="s">
        <v>96</v>
      </c>
      <c r="B16" s="35">
        <v>7841.5</v>
      </c>
      <c r="C16" s="49">
        <v>1320</v>
      </c>
      <c r="D16" s="35">
        <v>642.72</v>
      </c>
      <c r="E16" s="33">
        <f t="shared" si="0"/>
        <v>8.196390996620545</v>
      </c>
      <c r="F16" s="33">
        <f t="shared" si="1"/>
        <v>48.69090909090909</v>
      </c>
      <c r="G16" s="35">
        <v>892.3</v>
      </c>
      <c r="H16" s="33">
        <f t="shared" si="2"/>
        <v>72.02958646195226</v>
      </c>
      <c r="I16" s="35">
        <v>58.38</v>
      </c>
    </row>
    <row r="17" spans="1:9" ht="56.25" customHeight="1">
      <c r="A17" s="10" t="s">
        <v>97</v>
      </c>
      <c r="B17" s="35">
        <v>164.8</v>
      </c>
      <c r="C17" s="49">
        <v>20.8</v>
      </c>
      <c r="D17" s="35">
        <v>13.05</v>
      </c>
      <c r="E17" s="33">
        <f t="shared" si="0"/>
        <v>7.918689320388348</v>
      </c>
      <c r="F17" s="33">
        <f t="shared" si="1"/>
        <v>62.74038461538461</v>
      </c>
      <c r="G17" s="35">
        <v>21.4</v>
      </c>
      <c r="H17" s="33">
        <f t="shared" si="2"/>
        <v>60.98130841121496</v>
      </c>
      <c r="I17" s="35">
        <v>3.59</v>
      </c>
    </row>
    <row r="18" spans="1:9" ht="55.5" customHeight="1">
      <c r="A18" s="10" t="s">
        <v>98</v>
      </c>
      <c r="B18" s="35">
        <v>18156.6</v>
      </c>
      <c r="C18" s="49">
        <v>2700</v>
      </c>
      <c r="D18" s="35">
        <v>1021.81</v>
      </c>
      <c r="E18" s="33">
        <f t="shared" si="0"/>
        <v>5.627760704096582</v>
      </c>
      <c r="F18" s="33">
        <f t="shared" si="1"/>
        <v>37.84481481481482</v>
      </c>
      <c r="G18" s="35">
        <v>1552.9</v>
      </c>
      <c r="H18" s="33">
        <f t="shared" si="2"/>
        <v>65.80011591216433</v>
      </c>
      <c r="I18" s="35">
        <v>1.27</v>
      </c>
    </row>
    <row r="19" spans="1:9" ht="54" customHeight="1">
      <c r="A19" s="10" t="s">
        <v>99</v>
      </c>
      <c r="B19" s="35">
        <v>-1593.5</v>
      </c>
      <c r="C19" s="49">
        <v>-125</v>
      </c>
      <c r="D19" s="35">
        <v>-133.94</v>
      </c>
      <c r="E19" s="33">
        <f t="shared" si="0"/>
        <v>8.405396925007844</v>
      </c>
      <c r="F19" s="33">
        <f t="shared" si="1"/>
        <v>107.152</v>
      </c>
      <c r="G19" s="35">
        <v>-98.7</v>
      </c>
      <c r="H19" s="33">
        <f t="shared" si="2"/>
        <v>135.70415400202634</v>
      </c>
      <c r="I19" s="35">
        <v>-58.27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8720.1</v>
      </c>
      <c r="D20" s="42">
        <f>D21+D22+D23</f>
        <v>8808.74</v>
      </c>
      <c r="E20" s="33">
        <f t="shared" si="0"/>
        <v>21.06058186206956</v>
      </c>
      <c r="F20" s="33">
        <f t="shared" si="1"/>
        <v>101.01650210433365</v>
      </c>
      <c r="G20" s="42">
        <f>G21+G22+G23</f>
        <v>8571.199999999999</v>
      </c>
      <c r="H20" s="33">
        <f t="shared" si="2"/>
        <v>102.77137390330411</v>
      </c>
      <c r="I20" s="42">
        <f>I21+I22+I23</f>
        <v>853.84</v>
      </c>
    </row>
    <row r="21" spans="1:9" ht="18.75" customHeight="1">
      <c r="A21" s="5" t="s">
        <v>102</v>
      </c>
      <c r="B21" s="35">
        <v>40121.82</v>
      </c>
      <c r="C21" s="35">
        <v>8400.1</v>
      </c>
      <c r="D21" s="35">
        <v>8619.76</v>
      </c>
      <c r="E21" s="33">
        <f t="shared" si="0"/>
        <v>21.483970567636266</v>
      </c>
      <c r="F21" s="33">
        <f t="shared" si="1"/>
        <v>102.6149688694182</v>
      </c>
      <c r="G21" s="35">
        <v>8262.3</v>
      </c>
      <c r="H21" s="33">
        <f t="shared" si="2"/>
        <v>104.32639821841376</v>
      </c>
      <c r="I21" s="35">
        <v>755.51</v>
      </c>
    </row>
    <row r="22" spans="1:9" ht="12.75">
      <c r="A22" s="3" t="s">
        <v>100</v>
      </c>
      <c r="B22" s="35">
        <v>625.7</v>
      </c>
      <c r="C22" s="35">
        <v>0</v>
      </c>
      <c r="D22" s="35">
        <v>65</v>
      </c>
      <c r="E22" s="33">
        <f t="shared" si="0"/>
        <v>10.388365031165096</v>
      </c>
      <c r="F22" s="33">
        <v>0</v>
      </c>
      <c r="G22" s="35">
        <v>1</v>
      </c>
      <c r="H22" s="33">
        <f t="shared" si="2"/>
        <v>6500</v>
      </c>
      <c r="I22" s="35">
        <v>65</v>
      </c>
    </row>
    <row r="23" spans="1:9" ht="27" customHeight="1">
      <c r="A23" s="3" t="s">
        <v>101</v>
      </c>
      <c r="B23" s="35">
        <v>1078.2</v>
      </c>
      <c r="C23" s="35">
        <v>320</v>
      </c>
      <c r="D23" s="35">
        <v>123.98</v>
      </c>
      <c r="E23" s="33">
        <f t="shared" si="0"/>
        <v>11.498794286774253</v>
      </c>
      <c r="F23" s="33">
        <f aca="true" t="shared" si="3" ref="F23:F29">$D:$D/$C:$C*100</f>
        <v>38.74375</v>
      </c>
      <c r="G23" s="35">
        <v>307.9</v>
      </c>
      <c r="H23" s="33">
        <f t="shared" si="2"/>
        <v>40.266320233842166</v>
      </c>
      <c r="I23" s="35">
        <v>33.33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2700</v>
      </c>
      <c r="D24" s="42">
        <f>$25:$25+$26:$26</f>
        <v>2375.23</v>
      </c>
      <c r="E24" s="33">
        <f t="shared" si="0"/>
        <v>9.374806354990131</v>
      </c>
      <c r="F24" s="33">
        <f t="shared" si="3"/>
        <v>87.97148148148149</v>
      </c>
      <c r="G24" s="42">
        <f>$25:$25+$26:$26</f>
        <v>2622.5</v>
      </c>
      <c r="H24" s="33">
        <f t="shared" si="2"/>
        <v>90.57121067683508</v>
      </c>
      <c r="I24" s="42">
        <f>$25:$25+$26:$26</f>
        <v>787.81</v>
      </c>
    </row>
    <row r="25" spans="1:9" ht="12.75">
      <c r="A25" s="3" t="s">
        <v>9</v>
      </c>
      <c r="B25" s="35">
        <v>8355.6</v>
      </c>
      <c r="C25" s="35">
        <v>350</v>
      </c>
      <c r="D25" s="35">
        <v>263.93</v>
      </c>
      <c r="E25" s="33">
        <f t="shared" si="0"/>
        <v>3.1587199004260618</v>
      </c>
      <c r="F25" s="33">
        <f t="shared" si="3"/>
        <v>75.40857142857143</v>
      </c>
      <c r="G25" s="35">
        <v>321.2</v>
      </c>
      <c r="H25" s="33">
        <f t="shared" si="2"/>
        <v>82.16998754669989</v>
      </c>
      <c r="I25" s="35">
        <v>106.94</v>
      </c>
    </row>
    <row r="26" spans="1:9" ht="12.75">
      <c r="A26" s="3" t="s">
        <v>10</v>
      </c>
      <c r="B26" s="35">
        <v>16980.71</v>
      </c>
      <c r="C26" s="35">
        <v>2350</v>
      </c>
      <c r="D26" s="35">
        <v>2111.3</v>
      </c>
      <c r="E26" s="33">
        <f t="shared" si="0"/>
        <v>12.43352015316203</v>
      </c>
      <c r="F26" s="33">
        <f t="shared" si="3"/>
        <v>89.84255319148937</v>
      </c>
      <c r="G26" s="35">
        <v>2301.3</v>
      </c>
      <c r="H26" s="33">
        <f t="shared" si="2"/>
        <v>91.74379698431322</v>
      </c>
      <c r="I26" s="35">
        <v>680.87</v>
      </c>
    </row>
    <row r="27" spans="1:9" ht="12.75">
      <c r="A27" s="6" t="s">
        <v>11</v>
      </c>
      <c r="B27" s="42">
        <f>B28+B29+B30</f>
        <v>19018.3</v>
      </c>
      <c r="C27" s="42">
        <f>C28+C29+C30</f>
        <v>2159.6</v>
      </c>
      <c r="D27" s="42">
        <f>D28+D29+D30</f>
        <v>2096.71</v>
      </c>
      <c r="E27" s="33">
        <f t="shared" si="0"/>
        <v>11.02469726526556</v>
      </c>
      <c r="F27" s="33">
        <f t="shared" si="3"/>
        <v>97.08788664567513</v>
      </c>
      <c r="G27" s="42">
        <f>G28+G29+G30</f>
        <v>1826.9</v>
      </c>
      <c r="H27" s="33">
        <f t="shared" si="2"/>
        <v>114.76873392084951</v>
      </c>
      <c r="I27" s="42">
        <f>I28+I29+I30</f>
        <v>1193.77</v>
      </c>
    </row>
    <row r="28" spans="1:9" ht="25.5">
      <c r="A28" s="3" t="s">
        <v>12</v>
      </c>
      <c r="B28" s="35">
        <v>18910.3</v>
      </c>
      <c r="C28" s="35">
        <v>2150</v>
      </c>
      <c r="D28" s="35">
        <v>2085.51</v>
      </c>
      <c r="E28" s="33">
        <f t="shared" si="0"/>
        <v>11.028434239541415</v>
      </c>
      <c r="F28" s="33">
        <f t="shared" si="3"/>
        <v>97.00046511627907</v>
      </c>
      <c r="G28" s="35">
        <v>1824.9</v>
      </c>
      <c r="H28" s="33">
        <f t="shared" si="2"/>
        <v>114.28078250863061</v>
      </c>
      <c r="I28" s="35">
        <v>1182.57</v>
      </c>
    </row>
    <row r="29" spans="1:9" ht="25.5">
      <c r="A29" s="5" t="s">
        <v>104</v>
      </c>
      <c r="B29" s="35">
        <v>58</v>
      </c>
      <c r="C29" s="35">
        <v>9.6</v>
      </c>
      <c r="D29" s="35">
        <v>11.2</v>
      </c>
      <c r="E29" s="33">
        <f t="shared" si="0"/>
        <v>19.310344827586206</v>
      </c>
      <c r="F29" s="33">
        <f t="shared" si="3"/>
        <v>116.66666666666667</v>
      </c>
      <c r="G29" s="35">
        <v>2</v>
      </c>
      <c r="H29" s="33">
        <f t="shared" si="2"/>
        <v>560</v>
      </c>
      <c r="I29" s="35">
        <v>11.2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0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7.41</v>
      </c>
      <c r="E31" s="33">
        <v>0</v>
      </c>
      <c r="F31" s="33">
        <v>0</v>
      </c>
      <c r="G31" s="42">
        <f>G32+G33</f>
        <v>0</v>
      </c>
      <c r="H31" s="33">
        <v>0</v>
      </c>
      <c r="I31" s="42">
        <f>I32+I33</f>
        <v>7.41</v>
      </c>
    </row>
    <row r="32" spans="1:9" ht="25.5">
      <c r="A32" s="3" t="s">
        <v>106</v>
      </c>
      <c r="B32" s="35">
        <v>0</v>
      </c>
      <c r="C32" s="35">
        <v>0</v>
      </c>
      <c r="D32" s="35">
        <v>7.41</v>
      </c>
      <c r="E32" s="33">
        <v>0</v>
      </c>
      <c r="F32" s="33">
        <v>0</v>
      </c>
      <c r="G32" s="35">
        <v>0</v>
      </c>
      <c r="H32" s="33">
        <v>0</v>
      </c>
      <c r="I32" s="35">
        <v>7.41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6380</v>
      </c>
      <c r="D34" s="42">
        <f>D35+D38+D39</f>
        <v>6305.75</v>
      </c>
      <c r="E34" s="33">
        <f aca="true" t="shared" si="4" ref="E34:E43">$D:$D/$B:$B*100</f>
        <v>8.899761788558907</v>
      </c>
      <c r="F34" s="33">
        <f>$D:$D/$C:$C*100</f>
        <v>98.83620689655173</v>
      </c>
      <c r="G34" s="42">
        <f>G35+G38+G39</f>
        <v>7331.9</v>
      </c>
      <c r="H34" s="33">
        <f>$D:$D/$G:$G*100</f>
        <v>86.00430993330515</v>
      </c>
      <c r="I34" s="42">
        <f>I35+I38+I39</f>
        <v>5577.68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6300</v>
      </c>
      <c r="D35" s="35">
        <f>D36+D37</f>
        <v>6029.49</v>
      </c>
      <c r="E35" s="33">
        <f t="shared" si="4"/>
        <v>8.705725906706576</v>
      </c>
      <c r="F35" s="33">
        <f>$D:$D/$C:$C*100</f>
        <v>95.70619047619047</v>
      </c>
      <c r="G35" s="35">
        <f>G36+G37</f>
        <v>7181.9</v>
      </c>
      <c r="H35" s="33">
        <f>$D:$D/$G:$G*100</f>
        <v>83.95396761302719</v>
      </c>
      <c r="I35" s="35">
        <f>I36+I37</f>
        <v>5313.33</v>
      </c>
    </row>
    <row r="36" spans="1:9" ht="81.75" customHeight="1">
      <c r="A36" s="1" t="s">
        <v>108</v>
      </c>
      <c r="B36" s="35">
        <v>44757.5</v>
      </c>
      <c r="C36" s="35">
        <v>2800</v>
      </c>
      <c r="D36" s="35">
        <v>3116.01</v>
      </c>
      <c r="E36" s="33">
        <f t="shared" si="4"/>
        <v>6.961984025023739</v>
      </c>
      <c r="F36" s="33">
        <f>$D:$D/$C:$C*100</f>
        <v>111.28607142857143</v>
      </c>
      <c r="G36" s="35">
        <v>3920.2</v>
      </c>
      <c r="H36" s="33">
        <f>$D:$D/$G:$G*100</f>
        <v>79.48599561246877</v>
      </c>
      <c r="I36" s="35">
        <v>3116.01</v>
      </c>
    </row>
    <row r="37" spans="1:9" ht="76.5">
      <c r="A37" s="3" t="s">
        <v>109</v>
      </c>
      <c r="B37" s="35">
        <v>24501.4</v>
      </c>
      <c r="C37" s="35">
        <v>3500</v>
      </c>
      <c r="D37" s="35">
        <v>2913.48</v>
      </c>
      <c r="E37" s="33">
        <f t="shared" si="4"/>
        <v>11.891075612005844</v>
      </c>
      <c r="F37" s="33">
        <f>$D:$D/$C:$C*100</f>
        <v>83.24228571428571</v>
      </c>
      <c r="G37" s="35">
        <v>3261.7</v>
      </c>
      <c r="H37" s="33">
        <f>$D:$D/$G:$G*100</f>
        <v>89.32397216175615</v>
      </c>
      <c r="I37" s="35">
        <v>2197.32</v>
      </c>
    </row>
    <row r="38" spans="1:9" ht="51">
      <c r="A38" s="5" t="s">
        <v>110</v>
      </c>
      <c r="B38" s="35">
        <v>845</v>
      </c>
      <c r="C38" s="35">
        <v>0</v>
      </c>
      <c r="D38" s="35">
        <v>150.79</v>
      </c>
      <c r="E38" s="33">
        <f t="shared" si="4"/>
        <v>17.844970414201182</v>
      </c>
      <c r="F38" s="33">
        <v>0</v>
      </c>
      <c r="G38" s="35">
        <v>150</v>
      </c>
      <c r="H38" s="33">
        <f>$D:$D/$G:$G*100</f>
        <v>100.52666666666666</v>
      </c>
      <c r="I38" s="35">
        <v>150.79</v>
      </c>
    </row>
    <row r="39" spans="1:9" ht="76.5">
      <c r="A39" s="53" t="s">
        <v>127</v>
      </c>
      <c r="B39" s="35">
        <v>749.12</v>
      </c>
      <c r="C39" s="35">
        <v>80</v>
      </c>
      <c r="D39" s="35">
        <v>125.47</v>
      </c>
      <c r="E39" s="33">
        <f t="shared" si="4"/>
        <v>16.748985476292184</v>
      </c>
      <c r="F39" s="33">
        <f>$D:$D/$C:$C*100</f>
        <v>156.8375</v>
      </c>
      <c r="G39" s="35">
        <v>0</v>
      </c>
      <c r="H39" s="33">
        <v>0</v>
      </c>
      <c r="I39" s="35">
        <v>113.56</v>
      </c>
    </row>
    <row r="40" spans="1:9" ht="25.5">
      <c r="A40" s="4" t="s">
        <v>15</v>
      </c>
      <c r="B40" s="34">
        <v>209</v>
      </c>
      <c r="C40" s="34">
        <v>209</v>
      </c>
      <c r="D40" s="34">
        <v>123.55</v>
      </c>
      <c r="E40" s="33">
        <f t="shared" si="4"/>
        <v>59.114832535885164</v>
      </c>
      <c r="F40" s="33">
        <f>$D:$D/$C:$C*100</f>
        <v>59.114832535885164</v>
      </c>
      <c r="G40" s="34">
        <v>157.7</v>
      </c>
      <c r="H40" s="33">
        <f aca="true" t="shared" si="5" ref="H40:H51">$D:$D/$G:$G*100</f>
        <v>78.34495878249842</v>
      </c>
      <c r="I40" s="34">
        <v>6.24</v>
      </c>
    </row>
    <row r="41" spans="1:9" ht="25.5">
      <c r="A41" s="12" t="s">
        <v>115</v>
      </c>
      <c r="B41" s="34">
        <v>1620.25</v>
      </c>
      <c r="C41" s="34">
        <v>85.02</v>
      </c>
      <c r="D41" s="34">
        <v>124.29</v>
      </c>
      <c r="E41" s="33">
        <f t="shared" si="4"/>
        <v>7.671038419996915</v>
      </c>
      <c r="F41" s="33">
        <f>$D:$D/$C:$C*100</f>
        <v>146.1891319689485</v>
      </c>
      <c r="G41" s="34">
        <v>255.7</v>
      </c>
      <c r="H41" s="33">
        <f t="shared" si="5"/>
        <v>48.607743449354714</v>
      </c>
      <c r="I41" s="34">
        <v>119.29</v>
      </c>
    </row>
    <row r="42" spans="1:9" ht="25.5">
      <c r="A42" s="8" t="s">
        <v>16</v>
      </c>
      <c r="B42" s="42">
        <f>B43+B44+B45</f>
        <v>1440</v>
      </c>
      <c r="C42" s="42">
        <f>C43+C44+C45</f>
        <v>143.5</v>
      </c>
      <c r="D42" s="42">
        <f>D43+D44+D45</f>
        <v>308.55</v>
      </c>
      <c r="E42" s="33">
        <f t="shared" si="4"/>
        <v>21.427083333333336</v>
      </c>
      <c r="F42" s="33">
        <f>$D:$D/$C:$C*100</f>
        <v>215.01742160278746</v>
      </c>
      <c r="G42" s="42">
        <f>G43+G44+G45</f>
        <v>1140.6</v>
      </c>
      <c r="H42" s="33">
        <f t="shared" si="5"/>
        <v>27.0515518148343</v>
      </c>
      <c r="I42" s="42">
        <f>I43+I44+I45</f>
        <v>295.21</v>
      </c>
    </row>
    <row r="43" spans="1:9" ht="12.75">
      <c r="A43" s="3" t="s">
        <v>112</v>
      </c>
      <c r="B43" s="35">
        <v>40</v>
      </c>
      <c r="C43" s="35">
        <v>3.5</v>
      </c>
      <c r="D43" s="35">
        <v>4.32</v>
      </c>
      <c r="E43" s="33">
        <f t="shared" si="4"/>
        <v>10.8</v>
      </c>
      <c r="F43" s="33">
        <f>$D:$D/$C:$C*100</f>
        <v>123.42857142857144</v>
      </c>
      <c r="G43" s="35">
        <v>2.9</v>
      </c>
      <c r="H43" s="33">
        <f t="shared" si="5"/>
        <v>148.96551724137933</v>
      </c>
      <c r="I43" s="35">
        <v>4.32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42.85</v>
      </c>
      <c r="E44" s="33">
        <v>0</v>
      </c>
      <c r="F44" s="33">
        <v>0</v>
      </c>
      <c r="G44" s="35">
        <v>396.3</v>
      </c>
      <c r="H44" s="33">
        <f t="shared" si="5"/>
        <v>10.812515770880646</v>
      </c>
      <c r="I44" s="35">
        <v>29.51</v>
      </c>
    </row>
    <row r="45" spans="1:9" ht="12.75">
      <c r="A45" s="48" t="s">
        <v>111</v>
      </c>
      <c r="B45" s="35">
        <v>1400</v>
      </c>
      <c r="C45" s="35">
        <v>140</v>
      </c>
      <c r="D45" s="35">
        <v>261.38</v>
      </c>
      <c r="E45" s="33">
        <f aca="true" t="shared" si="6" ref="E45:E53">$D:$D/$B:$B*100</f>
        <v>18.67</v>
      </c>
      <c r="F45" s="33">
        <f aca="true" t="shared" si="7" ref="F45:F51">$D:$D/$C:$C*100</f>
        <v>186.7</v>
      </c>
      <c r="G45" s="35">
        <v>741.4</v>
      </c>
      <c r="H45" s="33">
        <f t="shared" si="5"/>
        <v>35.2549231184246</v>
      </c>
      <c r="I45" s="35">
        <v>261.38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1466.8999999999999</v>
      </c>
      <c r="D46" s="42">
        <f>D47+D48+D49+D50+D51+D52+D53+D55+D56+D58+D59+D54</f>
        <v>1015.5799999999999</v>
      </c>
      <c r="E46" s="33">
        <f t="shared" si="6"/>
        <v>10.85276453867362</v>
      </c>
      <c r="F46" s="33">
        <f t="shared" si="7"/>
        <v>69.23307655600246</v>
      </c>
      <c r="G46" s="42">
        <f>G47+G48+G49+G50+G51+G52+G53+G55+G56+G58+G59+G57</f>
        <v>1376.6</v>
      </c>
      <c r="H46" s="33">
        <f t="shared" si="5"/>
        <v>73.77451692575912</v>
      </c>
      <c r="I46" s="42">
        <f>I47+I48+I49+I50+I51+I52+I53+I55+I56+I58+I59</f>
        <v>524.24</v>
      </c>
    </row>
    <row r="47" spans="1:9" ht="25.5">
      <c r="A47" s="3" t="s">
        <v>18</v>
      </c>
      <c r="B47" s="35">
        <v>189</v>
      </c>
      <c r="C47" s="35">
        <v>11.6</v>
      </c>
      <c r="D47" s="35">
        <v>11.86</v>
      </c>
      <c r="E47" s="33">
        <f t="shared" si="6"/>
        <v>6.275132275132275</v>
      </c>
      <c r="F47" s="33">
        <f t="shared" si="7"/>
        <v>102.24137931034483</v>
      </c>
      <c r="G47" s="35">
        <v>11.8</v>
      </c>
      <c r="H47" s="33">
        <f t="shared" si="5"/>
        <v>100.50847457627117</v>
      </c>
      <c r="I47" s="35">
        <v>7.79</v>
      </c>
    </row>
    <row r="48" spans="1:9" ht="63.75">
      <c r="A48" s="3" t="s">
        <v>125</v>
      </c>
      <c r="B48" s="35">
        <v>279.8</v>
      </c>
      <c r="C48" s="35">
        <v>22</v>
      </c>
      <c r="D48" s="35">
        <v>13</v>
      </c>
      <c r="E48" s="33">
        <f t="shared" si="6"/>
        <v>4.6461758398856325</v>
      </c>
      <c r="F48" s="33">
        <f t="shared" si="7"/>
        <v>59.09090909090909</v>
      </c>
      <c r="G48" s="35">
        <v>22</v>
      </c>
      <c r="H48" s="33">
        <f t="shared" si="5"/>
        <v>59.09090909090909</v>
      </c>
      <c r="I48" s="35">
        <v>13</v>
      </c>
    </row>
    <row r="49" spans="1:9" ht="52.5" customHeight="1">
      <c r="A49" s="5" t="s">
        <v>123</v>
      </c>
      <c r="B49" s="35">
        <v>159.1</v>
      </c>
      <c r="C49" s="35">
        <v>37.2</v>
      </c>
      <c r="D49" s="35">
        <v>11.8</v>
      </c>
      <c r="E49" s="33">
        <f t="shared" si="6"/>
        <v>7.416719044626022</v>
      </c>
      <c r="F49" s="33">
        <f t="shared" si="7"/>
        <v>31.72043010752688</v>
      </c>
      <c r="G49" s="35">
        <v>36.8</v>
      </c>
      <c r="H49" s="33">
        <f t="shared" si="5"/>
        <v>32.06521739130435</v>
      </c>
      <c r="I49" s="35">
        <v>1.8</v>
      </c>
    </row>
    <row r="50" spans="1:9" ht="38.25">
      <c r="A50" s="3" t="s">
        <v>19</v>
      </c>
      <c r="B50" s="35">
        <v>785.1</v>
      </c>
      <c r="C50" s="35">
        <v>80</v>
      </c>
      <c r="D50" s="35">
        <v>192.12</v>
      </c>
      <c r="E50" s="33">
        <f t="shared" si="6"/>
        <v>24.470768055024838</v>
      </c>
      <c r="F50" s="33">
        <f t="shared" si="7"/>
        <v>240.15</v>
      </c>
      <c r="G50" s="35">
        <v>81.6</v>
      </c>
      <c r="H50" s="33">
        <f t="shared" si="5"/>
        <v>235.44117647058823</v>
      </c>
      <c r="I50" s="35">
        <v>57.12</v>
      </c>
    </row>
    <row r="51" spans="1:9" ht="63.75">
      <c r="A51" s="3" t="s">
        <v>20</v>
      </c>
      <c r="B51" s="35">
        <v>2470.4</v>
      </c>
      <c r="C51" s="35">
        <v>509</v>
      </c>
      <c r="D51" s="35">
        <v>245.1</v>
      </c>
      <c r="E51" s="33">
        <f t="shared" si="6"/>
        <v>9.921470207253885</v>
      </c>
      <c r="F51" s="33">
        <f t="shared" si="7"/>
        <v>48.153241650294696</v>
      </c>
      <c r="G51" s="35">
        <v>506.9</v>
      </c>
      <c r="H51" s="33">
        <f t="shared" si="5"/>
        <v>48.35273229433813</v>
      </c>
      <c r="I51" s="35">
        <v>158</v>
      </c>
    </row>
    <row r="52" spans="1:9" ht="25.5">
      <c r="A52" s="3" t="s">
        <v>21</v>
      </c>
      <c r="B52" s="35">
        <v>149.7</v>
      </c>
      <c r="C52" s="35">
        <v>0</v>
      </c>
      <c r="D52" s="35">
        <v>7.5</v>
      </c>
      <c r="E52" s="33">
        <f t="shared" si="6"/>
        <v>5.01002004008016</v>
      </c>
      <c r="F52" s="33">
        <v>0</v>
      </c>
      <c r="G52" s="35">
        <v>0.4</v>
      </c>
      <c r="H52" s="33">
        <v>0</v>
      </c>
      <c r="I52" s="35">
        <v>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6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0.3</v>
      </c>
      <c r="H54" s="33">
        <f>$D:$D/$G:$G*100</f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3.58</v>
      </c>
      <c r="E55" s="33">
        <f>$D:$D/$B:$B*100</f>
        <v>71.6</v>
      </c>
      <c r="F55" s="33">
        <v>0</v>
      </c>
      <c r="G55" s="35">
        <v>0</v>
      </c>
      <c r="H55" s="33">
        <v>0</v>
      </c>
      <c r="I55" s="35">
        <v>3.58</v>
      </c>
    </row>
    <row r="56" spans="1:9" ht="79.5" customHeight="1">
      <c r="A56" s="3" t="s">
        <v>128</v>
      </c>
      <c r="B56" s="35">
        <v>2552.5</v>
      </c>
      <c r="C56" s="35">
        <v>589.8</v>
      </c>
      <c r="D56" s="35">
        <v>234.35</v>
      </c>
      <c r="E56" s="33">
        <f>$D:$D/$B:$B*100</f>
        <v>9.181194906953968</v>
      </c>
      <c r="F56" s="33">
        <f>$D:$D/$C:$C*100</f>
        <v>39.73380807053238</v>
      </c>
      <c r="G56" s="35">
        <v>463</v>
      </c>
      <c r="H56" s="33">
        <f>$D:$D/$G:$G*100</f>
        <v>50.61555075593952</v>
      </c>
      <c r="I56" s="35">
        <v>138.84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10.86</v>
      </c>
      <c r="E58" s="33">
        <v>0</v>
      </c>
      <c r="F58" s="33">
        <v>0</v>
      </c>
      <c r="G58" s="35">
        <v>0</v>
      </c>
      <c r="H58" s="33">
        <v>0</v>
      </c>
      <c r="I58" s="35">
        <v>10.86</v>
      </c>
    </row>
    <row r="59" spans="1:9" ht="38.25">
      <c r="A59" s="3" t="s">
        <v>23</v>
      </c>
      <c r="B59" s="35">
        <v>2764.2</v>
      </c>
      <c r="C59" s="35">
        <v>217.3</v>
      </c>
      <c r="D59" s="35">
        <v>285.41</v>
      </c>
      <c r="E59" s="33">
        <f>$D:$D/$B:$B*100</f>
        <v>10.325229722885467</v>
      </c>
      <c r="F59" s="33">
        <f>$D:$D/$C:$C*100</f>
        <v>131.34376438104005</v>
      </c>
      <c r="G59" s="35">
        <v>254.1</v>
      </c>
      <c r="H59" s="33">
        <f aca="true" t="shared" si="8" ref="H59:H66">$D:$D/$G:$G*100</f>
        <v>112.32192050373871</v>
      </c>
      <c r="I59" s="35">
        <v>128.25</v>
      </c>
    </row>
    <row r="60" spans="1:9" ht="12.75">
      <c r="A60" s="6" t="s">
        <v>24</v>
      </c>
      <c r="B60" s="34">
        <v>0</v>
      </c>
      <c r="C60" s="34">
        <v>0</v>
      </c>
      <c r="D60" s="34">
        <v>656.31</v>
      </c>
      <c r="E60" s="33">
        <v>0</v>
      </c>
      <c r="F60" s="33">
        <v>0</v>
      </c>
      <c r="G60" s="34">
        <v>468.6</v>
      </c>
      <c r="H60" s="33">
        <f t="shared" si="8"/>
        <v>140.0576184379001</v>
      </c>
      <c r="I60" s="34">
        <v>600.45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52450.619999999995</v>
      </c>
      <c r="D61" s="42">
        <f>D7+D15+D20+D24+D27+D31+D34+D40+D41+D42+D60+D46</f>
        <v>49948.350000000006</v>
      </c>
      <c r="E61" s="33">
        <f aca="true" t="shared" si="9" ref="E61:E69">$D:$D/$B:$B*100</f>
        <v>12.041878190027843</v>
      </c>
      <c r="F61" s="33">
        <f aca="true" t="shared" si="10" ref="F61:F66">$D:$D/$C:$C*100</f>
        <v>95.229284229624</v>
      </c>
      <c r="G61" s="42">
        <f>G7+G15+G20+G24+G27+G31+G34+G40+G41+G42+G60+G46</f>
        <v>51093.399999999994</v>
      </c>
      <c r="H61" s="33">
        <f t="shared" si="8"/>
        <v>97.7589081955791</v>
      </c>
      <c r="I61" s="42">
        <f>I7+I15+I20+I24+I27+I31+I34+I40+I41+I42+I60+I46</f>
        <v>28561.980000000007</v>
      </c>
    </row>
    <row r="62" spans="1:9" ht="12.75">
      <c r="A62" s="8" t="s">
        <v>26</v>
      </c>
      <c r="B62" s="42">
        <f>B63+B68</f>
        <v>1336592.5999999996</v>
      </c>
      <c r="C62" s="42">
        <f>C63+C68</f>
        <v>153281.85</v>
      </c>
      <c r="D62" s="42">
        <f>D63+D68</f>
        <v>135167.9</v>
      </c>
      <c r="E62" s="33">
        <f t="shared" si="9"/>
        <v>10.112872089820042</v>
      </c>
      <c r="F62" s="33">
        <f t="shared" si="10"/>
        <v>88.18258652280096</v>
      </c>
      <c r="G62" s="42">
        <f>G63+G68</f>
        <v>152480.59999999998</v>
      </c>
      <c r="H62" s="33">
        <f t="shared" si="8"/>
        <v>88.64596545396596</v>
      </c>
      <c r="I62" s="42">
        <f>I63+I68</f>
        <v>100711.4</v>
      </c>
    </row>
    <row r="63" spans="1:9" ht="25.5">
      <c r="A63" s="8" t="s">
        <v>27</v>
      </c>
      <c r="B63" s="42">
        <f>B64+B65+B66+B67</f>
        <v>1340434.1999999997</v>
      </c>
      <c r="C63" s="42">
        <f>C64+C65+C66+C67</f>
        <v>157123.45</v>
      </c>
      <c r="D63" s="42">
        <f>D64+D65+D66+D67</f>
        <v>141251.47</v>
      </c>
      <c r="E63" s="33">
        <f t="shared" si="9"/>
        <v>10.5377399353135</v>
      </c>
      <c r="F63" s="33">
        <f t="shared" si="10"/>
        <v>89.8984015434997</v>
      </c>
      <c r="G63" s="42">
        <f>G64+G65+G66+G67</f>
        <v>155986.8</v>
      </c>
      <c r="H63" s="33">
        <f t="shared" si="8"/>
        <v>90.55347631979117</v>
      </c>
      <c r="I63" s="42">
        <f>I64+I65+I66+I67</f>
        <v>100891.29</v>
      </c>
    </row>
    <row r="64" spans="1:9" ht="12.75">
      <c r="A64" s="3" t="s">
        <v>28</v>
      </c>
      <c r="B64" s="35">
        <v>245447.3</v>
      </c>
      <c r="C64" s="35">
        <v>53136.7</v>
      </c>
      <c r="D64" s="35">
        <v>53136.7</v>
      </c>
      <c r="E64" s="33">
        <f t="shared" si="9"/>
        <v>21.648924229355956</v>
      </c>
      <c r="F64" s="33">
        <f t="shared" si="10"/>
        <v>100</v>
      </c>
      <c r="G64" s="35">
        <v>58889.3</v>
      </c>
      <c r="H64" s="33">
        <f t="shared" si="8"/>
        <v>90.23150215743776</v>
      </c>
      <c r="I64" s="35">
        <v>45813.7</v>
      </c>
    </row>
    <row r="65" spans="1:9" ht="12.75">
      <c r="A65" s="3" t="s">
        <v>29</v>
      </c>
      <c r="B65" s="35">
        <v>229666.3</v>
      </c>
      <c r="C65" s="35">
        <v>9339.23</v>
      </c>
      <c r="D65" s="35">
        <v>0</v>
      </c>
      <c r="E65" s="33">
        <f t="shared" si="9"/>
        <v>0</v>
      </c>
      <c r="F65" s="33">
        <f t="shared" si="10"/>
        <v>0</v>
      </c>
      <c r="G65" s="35">
        <v>27000</v>
      </c>
      <c r="H65" s="33">
        <f t="shared" si="8"/>
        <v>0</v>
      </c>
      <c r="I65" s="35">
        <v>0</v>
      </c>
    </row>
    <row r="66" spans="1:9" ht="12.75">
      <c r="A66" s="3" t="s">
        <v>30</v>
      </c>
      <c r="B66" s="35">
        <v>865312.2</v>
      </c>
      <c r="C66" s="35">
        <v>94647.52</v>
      </c>
      <c r="D66" s="35">
        <v>88114.77</v>
      </c>
      <c r="E66" s="33">
        <f t="shared" si="9"/>
        <v>10.183003313717293</v>
      </c>
      <c r="F66" s="33">
        <f t="shared" si="10"/>
        <v>93.09781175460276</v>
      </c>
      <c r="G66" s="35">
        <v>70097.5</v>
      </c>
      <c r="H66" s="33">
        <f t="shared" si="8"/>
        <v>125.70315631798567</v>
      </c>
      <c r="I66" s="35">
        <v>55077.59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9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-3841.6</v>
      </c>
      <c r="C68" s="34">
        <v>-3841.6</v>
      </c>
      <c r="D68" s="34">
        <v>-6083.57</v>
      </c>
      <c r="E68" s="33">
        <f t="shared" si="9"/>
        <v>158.3603186172428</v>
      </c>
      <c r="F68" s="33">
        <f>$D:$D/$C:$C*100</f>
        <v>158.3603186172428</v>
      </c>
      <c r="G68" s="34">
        <v>-3506.2</v>
      </c>
      <c r="H68" s="33">
        <f>$D:$D/$G:$G*100</f>
        <v>173.5089270435229</v>
      </c>
      <c r="I68" s="34">
        <v>-179.89</v>
      </c>
    </row>
    <row r="69" spans="1:9" ht="12.75">
      <c r="A69" s="6" t="s">
        <v>32</v>
      </c>
      <c r="B69" s="42">
        <f>B62+B61</f>
        <v>1751381.2999999996</v>
      </c>
      <c r="C69" s="42">
        <f>C62+C61</f>
        <v>205732.47</v>
      </c>
      <c r="D69" s="42">
        <f>D62+D61</f>
        <v>185116.25</v>
      </c>
      <c r="E69" s="33">
        <f t="shared" si="9"/>
        <v>10.569728590798592</v>
      </c>
      <c r="F69" s="33">
        <f>$D:$D/$C:$C*100</f>
        <v>89.97911219361727</v>
      </c>
      <c r="G69" s="42">
        <f>G62+G61</f>
        <v>203573.99999999997</v>
      </c>
      <c r="H69" s="33">
        <f>$D:$D/$G:$G*100</f>
        <v>90.93314961635573</v>
      </c>
      <c r="I69" s="42">
        <f>I62+I61</f>
        <v>129273.38</v>
      </c>
    </row>
    <row r="70" spans="1:9" ht="12.75">
      <c r="A70" s="73" t="s">
        <v>34</v>
      </c>
      <c r="B70" s="74"/>
      <c r="C70" s="74"/>
      <c r="D70" s="74"/>
      <c r="E70" s="74"/>
      <c r="F70" s="74"/>
      <c r="G70" s="74"/>
      <c r="H70" s="74"/>
      <c r="I70" s="75"/>
    </row>
    <row r="71" spans="1:9" ht="12.75">
      <c r="A71" s="13" t="s">
        <v>35</v>
      </c>
      <c r="B71" s="42">
        <f>B72+B73+B74+B75+B76+B77+B78+B79</f>
        <v>88398.4</v>
      </c>
      <c r="C71" s="42">
        <f>C72+C73+C74+C75+C76+C77+C78+C79</f>
        <v>11910.5</v>
      </c>
      <c r="D71" s="42">
        <f>D72+D73+D74+D75+D76+D77+D78+D79</f>
        <v>11372.599999999999</v>
      </c>
      <c r="E71" s="33">
        <f>$D:$D/$B:$B*100</f>
        <v>12.865164980361635</v>
      </c>
      <c r="F71" s="33">
        <f>$D:$D/$C:$C*100</f>
        <v>95.48381680030225</v>
      </c>
      <c r="G71" s="42">
        <f>G72+G73+G74+G75+G76+G77+G78+G79</f>
        <v>8089.1</v>
      </c>
      <c r="H71" s="33">
        <f>$D:$D/$G:$G*100</f>
        <v>140.59166038249</v>
      </c>
      <c r="I71" s="42">
        <f>I72+I73+I74+I75+I76+I77+I78+I79</f>
        <v>6879.6</v>
      </c>
    </row>
    <row r="72" spans="1:9" ht="14.25" customHeight="1">
      <c r="A72" s="14" t="s">
        <v>36</v>
      </c>
      <c r="B72" s="43">
        <v>1278.6</v>
      </c>
      <c r="C72" s="43">
        <v>213.1</v>
      </c>
      <c r="D72" s="43">
        <v>170.9</v>
      </c>
      <c r="E72" s="36">
        <f>$D:$D/$B:$B*100</f>
        <v>13.366181761301425</v>
      </c>
      <c r="F72" s="36">
        <f>$D:$D/$C:$C*100</f>
        <v>80.19709056780854</v>
      </c>
      <c r="G72" s="43">
        <v>0</v>
      </c>
      <c r="H72" s="43">
        <v>0</v>
      </c>
      <c r="I72" s="43">
        <f>D72-Январь!I72</f>
        <v>83.30000000000001</v>
      </c>
    </row>
    <row r="73" spans="1:9" ht="12.75">
      <c r="A73" s="14" t="s">
        <v>37</v>
      </c>
      <c r="B73" s="43">
        <v>5837.1</v>
      </c>
      <c r="C73" s="43">
        <v>646.1</v>
      </c>
      <c r="D73" s="43">
        <v>448</v>
      </c>
      <c r="E73" s="36">
        <f>$D:$D/$B:$B*100</f>
        <v>7.675044114371862</v>
      </c>
      <c r="F73" s="36">
        <f>$D:$D/$C:$C*100</f>
        <v>69.33911159263272</v>
      </c>
      <c r="G73" s="43">
        <v>578.2</v>
      </c>
      <c r="H73" s="36">
        <f>$D:$D/$G:$G*100</f>
        <v>77.4818401937046</v>
      </c>
      <c r="I73" s="43">
        <f>D73-Январь!I73</f>
        <v>252.8</v>
      </c>
    </row>
    <row r="74" spans="1:9" ht="25.5">
      <c r="A74" s="14" t="s">
        <v>38</v>
      </c>
      <c r="B74" s="43">
        <v>35758.7</v>
      </c>
      <c r="C74" s="43">
        <v>5228.3</v>
      </c>
      <c r="D74" s="43">
        <v>5119.3</v>
      </c>
      <c r="E74" s="36">
        <f>$D:$D/$B:$B*100</f>
        <v>14.316236328501878</v>
      </c>
      <c r="F74" s="36">
        <f>$D:$D/$C:$C*100</f>
        <v>97.91519231872692</v>
      </c>
      <c r="G74" s="43">
        <v>4728.3</v>
      </c>
      <c r="H74" s="36">
        <f>$D:$D/$G:$G*100</f>
        <v>108.26935685129962</v>
      </c>
      <c r="I74" s="43">
        <f>D74-Январь!I74</f>
        <v>2751.5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43">
        <f>D75-Январь!I75</f>
        <v>0</v>
      </c>
    </row>
    <row r="76" spans="1:9" ht="25.5">
      <c r="A76" s="3" t="s">
        <v>39</v>
      </c>
      <c r="B76" s="43">
        <v>10286.7</v>
      </c>
      <c r="C76" s="43">
        <v>1836.2</v>
      </c>
      <c r="D76" s="43">
        <v>1801.2</v>
      </c>
      <c r="E76" s="36">
        <f>$D:$D/$B:$B*100</f>
        <v>17.50998862609</v>
      </c>
      <c r="F76" s="36">
        <f>$D:$D/$C:$C*100</f>
        <v>98.09388955451476</v>
      </c>
      <c r="G76" s="35">
        <v>1552.6</v>
      </c>
      <c r="H76" s="36">
        <f>$D:$D/$G:$G*100</f>
        <v>116.01185108849673</v>
      </c>
      <c r="I76" s="43">
        <f>D76-Январь!I76</f>
        <v>1089.2</v>
      </c>
    </row>
    <row r="77" spans="1:9" ht="12.75" hidden="1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f>D77-Январь!I77</f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>$D:$D/$B:$B*100</f>
        <v>0</v>
      </c>
      <c r="F78" s="36">
        <v>0</v>
      </c>
      <c r="G78" s="43">
        <v>0</v>
      </c>
      <c r="H78" s="36">
        <v>0</v>
      </c>
      <c r="I78" s="43">
        <f>D78-Январь!I78</f>
        <v>0</v>
      </c>
    </row>
    <row r="79" spans="1:9" ht="12.75">
      <c r="A79" s="3" t="s">
        <v>42</v>
      </c>
      <c r="B79" s="43">
        <v>34927.3</v>
      </c>
      <c r="C79" s="43">
        <v>3986.8</v>
      </c>
      <c r="D79" s="43">
        <v>3833.2</v>
      </c>
      <c r="E79" s="36">
        <f>$D:$D/$B:$B*100</f>
        <v>10.97479621957609</v>
      </c>
      <c r="F79" s="36">
        <f>$D:$D/$C:$C*100</f>
        <v>96.14728604394502</v>
      </c>
      <c r="G79" s="43">
        <v>1230</v>
      </c>
      <c r="H79" s="36">
        <f>$D:$D/$G:$G*100</f>
        <v>311.6422764227642</v>
      </c>
      <c r="I79" s="43">
        <f>D79-Январь!I79</f>
        <v>2702.7999999999997</v>
      </c>
    </row>
    <row r="80" spans="1:9" ht="12.75">
      <c r="A80" s="13" t="s">
        <v>43</v>
      </c>
      <c r="B80" s="34">
        <v>263.7</v>
      </c>
      <c r="C80" s="34">
        <v>32</v>
      </c>
      <c r="D80" s="34">
        <v>28.2</v>
      </c>
      <c r="E80" s="33">
        <f>$D:$D/$B:$B*100</f>
        <v>10.693970420932878</v>
      </c>
      <c r="F80" s="33">
        <f>$D:$D/$C:$C*100</f>
        <v>88.125</v>
      </c>
      <c r="G80" s="34">
        <v>27.6</v>
      </c>
      <c r="H80" s="33">
        <f>$D:$D/$G:$G*100</f>
        <v>102.17391304347825</v>
      </c>
      <c r="I80" s="42">
        <f>D80-Январь!I80</f>
        <v>20.2</v>
      </c>
    </row>
    <row r="81" spans="1:9" ht="25.5">
      <c r="A81" s="15" t="s">
        <v>44</v>
      </c>
      <c r="B81" s="34">
        <v>2045.5</v>
      </c>
      <c r="C81" s="34">
        <v>332.2</v>
      </c>
      <c r="D81" s="34">
        <v>221.4</v>
      </c>
      <c r="E81" s="33">
        <f>$D:$D/$B:$B*100</f>
        <v>10.823759472011734</v>
      </c>
      <c r="F81" s="33">
        <f>$D:$D/$C:$C*100</f>
        <v>66.64659843467791</v>
      </c>
      <c r="G81" s="34">
        <v>325.4</v>
      </c>
      <c r="H81" s="33">
        <f>$D:$D/$G:$G*100</f>
        <v>68.03933620159805</v>
      </c>
      <c r="I81" s="42">
        <f>D81-Январь!I81</f>
        <v>192.9</v>
      </c>
    </row>
    <row r="82" spans="1:9" ht="12.75">
      <c r="A82" s="13" t="s">
        <v>45</v>
      </c>
      <c r="B82" s="42">
        <f>B83+B84+B85+B86+B87</f>
        <v>145976.9</v>
      </c>
      <c r="C82" s="42">
        <f>C83+C84+C85+C86+C87</f>
        <v>17233.6</v>
      </c>
      <c r="D82" s="42">
        <f>D83+D84+D85+D86+D87</f>
        <v>4211.6</v>
      </c>
      <c r="E82" s="33">
        <f>$D:$D/$B:$B*100</f>
        <v>2.8851140146146417</v>
      </c>
      <c r="F82" s="33">
        <f>$D:$D/$C:$C*100</f>
        <v>24.438306563921646</v>
      </c>
      <c r="G82" s="42">
        <f>G83+G84+G85+G86+G87</f>
        <v>3502.1</v>
      </c>
      <c r="H82" s="33">
        <f>$D:$D/$G:$G*100</f>
        <v>120.259273007624</v>
      </c>
      <c r="I82" s="42">
        <f>D82-Январь!I82</f>
        <v>3491.1000000000004</v>
      </c>
    </row>
    <row r="83" spans="1:9" ht="12.75" hidden="1">
      <c r="A83" s="16" t="s">
        <v>76</v>
      </c>
      <c r="B83" s="43"/>
      <c r="C83" s="43"/>
      <c r="D83" s="43"/>
      <c r="E83" s="36">
        <v>0</v>
      </c>
      <c r="F83" s="36">
        <v>0</v>
      </c>
      <c r="G83" s="43">
        <v>0</v>
      </c>
      <c r="H83" s="36">
        <v>0</v>
      </c>
      <c r="I83" s="43">
        <f>D83-Январь!I83</f>
        <v>0</v>
      </c>
    </row>
    <row r="84" spans="1:9" ht="12.75" hidden="1">
      <c r="A84" s="16" t="s">
        <v>79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D84-Январь!I84</f>
        <v>0</v>
      </c>
    </row>
    <row r="85" spans="1:9" ht="12.75">
      <c r="A85" s="14" t="s">
        <v>46</v>
      </c>
      <c r="B85" s="43">
        <v>15228</v>
      </c>
      <c r="C85" s="43">
        <v>1289.8</v>
      </c>
      <c r="D85" s="43">
        <v>1289.4</v>
      </c>
      <c r="E85" s="36">
        <f aca="true" t="shared" si="11" ref="E85:F110">$D:$D/$B:$B*100</f>
        <v>8.467297084318362</v>
      </c>
      <c r="F85" s="36">
        <f aca="true" t="shared" si="12" ref="F85:F100">$D:$D/$C:$C*100</f>
        <v>99.96898743991316</v>
      </c>
      <c r="G85" s="43">
        <v>0</v>
      </c>
      <c r="H85" s="43">
        <v>0</v>
      </c>
      <c r="I85" s="43">
        <f>D85-Январь!I85</f>
        <v>1289.4</v>
      </c>
    </row>
    <row r="86" spans="1:9" ht="12.75">
      <c r="A86" s="16" t="s">
        <v>89</v>
      </c>
      <c r="B86" s="35">
        <v>119365.3</v>
      </c>
      <c r="C86" s="35">
        <v>14403.3</v>
      </c>
      <c r="D86" s="35">
        <v>1396.2</v>
      </c>
      <c r="E86" s="36">
        <f t="shared" si="11"/>
        <v>1.1696866677334201</v>
      </c>
      <c r="F86" s="36">
        <f t="shared" si="12"/>
        <v>9.693611880610694</v>
      </c>
      <c r="G86" s="35">
        <v>2153.5</v>
      </c>
      <c r="H86" s="36">
        <f>$D:$D/$G:$G*100</f>
        <v>64.83399117715348</v>
      </c>
      <c r="I86" s="43">
        <f>D86-Январь!I86</f>
        <v>1396.2</v>
      </c>
    </row>
    <row r="87" spans="1:9" ht="12.75">
      <c r="A87" s="14" t="s">
        <v>47</v>
      </c>
      <c r="B87" s="43">
        <v>11383.6</v>
      </c>
      <c r="C87" s="43">
        <v>1540.5</v>
      </c>
      <c r="D87" s="43">
        <v>1526</v>
      </c>
      <c r="E87" s="36">
        <f t="shared" si="11"/>
        <v>13.405249657401876</v>
      </c>
      <c r="F87" s="36">
        <f t="shared" si="12"/>
        <v>99.05874716001298</v>
      </c>
      <c r="G87" s="43">
        <v>1348.6</v>
      </c>
      <c r="H87" s="36">
        <f>$D:$D/$G:$G*100</f>
        <v>113.15438232240844</v>
      </c>
      <c r="I87" s="43">
        <f>D87-Январь!I87</f>
        <v>805.5</v>
      </c>
    </row>
    <row r="88" spans="1:9" ht="12.75">
      <c r="A88" s="13" t="s">
        <v>48</v>
      </c>
      <c r="B88" s="42">
        <f>B89+B90+B91+B92</f>
        <v>93526.90000000001</v>
      </c>
      <c r="C88" s="42">
        <f>C89+C90+C91+C92</f>
        <v>6201.200000000001</v>
      </c>
      <c r="D88" s="42">
        <f>D89+D90+D91+D92</f>
        <v>4534.6</v>
      </c>
      <c r="E88" s="33">
        <f t="shared" si="11"/>
        <v>4.848444672067608</v>
      </c>
      <c r="F88" s="33">
        <f t="shared" si="12"/>
        <v>73.12455653744436</v>
      </c>
      <c r="G88" s="42">
        <f>G89+G90+G91+G92</f>
        <v>32572.600000000002</v>
      </c>
      <c r="H88" s="33">
        <f>$D:$D/$G:$G*100</f>
        <v>13.921516857727049</v>
      </c>
      <c r="I88" s="42">
        <f>D88-Январь!I88</f>
        <v>3127.3</v>
      </c>
    </row>
    <row r="89" spans="1:9" ht="12.75" hidden="1">
      <c r="A89" s="14" t="s">
        <v>49</v>
      </c>
      <c r="B89" s="43"/>
      <c r="C89" s="43"/>
      <c r="D89" s="43"/>
      <c r="E89" s="36" t="e">
        <f t="shared" si="11"/>
        <v>#DIV/0!</v>
      </c>
      <c r="F89" s="36" t="e">
        <f t="shared" si="12"/>
        <v>#DIV/0!</v>
      </c>
      <c r="G89" s="43">
        <v>27000</v>
      </c>
      <c r="H89" s="36">
        <v>0</v>
      </c>
      <c r="I89" s="43">
        <f>D89-Январь!I89</f>
        <v>0</v>
      </c>
    </row>
    <row r="90" spans="1:9" ht="12.75">
      <c r="A90" s="14" t="s">
        <v>50</v>
      </c>
      <c r="B90" s="43">
        <v>41201.7</v>
      </c>
      <c r="C90" s="43">
        <v>0</v>
      </c>
      <c r="D90" s="43">
        <v>0</v>
      </c>
      <c r="E90" s="36">
        <f t="shared" si="11"/>
        <v>0</v>
      </c>
      <c r="F90" s="36">
        <f t="shared" si="11"/>
        <v>0</v>
      </c>
      <c r="G90" s="43">
        <v>0</v>
      </c>
      <c r="H90" s="36">
        <v>0</v>
      </c>
      <c r="I90" s="43">
        <f>D90-Январь!I90</f>
        <v>0</v>
      </c>
    </row>
    <row r="91" spans="1:9" ht="12.75">
      <c r="A91" s="14" t="s">
        <v>51</v>
      </c>
      <c r="B91" s="43">
        <v>36675.9</v>
      </c>
      <c r="C91" s="43">
        <v>3490.4</v>
      </c>
      <c r="D91" s="43">
        <v>2299.9</v>
      </c>
      <c r="E91" s="36">
        <f t="shared" si="11"/>
        <v>6.270875425006612</v>
      </c>
      <c r="F91" s="36">
        <f t="shared" si="12"/>
        <v>65.89216135686455</v>
      </c>
      <c r="G91" s="43">
        <v>2616.7</v>
      </c>
      <c r="H91" s="36">
        <f aca="true" t="shared" si="13" ref="H91:H100">$D:$D/$G:$G*100</f>
        <v>87.89314785798908</v>
      </c>
      <c r="I91" s="43">
        <f>D91-Январь!I91</f>
        <v>1741.4</v>
      </c>
    </row>
    <row r="92" spans="1:9" ht="12.75">
      <c r="A92" s="14" t="s">
        <v>52</v>
      </c>
      <c r="B92" s="43">
        <v>15649.3</v>
      </c>
      <c r="C92" s="43">
        <v>2710.8</v>
      </c>
      <c r="D92" s="43">
        <v>2234.7</v>
      </c>
      <c r="E92" s="36">
        <f t="shared" si="11"/>
        <v>14.279871943154006</v>
      </c>
      <c r="F92" s="36">
        <f t="shared" si="12"/>
        <v>82.43691899070383</v>
      </c>
      <c r="G92" s="43">
        <v>2955.9</v>
      </c>
      <c r="H92" s="36">
        <f t="shared" si="13"/>
        <v>75.60133969349437</v>
      </c>
      <c r="I92" s="43">
        <f>D92-Январь!I92</f>
        <v>1385.8999999999999</v>
      </c>
    </row>
    <row r="93" spans="1:9" ht="12.75">
      <c r="A93" s="17" t="s">
        <v>53</v>
      </c>
      <c r="B93" s="42">
        <f>B94+B95+B96+B97</f>
        <v>1064296.3</v>
      </c>
      <c r="C93" s="42">
        <f>C94+C95+C96+C97</f>
        <v>131242.3</v>
      </c>
      <c r="D93" s="42">
        <f>D94+D95+D96+D97</f>
        <v>121223.59999999999</v>
      </c>
      <c r="E93" s="33">
        <f t="shared" si="11"/>
        <v>11.390023624060328</v>
      </c>
      <c r="F93" s="33">
        <f t="shared" si="12"/>
        <v>92.36625691564382</v>
      </c>
      <c r="G93" s="42">
        <f>G94+G95+G96+G97</f>
        <v>109249.9</v>
      </c>
      <c r="H93" s="33">
        <f t="shared" si="13"/>
        <v>110.95991849878124</v>
      </c>
      <c r="I93" s="42">
        <f>D93-Январь!I93</f>
        <v>82008.4</v>
      </c>
    </row>
    <row r="94" spans="1:9" ht="12.75">
      <c r="A94" s="14" t="s">
        <v>54</v>
      </c>
      <c r="B94" s="43">
        <v>421370</v>
      </c>
      <c r="C94" s="43">
        <v>52274.8</v>
      </c>
      <c r="D94" s="43">
        <v>46667.7</v>
      </c>
      <c r="E94" s="36">
        <f t="shared" si="11"/>
        <v>11.075230794788428</v>
      </c>
      <c r="F94" s="36">
        <f t="shared" si="12"/>
        <v>89.27379923022181</v>
      </c>
      <c r="G94" s="43">
        <v>41986.3</v>
      </c>
      <c r="H94" s="36">
        <f t="shared" si="13"/>
        <v>111.14982744371378</v>
      </c>
      <c r="I94" s="43">
        <f>D94-Январь!I94</f>
        <v>31425.899999999998</v>
      </c>
    </row>
    <row r="95" spans="1:9" ht="12.75">
      <c r="A95" s="14" t="s">
        <v>55</v>
      </c>
      <c r="B95" s="43">
        <v>567053.8</v>
      </c>
      <c r="C95" s="43">
        <v>71414.4</v>
      </c>
      <c r="D95" s="43">
        <v>68496.1</v>
      </c>
      <c r="E95" s="36">
        <f t="shared" si="11"/>
        <v>12.079294768856148</v>
      </c>
      <c r="F95" s="36">
        <f t="shared" si="12"/>
        <v>95.91356925213964</v>
      </c>
      <c r="G95" s="43">
        <v>60811.1</v>
      </c>
      <c r="H95" s="36">
        <f t="shared" si="13"/>
        <v>112.63749545724384</v>
      </c>
      <c r="I95" s="43">
        <f>D95-Январь!I95</f>
        <v>46123.00000000001</v>
      </c>
    </row>
    <row r="96" spans="1:9" ht="12.75">
      <c r="A96" s="14" t="s">
        <v>56</v>
      </c>
      <c r="B96" s="43">
        <v>21385</v>
      </c>
      <c r="C96" s="43">
        <v>1667.8</v>
      </c>
      <c r="D96" s="43">
        <v>1407.4</v>
      </c>
      <c r="E96" s="36">
        <f t="shared" si="11"/>
        <v>6.581248538695347</v>
      </c>
      <c r="F96" s="36">
        <f t="shared" si="12"/>
        <v>84.38661710037175</v>
      </c>
      <c r="G96" s="43">
        <v>1705.3</v>
      </c>
      <c r="H96" s="36">
        <f t="shared" si="13"/>
        <v>82.53093297367033</v>
      </c>
      <c r="I96" s="43">
        <f>D96-Январь!I96</f>
        <v>1113.1000000000001</v>
      </c>
    </row>
    <row r="97" spans="1:9" ht="12.75">
      <c r="A97" s="14" t="s">
        <v>57</v>
      </c>
      <c r="B97" s="43">
        <v>54487.5</v>
      </c>
      <c r="C97" s="43">
        <v>5885.3</v>
      </c>
      <c r="D97" s="35">
        <v>4652.4</v>
      </c>
      <c r="E97" s="36">
        <f t="shared" si="11"/>
        <v>8.538472126634549</v>
      </c>
      <c r="F97" s="36">
        <f t="shared" si="12"/>
        <v>79.05119535112908</v>
      </c>
      <c r="G97" s="35">
        <v>4747.2</v>
      </c>
      <c r="H97" s="36">
        <f t="shared" si="13"/>
        <v>98.0030333670374</v>
      </c>
      <c r="I97" s="43">
        <f>D97-Январь!I97</f>
        <v>3346.3999999999996</v>
      </c>
    </row>
    <row r="98" spans="1:9" ht="25.5">
      <c r="A98" s="17" t="s">
        <v>58</v>
      </c>
      <c r="B98" s="42">
        <f>B99+B100</f>
        <v>204591.4</v>
      </c>
      <c r="C98" s="42">
        <f>C99+C100</f>
        <v>11362.2</v>
      </c>
      <c r="D98" s="42">
        <f>D99+D100</f>
        <v>9929.099999999999</v>
      </c>
      <c r="E98" s="33">
        <f t="shared" si="11"/>
        <v>4.853136544351326</v>
      </c>
      <c r="F98" s="33">
        <f t="shared" si="12"/>
        <v>87.3871257326926</v>
      </c>
      <c r="G98" s="42">
        <f>G99+G100</f>
        <v>10586.3</v>
      </c>
      <c r="H98" s="33">
        <f t="shared" si="13"/>
        <v>93.7919764223572</v>
      </c>
      <c r="I98" s="42">
        <f>D98-Январь!I98</f>
        <v>7329.399999999999</v>
      </c>
    </row>
    <row r="99" spans="1:9" ht="12.75">
      <c r="A99" s="14" t="s">
        <v>59</v>
      </c>
      <c r="B99" s="43">
        <v>201670</v>
      </c>
      <c r="C99" s="43">
        <v>10991.5</v>
      </c>
      <c r="D99" s="43">
        <v>9609.8</v>
      </c>
      <c r="E99" s="36">
        <f t="shared" si="11"/>
        <v>4.765111320474041</v>
      </c>
      <c r="F99" s="36">
        <f t="shared" si="12"/>
        <v>87.42937724605376</v>
      </c>
      <c r="G99" s="43">
        <v>9157.9</v>
      </c>
      <c r="H99" s="36">
        <f t="shared" si="13"/>
        <v>104.93453739394403</v>
      </c>
      <c r="I99" s="43">
        <f>D99-Январь!I99</f>
        <v>7113.199999999999</v>
      </c>
    </row>
    <row r="100" spans="1:9" ht="25.5">
      <c r="A100" s="14" t="s">
        <v>60</v>
      </c>
      <c r="B100" s="43">
        <v>2921.4</v>
      </c>
      <c r="C100" s="43">
        <v>370.7</v>
      </c>
      <c r="D100" s="43">
        <v>319.3</v>
      </c>
      <c r="E100" s="36">
        <f t="shared" si="11"/>
        <v>10.929691243924147</v>
      </c>
      <c r="F100" s="36">
        <f t="shared" si="12"/>
        <v>86.13434043701108</v>
      </c>
      <c r="G100" s="43">
        <v>1428.4</v>
      </c>
      <c r="H100" s="36">
        <f t="shared" si="13"/>
        <v>22.353682441893028</v>
      </c>
      <c r="I100" s="43">
        <f>D100-Январь!I100</f>
        <v>216.20000000000002</v>
      </c>
    </row>
    <row r="101" spans="1:9" ht="12.75">
      <c r="A101" s="17" t="s">
        <v>116</v>
      </c>
      <c r="B101" s="42">
        <f>B102</f>
        <v>44.8</v>
      </c>
      <c r="C101" s="42">
        <f>C102</f>
        <v>0</v>
      </c>
      <c r="D101" s="42">
        <f>D102</f>
        <v>0</v>
      </c>
      <c r="E101" s="33">
        <f t="shared" si="11"/>
        <v>0</v>
      </c>
      <c r="F101" s="33">
        <v>0</v>
      </c>
      <c r="G101" s="42">
        <f>G102</f>
        <v>0</v>
      </c>
      <c r="H101" s="33">
        <v>0</v>
      </c>
      <c r="I101" s="42">
        <f>D101-Январь!I101</f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1"/>
        <v>0</v>
      </c>
      <c r="F102" s="36">
        <v>0</v>
      </c>
      <c r="G102" s="43">
        <v>0</v>
      </c>
      <c r="H102" s="36">
        <v>0</v>
      </c>
      <c r="I102" s="43">
        <f>D102-Январь!I102</f>
        <v>0</v>
      </c>
    </row>
    <row r="103" spans="1:9" ht="12.75">
      <c r="A103" s="17" t="s">
        <v>61</v>
      </c>
      <c r="B103" s="42">
        <f>B104+B105+B106+B107+B108</f>
        <v>132205.31</v>
      </c>
      <c r="C103" s="42">
        <f>C104+C105+C106+C107+C108</f>
        <v>12496.6</v>
      </c>
      <c r="D103" s="42">
        <f>D104+D105+D106+D107+D108</f>
        <v>11818.599999999999</v>
      </c>
      <c r="E103" s="33">
        <f t="shared" si="11"/>
        <v>8.939580414735232</v>
      </c>
      <c r="F103" s="33">
        <f aca="true" t="shared" si="14" ref="F103:F110">$D:$D/$C:$C*100</f>
        <v>94.57452427060159</v>
      </c>
      <c r="G103" s="42">
        <f>G104+G105+G106+G107+G108</f>
        <v>10215.3</v>
      </c>
      <c r="H103" s="33">
        <f>$D:$D/$G:$G*100</f>
        <v>115.69508482374478</v>
      </c>
      <c r="I103" s="42">
        <f>D103-Январь!I103</f>
        <v>8372.3</v>
      </c>
    </row>
    <row r="104" spans="1:9" ht="12.75">
      <c r="A104" s="14" t="s">
        <v>62</v>
      </c>
      <c r="B104" s="43">
        <v>800</v>
      </c>
      <c r="C104" s="43">
        <v>60.6</v>
      </c>
      <c r="D104" s="43">
        <v>57.8</v>
      </c>
      <c r="E104" s="36">
        <f t="shared" si="11"/>
        <v>7.225</v>
      </c>
      <c r="F104" s="36">
        <f t="shared" si="14"/>
        <v>95.37953795379536</v>
      </c>
      <c r="G104" s="43">
        <v>61.6</v>
      </c>
      <c r="H104" s="36">
        <f>$D:$D/$G:$G*100</f>
        <v>93.83116883116882</v>
      </c>
      <c r="I104" s="43">
        <f>D104-Январь!I104</f>
        <v>57.8</v>
      </c>
    </row>
    <row r="105" spans="1:9" ht="12.75">
      <c r="A105" s="14" t="s">
        <v>63</v>
      </c>
      <c r="B105" s="43">
        <v>49205.1</v>
      </c>
      <c r="C105" s="43">
        <v>5658.6</v>
      </c>
      <c r="D105" s="43">
        <v>5658.6</v>
      </c>
      <c r="E105" s="36">
        <f t="shared" si="11"/>
        <v>11.500027436180398</v>
      </c>
      <c r="F105" s="36">
        <f t="shared" si="14"/>
        <v>100</v>
      </c>
      <c r="G105" s="43">
        <v>5296.7</v>
      </c>
      <c r="H105" s="36">
        <f>$D:$D/$G:$G*100</f>
        <v>106.8325561198482</v>
      </c>
      <c r="I105" s="43">
        <f>D105-Январь!I105</f>
        <v>3444.4000000000005</v>
      </c>
    </row>
    <row r="106" spans="1:9" ht="12.75">
      <c r="A106" s="14" t="s">
        <v>64</v>
      </c>
      <c r="B106" s="43">
        <v>25561.3</v>
      </c>
      <c r="C106" s="43">
        <v>2854.1</v>
      </c>
      <c r="D106" s="43">
        <v>2854.1</v>
      </c>
      <c r="E106" s="36">
        <f t="shared" si="11"/>
        <v>11.165707534436825</v>
      </c>
      <c r="F106" s="36">
        <f t="shared" si="14"/>
        <v>100</v>
      </c>
      <c r="G106" s="43">
        <v>1993.8</v>
      </c>
      <c r="H106" s="36">
        <f>$D:$D/$G:$G*100</f>
        <v>143.14876115959473</v>
      </c>
      <c r="I106" s="43">
        <f>D106-Январь!I106</f>
        <v>2717.1</v>
      </c>
    </row>
    <row r="107" spans="1:9" ht="12.75">
      <c r="A107" s="14" t="s">
        <v>65</v>
      </c>
      <c r="B107" s="35">
        <v>31005</v>
      </c>
      <c r="C107" s="35">
        <v>975.4</v>
      </c>
      <c r="D107" s="35">
        <v>376.4</v>
      </c>
      <c r="E107" s="36">
        <f t="shared" si="11"/>
        <v>1.213997742299629</v>
      </c>
      <c r="F107" s="36">
        <f t="shared" si="14"/>
        <v>38.589296698790235</v>
      </c>
      <c r="G107" s="35">
        <v>0</v>
      </c>
      <c r="H107" s="36">
        <v>0</v>
      </c>
      <c r="I107" s="43">
        <f>D107-Январь!I107</f>
        <v>376.4</v>
      </c>
    </row>
    <row r="108" spans="1:9" ht="12.75">
      <c r="A108" s="14" t="s">
        <v>66</v>
      </c>
      <c r="B108" s="43">
        <v>25633.91</v>
      </c>
      <c r="C108" s="43">
        <v>2947.9</v>
      </c>
      <c r="D108" s="43">
        <v>2871.7</v>
      </c>
      <c r="E108" s="36">
        <f t="shared" si="11"/>
        <v>11.202738872064385</v>
      </c>
      <c r="F108" s="36">
        <f t="shared" si="14"/>
        <v>97.41510906068726</v>
      </c>
      <c r="G108" s="43">
        <v>2863.2</v>
      </c>
      <c r="H108" s="36">
        <f>$D:$D/$G:$G*100</f>
        <v>100.29687063425538</v>
      </c>
      <c r="I108" s="43">
        <f>D108-Январь!I108</f>
        <v>1776.6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4061.3</v>
      </c>
      <c r="D109" s="34">
        <f>D110+D111+D112</f>
        <v>4060.2000000000003</v>
      </c>
      <c r="E109" s="33">
        <f t="shared" si="11"/>
        <v>15.114413451909869</v>
      </c>
      <c r="F109" s="33">
        <f t="shared" si="14"/>
        <v>99.97291507645335</v>
      </c>
      <c r="G109" s="34">
        <f>G110+G111+G112</f>
        <v>5148.9</v>
      </c>
      <c r="H109" s="33">
        <f>$D:$D/$G:$G*100</f>
        <v>78.855677911787</v>
      </c>
      <c r="I109" s="42">
        <f>D109-Январь!I109</f>
        <v>2181.5000000000005</v>
      </c>
    </row>
    <row r="110" spans="1:9" ht="12.75">
      <c r="A110" s="51" t="s">
        <v>74</v>
      </c>
      <c r="B110" s="35">
        <v>23913.1</v>
      </c>
      <c r="C110" s="35">
        <v>3613.4</v>
      </c>
      <c r="D110" s="35">
        <v>3613.4</v>
      </c>
      <c r="E110" s="36">
        <f t="shared" si="11"/>
        <v>15.110546102345578</v>
      </c>
      <c r="F110" s="36">
        <f t="shared" si="14"/>
        <v>100</v>
      </c>
      <c r="G110" s="35">
        <v>3665.8</v>
      </c>
      <c r="H110" s="36">
        <f>$D:$D/$G:$G*100</f>
        <v>98.57057122592613</v>
      </c>
      <c r="I110" s="43">
        <f>D110-Январь!I110</f>
        <v>1930.3000000000002</v>
      </c>
    </row>
    <row r="111" spans="1:9" ht="24.75" customHeight="1" hidden="1">
      <c r="A111" s="18" t="s">
        <v>75</v>
      </c>
      <c r="B111" s="35"/>
      <c r="C111" s="35"/>
      <c r="D111" s="35"/>
      <c r="E111" s="36">
        <v>0</v>
      </c>
      <c r="F111" s="36">
        <v>0</v>
      </c>
      <c r="G111" s="35">
        <v>0</v>
      </c>
      <c r="H111" s="36">
        <v>0</v>
      </c>
      <c r="I111" s="43">
        <f>D111-Январь!I111</f>
        <v>0</v>
      </c>
    </row>
    <row r="112" spans="1:9" ht="25.5">
      <c r="A112" s="18" t="s">
        <v>85</v>
      </c>
      <c r="B112" s="35">
        <v>2950</v>
      </c>
      <c r="C112" s="35">
        <v>447.9</v>
      </c>
      <c r="D112" s="35">
        <v>446.8</v>
      </c>
      <c r="E112" s="36">
        <f>$D:$D/$B:$B*100</f>
        <v>15.145762711864407</v>
      </c>
      <c r="F112" s="36">
        <f>$D:$D/$C:$C*100</f>
        <v>99.75440946639876</v>
      </c>
      <c r="G112" s="35">
        <v>1483.1</v>
      </c>
      <c r="H112" s="36">
        <f>$D:$D/$G:$G*100</f>
        <v>30.126087249679728</v>
      </c>
      <c r="I112" s="43">
        <f>D112-Январь!I112</f>
        <v>251.20000000000002</v>
      </c>
    </row>
    <row r="113" spans="1:9" ht="26.25" customHeight="1">
      <c r="A113" s="19" t="s">
        <v>93</v>
      </c>
      <c r="B113" s="34">
        <f>B114</f>
        <v>425</v>
      </c>
      <c r="C113" s="34">
        <f>C114</f>
        <v>425</v>
      </c>
      <c r="D113" s="34">
        <f>D114</f>
        <v>0</v>
      </c>
      <c r="E113" s="36">
        <f>$D:$D/$B:$B*100</f>
        <v>0</v>
      </c>
      <c r="F113" s="36">
        <f>$D:$D/$C:$C*100</f>
        <v>0</v>
      </c>
      <c r="G113" s="34">
        <f>G114</f>
        <v>11.6</v>
      </c>
      <c r="H113" s="36">
        <v>0</v>
      </c>
      <c r="I113" s="43">
        <f>D113-Январь!I113</f>
        <v>0</v>
      </c>
    </row>
    <row r="114" spans="1:9" ht="13.5" customHeight="1">
      <c r="A114" s="18" t="s">
        <v>94</v>
      </c>
      <c r="B114" s="35">
        <v>425</v>
      </c>
      <c r="C114" s="35">
        <v>425</v>
      </c>
      <c r="D114" s="35">
        <v>0</v>
      </c>
      <c r="E114" s="36">
        <f>$D:$D/$B:$B*100</f>
        <v>0</v>
      </c>
      <c r="F114" s="36">
        <f>$D:$D/$C:$C*100</f>
        <v>0</v>
      </c>
      <c r="G114" s="35">
        <v>11.6</v>
      </c>
      <c r="H114" s="36">
        <v>0</v>
      </c>
      <c r="I114" s="43">
        <f>D114-Январь!I114</f>
        <v>0</v>
      </c>
    </row>
    <row r="115" spans="1:9" ht="33.75" customHeight="1">
      <c r="A115" s="20" t="s">
        <v>67</v>
      </c>
      <c r="B115" s="42">
        <f>B71+B80+B81+B82+B88+B93+B98+B101+B103+B109+B113</f>
        <v>1758637.3100000003</v>
      </c>
      <c r="C115" s="42">
        <f>C71+C80+C81+C82+C88+C93+C98+C101+C103+C109+C113</f>
        <v>195296.9</v>
      </c>
      <c r="D115" s="42">
        <f>D71+D80+D81+D82+D88+D93+D98+D101+D103+D109+D113</f>
        <v>167399.90000000002</v>
      </c>
      <c r="E115" s="33">
        <f>$D:$D/$B:$B*100</f>
        <v>9.518727883693085</v>
      </c>
      <c r="F115" s="33">
        <f>$D:$D/$C:$C*100</f>
        <v>85.71559507600992</v>
      </c>
      <c r="G115" s="42">
        <f>G71+G80+G81+G82+G88+G93+G98+G101+G103+G109+G113</f>
        <v>179728.8</v>
      </c>
      <c r="H115" s="33">
        <f>$D:$D/$G:$G*100</f>
        <v>93.14027579330639</v>
      </c>
      <c r="I115" s="42">
        <f>D115-Январь!I115</f>
        <v>113602.70000000003</v>
      </c>
    </row>
    <row r="116" spans="1:9" ht="26.25" customHeight="1">
      <c r="A116" s="21" t="s">
        <v>68</v>
      </c>
      <c r="B116" s="37">
        <f>B69-B115</f>
        <v>-7256.010000000708</v>
      </c>
      <c r="C116" s="37">
        <f>C69-C115</f>
        <v>10435.570000000007</v>
      </c>
      <c r="D116" s="37">
        <f>D69-D115</f>
        <v>17716.349999999977</v>
      </c>
      <c r="E116" s="37"/>
      <c r="F116" s="37"/>
      <c r="G116" s="37">
        <f>G69-G115</f>
        <v>23845.199999999983</v>
      </c>
      <c r="H116" s="37"/>
      <c r="I116" s="37">
        <f>I69-I115</f>
        <v>15670.679999999978</v>
      </c>
    </row>
    <row r="117" spans="1:9" ht="24" customHeight="1">
      <c r="A117" s="3" t="s">
        <v>69</v>
      </c>
      <c r="B117" s="35" t="s">
        <v>133</v>
      </c>
      <c r="C117" s="35"/>
      <c r="D117" s="35" t="s">
        <v>137</v>
      </c>
      <c r="E117" s="35"/>
      <c r="F117" s="35"/>
      <c r="G117" s="35"/>
      <c r="H117" s="34"/>
      <c r="I117" s="43"/>
    </row>
    <row r="118" spans="1:10" ht="12.75">
      <c r="A118" s="8" t="s">
        <v>70</v>
      </c>
      <c r="B118" s="34">
        <f>B120+B121</f>
        <v>7256</v>
      </c>
      <c r="C118" s="35"/>
      <c r="D118" s="34">
        <f>-D69+D115</f>
        <v>-17716.349999999977</v>
      </c>
      <c r="E118" s="34"/>
      <c r="F118" s="34"/>
      <c r="G118" s="34"/>
      <c r="H118" s="34"/>
      <c r="I118" s="34">
        <f>I120+I121+I122</f>
        <v>10214.3</v>
      </c>
      <c r="J118" s="61"/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43">
        <f>D119-Январь!I119</f>
        <v>0</v>
      </c>
    </row>
    <row r="120" spans="1:9" ht="12.75">
      <c r="A120" s="10" t="s">
        <v>71</v>
      </c>
      <c r="B120" s="35">
        <v>5904</v>
      </c>
      <c r="C120" s="35"/>
      <c r="D120" s="35">
        <v>9972</v>
      </c>
      <c r="E120" s="35"/>
      <c r="F120" s="35"/>
      <c r="G120" s="35"/>
      <c r="H120" s="44"/>
      <c r="I120" s="43">
        <f>D120-Январь!D120</f>
        <v>7612.1</v>
      </c>
    </row>
    <row r="121" spans="1:9" ht="12.75">
      <c r="A121" s="3" t="s">
        <v>72</v>
      </c>
      <c r="B121" s="35">
        <v>1352</v>
      </c>
      <c r="C121" s="35"/>
      <c r="D121" s="35">
        <v>9544</v>
      </c>
      <c r="E121" s="35"/>
      <c r="F121" s="35"/>
      <c r="G121" s="35"/>
      <c r="H121" s="44"/>
      <c r="I121" s="43">
        <f>D121-Январь!D121</f>
        <v>2602.2</v>
      </c>
    </row>
    <row r="122" spans="1:9" ht="12.75">
      <c r="A122" s="8" t="s">
        <v>119</v>
      </c>
      <c r="B122" s="50">
        <f>B123+B124</f>
        <v>0</v>
      </c>
      <c r="C122" s="50">
        <f>C123+C124</f>
        <v>0</v>
      </c>
      <c r="D122" s="50">
        <f>D123+D124</f>
        <v>-15000</v>
      </c>
      <c r="E122" s="50"/>
      <c r="F122" s="50"/>
      <c r="G122" s="34"/>
      <c r="H122" s="52"/>
      <c r="I122" s="43"/>
    </row>
    <row r="123" spans="1:9" ht="12.75">
      <c r="A123" s="5" t="s">
        <v>120</v>
      </c>
      <c r="B123" s="45">
        <v>0</v>
      </c>
      <c r="C123" s="45"/>
      <c r="D123" s="45"/>
      <c r="E123" s="45"/>
      <c r="F123" s="45"/>
      <c r="G123" s="35"/>
      <c r="H123" s="46"/>
      <c r="I123" s="43"/>
    </row>
    <row r="124" spans="1:9" ht="12.75">
      <c r="A124" s="5" t="s">
        <v>121</v>
      </c>
      <c r="B124" s="45">
        <v>0</v>
      </c>
      <c r="C124" s="45"/>
      <c r="D124" s="45">
        <v>-15000</v>
      </c>
      <c r="E124" s="45"/>
      <c r="F124" s="45"/>
      <c r="G124" s="45"/>
      <c r="H124" s="46"/>
      <c r="I124" s="43"/>
    </row>
    <row r="125" spans="1:9" ht="12.75">
      <c r="A125" s="22"/>
      <c r="B125" s="32"/>
      <c r="C125" s="32"/>
      <c r="D125" s="32"/>
      <c r="E125" s="32"/>
      <c r="F125" s="56"/>
      <c r="G125" s="57"/>
      <c r="H125" s="56"/>
      <c r="I125" s="32"/>
    </row>
    <row r="126" spans="6:8" ht="12.75">
      <c r="F126" s="58"/>
      <c r="G126" s="59"/>
      <c r="H126" s="58"/>
    </row>
    <row r="127" spans="1:8" ht="12" customHeight="1">
      <c r="A127" s="29" t="s">
        <v>91</v>
      </c>
      <c r="F127" s="58"/>
      <c r="G127" s="59"/>
      <c r="H127" s="58"/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mergeCells count="14">
    <mergeCell ref="E9:E10"/>
    <mergeCell ref="F9:F10"/>
    <mergeCell ref="G9:G10"/>
    <mergeCell ref="H9:H10"/>
    <mergeCell ref="I9:I10"/>
    <mergeCell ref="A70:I70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7">
      <selection activeCell="I121" sqref="I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6" t="s">
        <v>122</v>
      </c>
      <c r="B1" s="76"/>
      <c r="C1" s="76"/>
      <c r="D1" s="76"/>
      <c r="E1" s="76"/>
      <c r="F1" s="76"/>
      <c r="G1" s="76"/>
      <c r="H1" s="76"/>
      <c r="I1" s="38"/>
    </row>
    <row r="2" spans="1:9" ht="15">
      <c r="A2" s="77" t="s">
        <v>138</v>
      </c>
      <c r="B2" s="77"/>
      <c r="C2" s="77"/>
      <c r="D2" s="77"/>
      <c r="E2" s="77"/>
      <c r="F2" s="77"/>
      <c r="G2" s="77"/>
      <c r="H2" s="77"/>
      <c r="I2" s="39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40"/>
    </row>
    <row r="4" spans="1:9" ht="45" customHeight="1">
      <c r="A4" s="9" t="s">
        <v>1</v>
      </c>
      <c r="B4" s="24" t="s">
        <v>2</v>
      </c>
      <c r="C4" s="24" t="s">
        <v>139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9" t="s">
        <v>3</v>
      </c>
      <c r="B6" s="80"/>
      <c r="C6" s="80"/>
      <c r="D6" s="80"/>
      <c r="E6" s="80"/>
      <c r="F6" s="80"/>
      <c r="G6" s="80"/>
      <c r="H6" s="80"/>
      <c r="I6" s="81"/>
    </row>
    <row r="7" spans="1:9" ht="12.75">
      <c r="A7" s="60" t="s">
        <v>140</v>
      </c>
      <c r="B7" s="42">
        <f>B8+B16+B21+B25+B28+B32+B35+B41+B42+B43+B47+B61</f>
        <v>414788.6999999999</v>
      </c>
      <c r="C7" s="42">
        <f>C8+C16+C21+C25+C28+C32+C35+C41+C42+C43+C47+C61</f>
        <v>82502.49</v>
      </c>
      <c r="D7" s="42">
        <f>D8+D16+D21+D25+D28+D32+D35+D41+D42+D43+D47+D61</f>
        <v>78283.04000000002</v>
      </c>
      <c r="E7" s="33">
        <f>$D:$D/$B:$B*100</f>
        <v>18.872992441693818</v>
      </c>
      <c r="F7" s="33">
        <f>$D:$D/$C:$C*100</f>
        <v>94.8856695113081</v>
      </c>
      <c r="G7" s="42">
        <f>G8+G16+G21+G25+G28+G32+G35+G41+G42+G43+G47+G61</f>
        <v>79852.5</v>
      </c>
      <c r="H7" s="33">
        <f>$D:$D/$G:$G*100</f>
        <v>98.034551203782</v>
      </c>
      <c r="I7" s="42">
        <f>I8+I16+I21+I25+I28+I32+I35+I41+I42+I43+I47+I61</f>
        <v>28334.630000000005</v>
      </c>
    </row>
    <row r="8" spans="1:9" ht="12.75">
      <c r="A8" s="6" t="s">
        <v>4</v>
      </c>
      <c r="B8" s="33">
        <f>B9+B10</f>
        <v>220558.89999999997</v>
      </c>
      <c r="C8" s="33">
        <f>C9+C10</f>
        <v>43153.50000000001</v>
      </c>
      <c r="D8" s="33">
        <f>D9+D10</f>
        <v>43809.200000000004</v>
      </c>
      <c r="E8" s="33">
        <f aca="true" t="shared" si="0" ref="E8:E70">$D:$D/$B:$B*100</f>
        <v>19.862812155845905</v>
      </c>
      <c r="F8" s="33">
        <f>$D:$D/$C:$C*100</f>
        <v>101.5194596035084</v>
      </c>
      <c r="G8" s="33">
        <f>G9+G10</f>
        <v>40827.3</v>
      </c>
      <c r="H8" s="33">
        <f>$D:$D/$G:$G*100</f>
        <v>107.30369140256641</v>
      </c>
      <c r="I8" s="33">
        <f>I9+I10</f>
        <v>17226.59</v>
      </c>
    </row>
    <row r="9" spans="1:9" ht="25.5">
      <c r="A9" s="4" t="s">
        <v>5</v>
      </c>
      <c r="B9" s="34">
        <v>4347.8</v>
      </c>
      <c r="C9" s="34">
        <v>800</v>
      </c>
      <c r="D9" s="54">
        <v>695.29</v>
      </c>
      <c r="E9" s="33">
        <f t="shared" si="0"/>
        <v>15.9917659505957</v>
      </c>
      <c r="F9" s="33">
        <f>$D:$D/$C:$C*100</f>
        <v>86.91125</v>
      </c>
      <c r="G9" s="34">
        <v>1524.7</v>
      </c>
      <c r="H9" s="33">
        <f>$D:$D/$G:$G*100</f>
        <v>45.60175772283072</v>
      </c>
      <c r="I9" s="54">
        <v>623.4</v>
      </c>
    </row>
    <row r="10" spans="1:9" ht="12.75" customHeight="1">
      <c r="A10" s="82" t="s">
        <v>82</v>
      </c>
      <c r="B10" s="69">
        <f>B12+B13+B14+B15</f>
        <v>216211.09999999998</v>
      </c>
      <c r="C10" s="69">
        <f>C12+C13+C14+C15</f>
        <v>42353.50000000001</v>
      </c>
      <c r="D10" s="69">
        <f>D12+D13+D14+D15</f>
        <v>43113.91</v>
      </c>
      <c r="E10" s="71">
        <f t="shared" si="0"/>
        <v>19.940655220754163</v>
      </c>
      <c r="F10" s="69">
        <f>$D:$D/$C:$C*100</f>
        <v>101.79538881084207</v>
      </c>
      <c r="G10" s="69">
        <f>G12+G13+G14+G15</f>
        <v>39302.600000000006</v>
      </c>
      <c r="H10" s="71">
        <f>$D:$D/$G:$G*100</f>
        <v>109.69734826703576</v>
      </c>
      <c r="I10" s="69">
        <f>I12+I13+I14+I15</f>
        <v>16603.19</v>
      </c>
    </row>
    <row r="11" spans="1:9" ht="12.75">
      <c r="A11" s="83"/>
      <c r="B11" s="70"/>
      <c r="C11" s="70"/>
      <c r="D11" s="70"/>
      <c r="E11" s="72"/>
      <c r="F11" s="84"/>
      <c r="G11" s="70"/>
      <c r="H11" s="72"/>
      <c r="I11" s="70"/>
    </row>
    <row r="12" spans="1:9" ht="51" customHeight="1">
      <c r="A12" s="1" t="s">
        <v>86</v>
      </c>
      <c r="B12" s="35">
        <v>209649.4</v>
      </c>
      <c r="C12" s="35">
        <v>41850</v>
      </c>
      <c r="D12" s="35">
        <v>42645.73</v>
      </c>
      <c r="E12" s="33">
        <f t="shared" si="0"/>
        <v>20.341451012976904</v>
      </c>
      <c r="F12" s="33">
        <f aca="true" t="shared" si="1" ref="F12:F70">$D:$D/$C:$C*100</f>
        <v>101.90138590203107</v>
      </c>
      <c r="G12" s="35">
        <v>39080.1</v>
      </c>
      <c r="H12" s="33">
        <f aca="true" t="shared" si="2" ref="H12:H30">$D:$D/$G:$G*100</f>
        <v>109.12390193474428</v>
      </c>
      <c r="I12" s="35">
        <v>16400.86</v>
      </c>
    </row>
    <row r="13" spans="1:9" ht="89.25">
      <c r="A13" s="2" t="s">
        <v>87</v>
      </c>
      <c r="B13" s="35">
        <v>2481.4</v>
      </c>
      <c r="C13" s="35">
        <v>378.8</v>
      </c>
      <c r="D13" s="35">
        <v>191.37</v>
      </c>
      <c r="E13" s="33">
        <f t="shared" si="0"/>
        <v>7.712178608849843</v>
      </c>
      <c r="F13" s="33">
        <f t="shared" si="1"/>
        <v>50.520063357972546</v>
      </c>
      <c r="G13" s="35">
        <v>102.3</v>
      </c>
      <c r="H13" s="33">
        <f t="shared" si="2"/>
        <v>187.06744868035193</v>
      </c>
      <c r="I13" s="35">
        <v>54.42</v>
      </c>
    </row>
    <row r="14" spans="1:9" ht="25.5">
      <c r="A14" s="3" t="s">
        <v>88</v>
      </c>
      <c r="B14" s="35">
        <v>3645.9</v>
      </c>
      <c r="C14" s="35">
        <v>117.3</v>
      </c>
      <c r="D14" s="35">
        <v>168.28</v>
      </c>
      <c r="E14" s="33">
        <f t="shared" si="0"/>
        <v>4.61559560053759</v>
      </c>
      <c r="F14" s="33">
        <f t="shared" si="1"/>
        <v>143.461210571185</v>
      </c>
      <c r="G14" s="35">
        <v>116.8</v>
      </c>
      <c r="H14" s="33">
        <f t="shared" si="2"/>
        <v>144.0753424657534</v>
      </c>
      <c r="I14" s="35">
        <v>95.23</v>
      </c>
    </row>
    <row r="15" spans="1:9" ht="65.25" customHeight="1">
      <c r="A15" s="7" t="s">
        <v>90</v>
      </c>
      <c r="B15" s="35">
        <v>434.4</v>
      </c>
      <c r="C15" s="49">
        <v>7.4</v>
      </c>
      <c r="D15" s="35">
        <v>108.53</v>
      </c>
      <c r="E15" s="33">
        <f t="shared" si="0"/>
        <v>24.98388581952118</v>
      </c>
      <c r="F15" s="33">
        <f t="shared" si="1"/>
        <v>1466.6216216216214</v>
      </c>
      <c r="G15" s="35">
        <v>3.4</v>
      </c>
      <c r="H15" s="33">
        <f t="shared" si="2"/>
        <v>3192.0588235294117</v>
      </c>
      <c r="I15" s="35">
        <v>52.68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6073.8</v>
      </c>
      <c r="D16" s="42">
        <f>D17+D18+D19+D20</f>
        <v>5012.360000000001</v>
      </c>
      <c r="E16" s="33">
        <f t="shared" si="0"/>
        <v>20.40082378894072</v>
      </c>
      <c r="F16" s="33">
        <f t="shared" si="1"/>
        <v>82.52428463235537</v>
      </c>
      <c r="G16" s="42">
        <f>G17+G18+G19+G20</f>
        <v>5551.5</v>
      </c>
      <c r="H16" s="33">
        <f t="shared" si="2"/>
        <v>90.28839052508332</v>
      </c>
      <c r="I16" s="42">
        <f>I17+I18+I19+I20</f>
        <v>3468.7</v>
      </c>
    </row>
    <row r="17" spans="1:9" ht="37.5" customHeight="1">
      <c r="A17" s="10" t="s">
        <v>96</v>
      </c>
      <c r="B17" s="35">
        <v>7841.5</v>
      </c>
      <c r="C17" s="49">
        <v>1990</v>
      </c>
      <c r="D17" s="35">
        <v>1743.5</v>
      </c>
      <c r="E17" s="33">
        <f t="shared" si="0"/>
        <v>22.23426640311165</v>
      </c>
      <c r="F17" s="33">
        <f t="shared" si="1"/>
        <v>87.61306532663316</v>
      </c>
      <c r="G17" s="35">
        <v>1876.9</v>
      </c>
      <c r="H17" s="33">
        <f t="shared" si="2"/>
        <v>92.89253556396184</v>
      </c>
      <c r="I17" s="35">
        <v>1100.78</v>
      </c>
    </row>
    <row r="18" spans="1:9" ht="56.25" customHeight="1">
      <c r="A18" s="10" t="s">
        <v>97</v>
      </c>
      <c r="B18" s="35">
        <v>164.8</v>
      </c>
      <c r="C18" s="49">
        <v>38.8</v>
      </c>
      <c r="D18" s="35">
        <v>30.46</v>
      </c>
      <c r="E18" s="33">
        <f t="shared" si="0"/>
        <v>18.483009708737864</v>
      </c>
      <c r="F18" s="33">
        <f t="shared" si="1"/>
        <v>78.50515463917527</v>
      </c>
      <c r="G18" s="35">
        <v>42.1</v>
      </c>
      <c r="H18" s="33">
        <f t="shared" si="2"/>
        <v>72.35154394299286</v>
      </c>
      <c r="I18" s="35">
        <v>17.4</v>
      </c>
    </row>
    <row r="19" spans="1:9" ht="55.5" customHeight="1">
      <c r="A19" s="10" t="s">
        <v>98</v>
      </c>
      <c r="B19" s="35">
        <v>18156.6</v>
      </c>
      <c r="C19" s="49">
        <v>4200</v>
      </c>
      <c r="D19" s="35">
        <v>3551.88</v>
      </c>
      <c r="E19" s="33">
        <f t="shared" si="0"/>
        <v>19.562473150259414</v>
      </c>
      <c r="F19" s="33">
        <f t="shared" si="1"/>
        <v>84.56857142857143</v>
      </c>
      <c r="G19" s="35">
        <v>3754.9</v>
      </c>
      <c r="H19" s="33">
        <f t="shared" si="2"/>
        <v>94.59319822099124</v>
      </c>
      <c r="I19" s="35">
        <v>2530.07</v>
      </c>
    </row>
    <row r="20" spans="1:9" ht="54" customHeight="1">
      <c r="A20" s="10" t="s">
        <v>99</v>
      </c>
      <c r="B20" s="35">
        <v>-1593.5</v>
      </c>
      <c r="C20" s="49">
        <v>-155</v>
      </c>
      <c r="D20" s="35">
        <v>-313.48</v>
      </c>
      <c r="E20" s="33">
        <f t="shared" si="0"/>
        <v>19.67241920301224</v>
      </c>
      <c r="F20" s="33">
        <f t="shared" si="1"/>
        <v>202.24516129032259</v>
      </c>
      <c r="G20" s="35">
        <v>-122.4</v>
      </c>
      <c r="H20" s="33">
        <f t="shared" si="2"/>
        <v>256.11111111111114</v>
      </c>
      <c r="I20" s="35">
        <v>-179.55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9582.1</v>
      </c>
      <c r="D21" s="42">
        <f>D22+D23+D24</f>
        <v>9709.72</v>
      </c>
      <c r="E21" s="33">
        <f t="shared" si="0"/>
        <v>23.214710948191687</v>
      </c>
      <c r="F21" s="33">
        <f t="shared" si="1"/>
        <v>101.33185836090209</v>
      </c>
      <c r="G21" s="42">
        <f>G22+G23+G24</f>
        <v>9508.2</v>
      </c>
      <c r="H21" s="33">
        <f t="shared" si="2"/>
        <v>102.11943375191939</v>
      </c>
      <c r="I21" s="42">
        <f>I22+I23+I24</f>
        <v>900.97</v>
      </c>
    </row>
    <row r="22" spans="1:9" ht="18.75" customHeight="1">
      <c r="A22" s="5" t="s">
        <v>102</v>
      </c>
      <c r="B22" s="35">
        <v>40121.82</v>
      </c>
      <c r="C22" s="35">
        <v>9250.1</v>
      </c>
      <c r="D22" s="35">
        <v>9144.55</v>
      </c>
      <c r="E22" s="33">
        <f t="shared" si="0"/>
        <v>22.79196207948692</v>
      </c>
      <c r="F22" s="33">
        <f t="shared" si="1"/>
        <v>98.85893125479723</v>
      </c>
      <c r="G22" s="35">
        <v>9097.5</v>
      </c>
      <c r="H22" s="33">
        <f t="shared" si="2"/>
        <v>100.51717504809012</v>
      </c>
      <c r="I22" s="35">
        <v>524.79</v>
      </c>
    </row>
    <row r="23" spans="1:9" ht="12.75">
      <c r="A23" s="3" t="s">
        <v>100</v>
      </c>
      <c r="B23" s="35">
        <v>625.7</v>
      </c>
      <c r="C23" s="35">
        <v>0</v>
      </c>
      <c r="D23" s="35">
        <v>94.5</v>
      </c>
      <c r="E23" s="33">
        <f t="shared" si="0"/>
        <v>15.103084545309253</v>
      </c>
      <c r="F23" s="33">
        <v>0</v>
      </c>
      <c r="G23" s="35">
        <v>91.1</v>
      </c>
      <c r="H23" s="33">
        <f t="shared" si="2"/>
        <v>103.73216245883646</v>
      </c>
      <c r="I23" s="35">
        <v>29.5</v>
      </c>
    </row>
    <row r="24" spans="1:9" ht="27" customHeight="1">
      <c r="A24" s="3" t="s">
        <v>101</v>
      </c>
      <c r="B24" s="35">
        <v>1078.2</v>
      </c>
      <c r="C24" s="35">
        <v>332</v>
      </c>
      <c r="D24" s="35">
        <v>470.67</v>
      </c>
      <c r="E24" s="33">
        <f t="shared" si="0"/>
        <v>43.653311074012244</v>
      </c>
      <c r="F24" s="33">
        <f t="shared" si="1"/>
        <v>141.76807228915663</v>
      </c>
      <c r="G24" s="35">
        <v>319.6</v>
      </c>
      <c r="H24" s="33">
        <f t="shared" si="2"/>
        <v>147.26846057571964</v>
      </c>
      <c r="I24" s="35">
        <v>346.68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3700</v>
      </c>
      <c r="D25" s="42">
        <f>$26:$26+$27:$27</f>
        <v>2928.6899999999996</v>
      </c>
      <c r="E25" s="33">
        <f t="shared" si="0"/>
        <v>11.559260207978193</v>
      </c>
      <c r="F25" s="33">
        <f t="shared" si="1"/>
        <v>79.15378378378377</v>
      </c>
      <c r="G25" s="42">
        <f>$26:$26+$27:$27</f>
        <v>3606.6</v>
      </c>
      <c r="H25" s="33">
        <f t="shared" si="2"/>
        <v>81.2036266844119</v>
      </c>
      <c r="I25" s="42">
        <f>$26:$26+$27:$27</f>
        <v>553.45</v>
      </c>
    </row>
    <row r="26" spans="1:9" ht="12.75">
      <c r="A26" s="3" t="s">
        <v>9</v>
      </c>
      <c r="B26" s="35">
        <v>8355.6</v>
      </c>
      <c r="C26" s="35">
        <v>550</v>
      </c>
      <c r="D26" s="35">
        <v>347.78</v>
      </c>
      <c r="E26" s="33">
        <f t="shared" si="0"/>
        <v>4.162238498731389</v>
      </c>
      <c r="F26" s="33">
        <f t="shared" si="1"/>
        <v>63.23272727272726</v>
      </c>
      <c r="G26" s="35">
        <v>513.4</v>
      </c>
      <c r="H26" s="33">
        <f t="shared" si="2"/>
        <v>67.74055317491235</v>
      </c>
      <c r="I26" s="35">
        <v>83.85</v>
      </c>
    </row>
    <row r="27" spans="1:9" ht="12.75">
      <c r="A27" s="3" t="s">
        <v>10</v>
      </c>
      <c r="B27" s="35">
        <v>16980.71</v>
      </c>
      <c r="C27" s="35">
        <v>3150</v>
      </c>
      <c r="D27" s="35">
        <v>2580.91</v>
      </c>
      <c r="E27" s="33">
        <f t="shared" si="0"/>
        <v>15.199070003551087</v>
      </c>
      <c r="F27" s="33">
        <f t="shared" si="1"/>
        <v>81.9336507936508</v>
      </c>
      <c r="G27" s="35">
        <v>3093.2</v>
      </c>
      <c r="H27" s="33">
        <f t="shared" si="2"/>
        <v>83.43818699081858</v>
      </c>
      <c r="I27" s="35">
        <v>469.6</v>
      </c>
    </row>
    <row r="28" spans="1:9" ht="12.75">
      <c r="A28" s="6" t="s">
        <v>11</v>
      </c>
      <c r="B28" s="42">
        <f>B29+B30+B31</f>
        <v>19018.3</v>
      </c>
      <c r="C28" s="42">
        <f>C29+C30+C31</f>
        <v>3864.4</v>
      </c>
      <c r="D28" s="42">
        <f>D29+D30+D31</f>
        <v>3008.36</v>
      </c>
      <c r="E28" s="33">
        <f t="shared" si="0"/>
        <v>15.818238223185038</v>
      </c>
      <c r="F28" s="33">
        <f t="shared" si="1"/>
        <v>77.84804885622606</v>
      </c>
      <c r="G28" s="42">
        <f>G29+G30+G31</f>
        <v>3479.9</v>
      </c>
      <c r="H28" s="33">
        <f t="shared" si="2"/>
        <v>86.44961062099486</v>
      </c>
      <c r="I28" s="42">
        <f>I29+I30+I31</f>
        <v>911.65</v>
      </c>
    </row>
    <row r="29" spans="1:9" ht="25.5">
      <c r="A29" s="3" t="s">
        <v>12</v>
      </c>
      <c r="B29" s="35">
        <v>18910.3</v>
      </c>
      <c r="C29" s="35">
        <v>3850</v>
      </c>
      <c r="D29" s="35">
        <v>2992.36</v>
      </c>
      <c r="E29" s="33">
        <f t="shared" si="0"/>
        <v>15.823968948139374</v>
      </c>
      <c r="F29" s="33">
        <f t="shared" si="1"/>
        <v>77.72363636363636</v>
      </c>
      <c r="G29" s="35">
        <v>3472.9</v>
      </c>
      <c r="H29" s="33">
        <f t="shared" si="2"/>
        <v>86.16314895332431</v>
      </c>
      <c r="I29" s="35">
        <v>906.85</v>
      </c>
    </row>
    <row r="30" spans="1:9" ht="25.5">
      <c r="A30" s="5" t="s">
        <v>104</v>
      </c>
      <c r="B30" s="35">
        <v>58</v>
      </c>
      <c r="C30" s="35">
        <v>14.4</v>
      </c>
      <c r="D30" s="35">
        <v>16</v>
      </c>
      <c r="E30" s="33">
        <f t="shared" si="0"/>
        <v>27.586206896551722</v>
      </c>
      <c r="F30" s="33">
        <f t="shared" si="1"/>
        <v>111.11111111111111</v>
      </c>
      <c r="G30" s="35">
        <v>7</v>
      </c>
      <c r="H30" s="33">
        <f t="shared" si="2"/>
        <v>228.57142857142856</v>
      </c>
      <c r="I30" s="35">
        <v>4.8</v>
      </c>
    </row>
    <row r="31" spans="1:9" ht="25.5">
      <c r="A31" s="3" t="s">
        <v>103</v>
      </c>
      <c r="B31" s="35">
        <v>50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-0.19999999999999998</v>
      </c>
      <c r="H32" s="33">
        <v>0</v>
      </c>
      <c r="I32" s="42">
        <f>I33+I34</f>
        <v>-7.41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-0.3</v>
      </c>
      <c r="H33" s="33">
        <v>0</v>
      </c>
      <c r="I33" s="35">
        <v>-7.41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13132.85</v>
      </c>
      <c r="D35" s="42">
        <f>D36+D39+D40</f>
        <v>10180.51</v>
      </c>
      <c r="E35" s="33">
        <f t="shared" si="0"/>
        <v>14.368491279553083</v>
      </c>
      <c r="F35" s="33">
        <f t="shared" si="1"/>
        <v>77.5194264763551</v>
      </c>
      <c r="G35" s="42">
        <f>G36+G39+G40</f>
        <v>12010.4</v>
      </c>
      <c r="H35" s="33">
        <f>$D:$D/$G:$G*100</f>
        <v>84.76412109505095</v>
      </c>
      <c r="I35" s="42">
        <f>I36+I39+I40</f>
        <v>3874.76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12982.85</v>
      </c>
      <c r="D36" s="35">
        <f>D37+D38</f>
        <v>9606.24</v>
      </c>
      <c r="E36" s="33">
        <f t="shared" si="0"/>
        <v>13.870044138731629</v>
      </c>
      <c r="F36" s="33">
        <f t="shared" si="1"/>
        <v>73.99176606061071</v>
      </c>
      <c r="G36" s="35">
        <v>11791.8</v>
      </c>
      <c r="H36" s="33">
        <f>$D:$D/$G:$G*100</f>
        <v>81.46542512593497</v>
      </c>
      <c r="I36" s="35">
        <f>I37+I38</f>
        <v>3576.75</v>
      </c>
    </row>
    <row r="37" spans="1:9" ht="81.75" customHeight="1">
      <c r="A37" s="1" t="s">
        <v>108</v>
      </c>
      <c r="B37" s="35">
        <v>44757.5</v>
      </c>
      <c r="C37" s="35">
        <v>7257.5</v>
      </c>
      <c r="D37" s="35">
        <v>4429.63</v>
      </c>
      <c r="E37" s="33">
        <f t="shared" si="0"/>
        <v>9.89695581746076</v>
      </c>
      <c r="F37" s="33">
        <f t="shared" si="1"/>
        <v>61.03520496038581</v>
      </c>
      <c r="G37" s="35">
        <v>6621.2</v>
      </c>
      <c r="H37" s="33">
        <f>$D:$D/$G:$G*100</f>
        <v>66.90071286171691</v>
      </c>
      <c r="I37" s="35">
        <v>1313.62</v>
      </c>
    </row>
    <row r="38" spans="1:9" ht="76.5">
      <c r="A38" s="3" t="s">
        <v>109</v>
      </c>
      <c r="B38" s="35">
        <v>24501.4</v>
      </c>
      <c r="C38" s="35">
        <v>5725.35</v>
      </c>
      <c r="D38" s="35">
        <v>5176.61</v>
      </c>
      <c r="E38" s="33">
        <f t="shared" si="0"/>
        <v>21.127813104557287</v>
      </c>
      <c r="F38" s="33">
        <f t="shared" si="1"/>
        <v>90.41560777943705</v>
      </c>
      <c r="G38" s="35">
        <v>5170.6</v>
      </c>
      <c r="H38" s="33">
        <f>$D:$D/$G:$G*100</f>
        <v>100.11623409275518</v>
      </c>
      <c r="I38" s="35">
        <v>2263.13</v>
      </c>
    </row>
    <row r="39" spans="1:9" ht="51">
      <c r="A39" s="5" t="s">
        <v>110</v>
      </c>
      <c r="B39" s="35">
        <v>845</v>
      </c>
      <c r="C39" s="35">
        <v>0</v>
      </c>
      <c r="D39" s="35">
        <v>410.79</v>
      </c>
      <c r="E39" s="33">
        <f t="shared" si="0"/>
        <v>48.61420118343195</v>
      </c>
      <c r="F39" s="33">
        <v>0</v>
      </c>
      <c r="G39" s="35">
        <v>218.6</v>
      </c>
      <c r="H39" s="33">
        <f>$D:$D/$G:$G*100</f>
        <v>187.91857273559015</v>
      </c>
      <c r="I39" s="35">
        <v>260</v>
      </c>
    </row>
    <row r="40" spans="1:9" ht="76.5">
      <c r="A40" s="53" t="s">
        <v>127</v>
      </c>
      <c r="B40" s="35">
        <v>749.12</v>
      </c>
      <c r="C40" s="35">
        <v>150</v>
      </c>
      <c r="D40" s="35">
        <v>163.48</v>
      </c>
      <c r="E40" s="33">
        <f t="shared" si="0"/>
        <v>21.822938914993593</v>
      </c>
      <c r="F40" s="33">
        <f t="shared" si="1"/>
        <v>108.98666666666665</v>
      </c>
      <c r="G40" s="35">
        <v>0</v>
      </c>
      <c r="H40" s="33">
        <v>0</v>
      </c>
      <c r="I40" s="35">
        <v>38.01</v>
      </c>
    </row>
    <row r="41" spans="1:9" ht="25.5">
      <c r="A41" s="4" t="s">
        <v>15</v>
      </c>
      <c r="B41" s="34">
        <v>209</v>
      </c>
      <c r="C41" s="34">
        <v>209</v>
      </c>
      <c r="D41" s="34">
        <v>133.52</v>
      </c>
      <c r="E41" s="33">
        <f t="shared" si="0"/>
        <v>63.885167464114836</v>
      </c>
      <c r="F41" s="33">
        <f t="shared" si="1"/>
        <v>63.885167464114836</v>
      </c>
      <c r="G41" s="34">
        <v>163</v>
      </c>
      <c r="H41" s="33">
        <f aca="true" t="shared" si="3" ref="H41:H53">$D:$D/$G:$G*100</f>
        <v>81.91411042944786</v>
      </c>
      <c r="I41" s="34">
        <v>9.97</v>
      </c>
    </row>
    <row r="42" spans="1:9" ht="25.5">
      <c r="A42" s="12" t="s">
        <v>115</v>
      </c>
      <c r="B42" s="34">
        <v>1620.25</v>
      </c>
      <c r="C42" s="34">
        <v>170.04</v>
      </c>
      <c r="D42" s="34">
        <v>210.13</v>
      </c>
      <c r="E42" s="33">
        <f t="shared" si="0"/>
        <v>12.968986267551303</v>
      </c>
      <c r="F42" s="33">
        <f t="shared" si="1"/>
        <v>123.5768054575394</v>
      </c>
      <c r="G42" s="34">
        <v>271.2</v>
      </c>
      <c r="H42" s="33">
        <f t="shared" si="3"/>
        <v>77.48156342182891</v>
      </c>
      <c r="I42" s="34">
        <v>85.84</v>
      </c>
    </row>
    <row r="43" spans="1:9" ht="25.5">
      <c r="A43" s="8" t="s">
        <v>16</v>
      </c>
      <c r="B43" s="42">
        <f>B44+B45+B46</f>
        <v>1440</v>
      </c>
      <c r="C43" s="42">
        <f>C44+C45+C46</f>
        <v>247</v>
      </c>
      <c r="D43" s="42">
        <f>D44+D45+D46</f>
        <v>862.5500000000001</v>
      </c>
      <c r="E43" s="33">
        <f t="shared" si="0"/>
        <v>59.89930555555556</v>
      </c>
      <c r="F43" s="33">
        <f t="shared" si="1"/>
        <v>349.2105263157895</v>
      </c>
      <c r="G43" s="42">
        <f>G44+G45+G46</f>
        <v>1647.6</v>
      </c>
      <c r="H43" s="33">
        <f t="shared" si="3"/>
        <v>52.35190580237923</v>
      </c>
      <c r="I43" s="42">
        <f>I44+I45+I46</f>
        <v>554.01</v>
      </c>
    </row>
    <row r="44" spans="1:9" ht="12.75">
      <c r="A44" s="3" t="s">
        <v>112</v>
      </c>
      <c r="B44" s="35">
        <v>40</v>
      </c>
      <c r="C44" s="35">
        <v>7</v>
      </c>
      <c r="D44" s="35">
        <v>8.64</v>
      </c>
      <c r="E44" s="33">
        <f t="shared" si="0"/>
        <v>21.6</v>
      </c>
      <c r="F44" s="33">
        <f t="shared" si="1"/>
        <v>123.42857142857144</v>
      </c>
      <c r="G44" s="35">
        <v>25.9</v>
      </c>
      <c r="H44" s="33">
        <f t="shared" si="3"/>
        <v>33.35907335907336</v>
      </c>
      <c r="I44" s="35">
        <v>4.32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63.96</v>
      </c>
      <c r="E45" s="33">
        <v>0</v>
      </c>
      <c r="F45" s="33">
        <v>0</v>
      </c>
      <c r="G45" s="35">
        <v>403.5</v>
      </c>
      <c r="H45" s="33">
        <f t="shared" si="3"/>
        <v>15.851301115241636</v>
      </c>
      <c r="I45" s="35">
        <v>21.11</v>
      </c>
    </row>
    <row r="46" spans="1:9" ht="12.75">
      <c r="A46" s="48" t="s">
        <v>111</v>
      </c>
      <c r="B46" s="35">
        <v>1400</v>
      </c>
      <c r="C46" s="35">
        <v>240</v>
      </c>
      <c r="D46" s="35">
        <v>789.95</v>
      </c>
      <c r="E46" s="33">
        <f t="shared" si="0"/>
        <v>56.425000000000004</v>
      </c>
      <c r="F46" s="33">
        <f t="shared" si="1"/>
        <v>329.1458333333333</v>
      </c>
      <c r="G46" s="35">
        <v>1218.2</v>
      </c>
      <c r="H46" s="33">
        <f t="shared" si="3"/>
        <v>64.84567394516499</v>
      </c>
      <c r="I46" s="35">
        <v>528.58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2369.8</v>
      </c>
      <c r="D47" s="42">
        <f>D48+D49+D50+D51+D52+D53+D54+D56+D57+D59+D60+D55</f>
        <v>1576.9799999999998</v>
      </c>
      <c r="E47" s="33">
        <f t="shared" si="0"/>
        <v>16.852037872149435</v>
      </c>
      <c r="F47" s="33">
        <f t="shared" si="1"/>
        <v>66.5448561060005</v>
      </c>
      <c r="G47" s="42">
        <f>G48+G49+G50+G51+G52+G53+G54+G56+G57+G59+G60+G55</f>
        <v>2276.5</v>
      </c>
      <c r="H47" s="33">
        <f t="shared" si="3"/>
        <v>69.27212826707664</v>
      </c>
      <c r="I47" s="42">
        <f>I48+I49+I50+I51+I52+I53+I54+I56+I57+I59+I60</f>
        <v>561.39</v>
      </c>
    </row>
    <row r="48" spans="1:9" ht="25.5">
      <c r="A48" s="3" t="s">
        <v>18</v>
      </c>
      <c r="B48" s="35">
        <v>189</v>
      </c>
      <c r="C48" s="35">
        <v>21.1</v>
      </c>
      <c r="D48" s="35">
        <v>24.54</v>
      </c>
      <c r="E48" s="33">
        <f t="shared" si="0"/>
        <v>12.984126984126984</v>
      </c>
      <c r="F48" s="33">
        <f t="shared" si="1"/>
        <v>116.30331753554502</v>
      </c>
      <c r="G48" s="35">
        <v>21.3</v>
      </c>
      <c r="H48" s="33">
        <f t="shared" si="3"/>
        <v>115.21126760563381</v>
      </c>
      <c r="I48" s="35">
        <v>12.68</v>
      </c>
    </row>
    <row r="49" spans="1:9" ht="63.75">
      <c r="A49" s="3" t="s">
        <v>125</v>
      </c>
      <c r="B49" s="35">
        <v>279.8</v>
      </c>
      <c r="C49" s="35">
        <v>22.1</v>
      </c>
      <c r="D49" s="35">
        <v>16</v>
      </c>
      <c r="E49" s="33">
        <f t="shared" si="0"/>
        <v>5.718370264474625</v>
      </c>
      <c r="F49" s="33">
        <f t="shared" si="1"/>
        <v>72.39819004524887</v>
      </c>
      <c r="G49" s="35">
        <v>22.1</v>
      </c>
      <c r="H49" s="33">
        <f t="shared" si="3"/>
        <v>72.39819004524887</v>
      </c>
      <c r="I49" s="35">
        <v>3</v>
      </c>
    </row>
    <row r="50" spans="1:9" ht="52.5" customHeight="1">
      <c r="A50" s="5" t="s">
        <v>123</v>
      </c>
      <c r="B50" s="35">
        <v>159.1</v>
      </c>
      <c r="C50" s="35">
        <v>44.8</v>
      </c>
      <c r="D50" s="35">
        <v>11.8</v>
      </c>
      <c r="E50" s="33">
        <f t="shared" si="0"/>
        <v>7.416719044626022</v>
      </c>
      <c r="F50" s="33">
        <f t="shared" si="1"/>
        <v>26.339285714285715</v>
      </c>
      <c r="G50" s="35">
        <v>43.8</v>
      </c>
      <c r="H50" s="33">
        <f t="shared" si="3"/>
        <v>26.940639269406397</v>
      </c>
      <c r="I50" s="35">
        <v>0</v>
      </c>
    </row>
    <row r="51" spans="1:9" ht="38.25">
      <c r="A51" s="3" t="s">
        <v>19</v>
      </c>
      <c r="B51" s="35">
        <v>785.1</v>
      </c>
      <c r="C51" s="35">
        <v>115</v>
      </c>
      <c r="D51" s="35">
        <v>247.76</v>
      </c>
      <c r="E51" s="33">
        <f t="shared" si="0"/>
        <v>31.557763342249395</v>
      </c>
      <c r="F51" s="33">
        <f t="shared" si="1"/>
        <v>215.44347826086954</v>
      </c>
      <c r="G51" s="35">
        <v>122.9</v>
      </c>
      <c r="H51" s="33">
        <f t="shared" si="3"/>
        <v>201.59479251423923</v>
      </c>
      <c r="I51" s="35">
        <v>55.63</v>
      </c>
    </row>
    <row r="52" spans="1:9" ht="63.75">
      <c r="A52" s="3" t="s">
        <v>20</v>
      </c>
      <c r="B52" s="35">
        <v>2470.4</v>
      </c>
      <c r="C52" s="35">
        <v>726</v>
      </c>
      <c r="D52" s="35">
        <v>370.2</v>
      </c>
      <c r="E52" s="33">
        <f t="shared" si="0"/>
        <v>14.985427461139894</v>
      </c>
      <c r="F52" s="33">
        <f t="shared" si="1"/>
        <v>50.99173553719009</v>
      </c>
      <c r="G52" s="35">
        <v>720.6</v>
      </c>
      <c r="H52" s="33">
        <f t="shared" si="3"/>
        <v>51.37385512073271</v>
      </c>
      <c r="I52" s="35">
        <v>125.1</v>
      </c>
    </row>
    <row r="53" spans="1:9" ht="25.5">
      <c r="A53" s="3" t="s">
        <v>21</v>
      </c>
      <c r="B53" s="35">
        <v>149.7</v>
      </c>
      <c r="C53" s="35">
        <v>0</v>
      </c>
      <c r="D53" s="35">
        <v>11</v>
      </c>
      <c r="E53" s="33">
        <f t="shared" si="0"/>
        <v>7.348029392117569</v>
      </c>
      <c r="F53" s="33">
        <v>0</v>
      </c>
      <c r="G53" s="35">
        <v>0.4</v>
      </c>
      <c r="H53" s="33">
        <f t="shared" si="3"/>
        <v>2750</v>
      </c>
      <c r="I53" s="35">
        <v>3.5</v>
      </c>
    </row>
    <row r="54" spans="1:9" ht="38.25">
      <c r="A54" s="3" t="s">
        <v>22</v>
      </c>
      <c r="B54" s="35">
        <v>3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0.3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0</v>
      </c>
      <c r="D56" s="35">
        <v>7.15</v>
      </c>
      <c r="E56" s="33">
        <f t="shared" si="0"/>
        <v>143.00000000000003</v>
      </c>
      <c r="F56" s="33">
        <v>0</v>
      </c>
      <c r="G56" s="35">
        <v>0</v>
      </c>
      <c r="H56" s="33">
        <v>0</v>
      </c>
      <c r="I56" s="35">
        <v>3.58</v>
      </c>
    </row>
    <row r="57" spans="1:9" ht="79.5" customHeight="1">
      <c r="A57" s="3" t="s">
        <v>128</v>
      </c>
      <c r="B57" s="35">
        <v>2552.5</v>
      </c>
      <c r="C57" s="35">
        <v>945.9</v>
      </c>
      <c r="D57" s="35">
        <v>386.61</v>
      </c>
      <c r="E57" s="33">
        <f t="shared" si="0"/>
        <v>15.146327130264448</v>
      </c>
      <c r="F57" s="33">
        <f t="shared" si="1"/>
        <v>40.872185220424996</v>
      </c>
      <c r="G57" s="35">
        <v>751.4</v>
      </c>
      <c r="H57" s="33">
        <f>$D:$D/$G:$G*100</f>
        <v>51.45195634815012</v>
      </c>
      <c r="I57" s="35">
        <v>152.26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11.11</v>
      </c>
      <c r="E59" s="33">
        <v>0</v>
      </c>
      <c r="F59" s="33">
        <v>0</v>
      </c>
      <c r="G59" s="35">
        <v>5.1</v>
      </c>
      <c r="H59" s="33">
        <f>$D:$D/$G:$G*100</f>
        <v>217.843137254902</v>
      </c>
      <c r="I59" s="35">
        <v>0.25</v>
      </c>
    </row>
    <row r="60" spans="1:9" ht="38.25">
      <c r="A60" s="3" t="s">
        <v>23</v>
      </c>
      <c r="B60" s="35">
        <v>2764.2</v>
      </c>
      <c r="C60" s="35">
        <v>494.9</v>
      </c>
      <c r="D60" s="35">
        <v>490.81</v>
      </c>
      <c r="E60" s="33">
        <f t="shared" si="0"/>
        <v>17.755951088922657</v>
      </c>
      <c r="F60" s="33">
        <f t="shared" si="1"/>
        <v>99.17357041826632</v>
      </c>
      <c r="G60" s="35">
        <v>588.6</v>
      </c>
      <c r="H60" s="33">
        <f aca="true" t="shared" si="4" ref="H60:H67">$D:$D/$G:$G*100</f>
        <v>83.38600067957866</v>
      </c>
      <c r="I60" s="35">
        <v>205.39</v>
      </c>
    </row>
    <row r="61" spans="1:9" ht="12.75">
      <c r="A61" s="6" t="s">
        <v>24</v>
      </c>
      <c r="B61" s="34">
        <v>0</v>
      </c>
      <c r="C61" s="34">
        <v>0</v>
      </c>
      <c r="D61" s="34">
        <v>851.02</v>
      </c>
      <c r="E61" s="33">
        <v>0</v>
      </c>
      <c r="F61" s="33">
        <v>0</v>
      </c>
      <c r="G61" s="34">
        <v>510.5</v>
      </c>
      <c r="H61" s="33">
        <f t="shared" si="4"/>
        <v>166.7032321253673</v>
      </c>
      <c r="I61" s="34">
        <v>194.71</v>
      </c>
    </row>
    <row r="62" spans="1:9" ht="12.75">
      <c r="A62" s="8" t="s">
        <v>25</v>
      </c>
      <c r="B62" s="42">
        <f>B8+B16+B21+B25+B28+B32+B35+B41+B42+B43+B61+B47</f>
        <v>414788.6999999999</v>
      </c>
      <c r="C62" s="42">
        <f>C8+C16+C21+C25+C28+C32+C35+C41+C42+C43+C61+C47</f>
        <v>82502.49</v>
      </c>
      <c r="D62" s="42">
        <f>D8+D16+D21+D25+D28+D32+D35+D41+D42+D43+D61+D47</f>
        <v>78283.04000000002</v>
      </c>
      <c r="E62" s="33">
        <f t="shared" si="0"/>
        <v>18.872992441693818</v>
      </c>
      <c r="F62" s="33">
        <f t="shared" si="1"/>
        <v>94.8856695113081</v>
      </c>
      <c r="G62" s="42">
        <f>G8+G16+G21+G25+G28+G32+G35+G41+G42+G43+G61+G47</f>
        <v>79852.5</v>
      </c>
      <c r="H62" s="33">
        <f t="shared" si="4"/>
        <v>98.034551203782</v>
      </c>
      <c r="I62" s="42">
        <f>I8+I16+I21+I25+I28+I32+I35+I41+I42+I43+I61+I47</f>
        <v>28334.630000000005</v>
      </c>
    </row>
    <row r="63" spans="1:9" ht="12.75">
      <c r="A63" s="8" t="s">
        <v>26</v>
      </c>
      <c r="B63" s="42">
        <f>B64+B69</f>
        <v>1358520.2999999998</v>
      </c>
      <c r="C63" s="42">
        <f>C64+C69</f>
        <v>242948.54999999996</v>
      </c>
      <c r="D63" s="42">
        <f>D64+D69</f>
        <v>221146.31</v>
      </c>
      <c r="E63" s="33">
        <f t="shared" si="0"/>
        <v>16.27846930222537</v>
      </c>
      <c r="F63" s="33">
        <f t="shared" si="1"/>
        <v>91.02598471981003</v>
      </c>
      <c r="G63" s="42">
        <f>G64+G69</f>
        <v>239292.7</v>
      </c>
      <c r="H63" s="33">
        <f t="shared" si="4"/>
        <v>92.41665541823882</v>
      </c>
      <c r="I63" s="42">
        <f>I64+I69</f>
        <v>85978.41</v>
      </c>
    </row>
    <row r="64" spans="1:9" ht="25.5">
      <c r="A64" s="8" t="s">
        <v>27</v>
      </c>
      <c r="B64" s="42">
        <f>B65+B66+B67+B68</f>
        <v>1362361.9</v>
      </c>
      <c r="C64" s="42">
        <f>C65+C66+C67+C68</f>
        <v>246790.14999999997</v>
      </c>
      <c r="D64" s="42">
        <f>D65+D66+D67+D68</f>
        <v>225219.26</v>
      </c>
      <c r="E64" s="33">
        <f t="shared" si="0"/>
        <v>16.531529544389052</v>
      </c>
      <c r="F64" s="33">
        <f t="shared" si="1"/>
        <v>91.25942019971221</v>
      </c>
      <c r="G64" s="42">
        <f>G65+G66+G67+G68</f>
        <v>242836.5</v>
      </c>
      <c r="H64" s="33">
        <f t="shared" si="4"/>
        <v>92.74522569712543</v>
      </c>
      <c r="I64" s="42">
        <f>I65+I66+I67+I68</f>
        <v>83967.79000000001</v>
      </c>
    </row>
    <row r="65" spans="1:9" ht="12.75">
      <c r="A65" s="3" t="s">
        <v>28</v>
      </c>
      <c r="B65" s="35">
        <v>245447.3</v>
      </c>
      <c r="C65" s="35">
        <v>78557.2</v>
      </c>
      <c r="D65" s="35">
        <v>78557.2</v>
      </c>
      <c r="E65" s="33">
        <f t="shared" si="0"/>
        <v>32.00572994691732</v>
      </c>
      <c r="F65" s="33">
        <f t="shared" si="1"/>
        <v>100</v>
      </c>
      <c r="G65" s="35">
        <v>92952.8</v>
      </c>
      <c r="H65" s="33">
        <f t="shared" si="4"/>
        <v>84.51300014631082</v>
      </c>
      <c r="I65" s="35">
        <v>25420.5</v>
      </c>
    </row>
    <row r="66" spans="1:9" ht="12.75">
      <c r="A66" s="3" t="s">
        <v>29</v>
      </c>
      <c r="B66" s="35">
        <v>251594</v>
      </c>
      <c r="C66" s="35">
        <v>21100.59</v>
      </c>
      <c r="D66" s="35">
        <v>1155.42</v>
      </c>
      <c r="E66" s="33">
        <f t="shared" si="0"/>
        <v>0.45923988648377945</v>
      </c>
      <c r="F66" s="33">
        <f t="shared" si="1"/>
        <v>5.475771056638701</v>
      </c>
      <c r="G66" s="35">
        <v>36877</v>
      </c>
      <c r="H66" s="33">
        <f t="shared" si="4"/>
        <v>3.1331724381050523</v>
      </c>
      <c r="I66" s="35">
        <v>1155.42</v>
      </c>
    </row>
    <row r="67" spans="1:9" ht="12.75">
      <c r="A67" s="3" t="s">
        <v>30</v>
      </c>
      <c r="B67" s="35">
        <v>865312.2</v>
      </c>
      <c r="C67" s="35">
        <v>147132.36</v>
      </c>
      <c r="D67" s="35">
        <v>145506.64</v>
      </c>
      <c r="E67" s="33">
        <f t="shared" si="0"/>
        <v>16.815507743910235</v>
      </c>
      <c r="F67" s="33">
        <f t="shared" si="1"/>
        <v>98.89506292157621</v>
      </c>
      <c r="G67" s="35">
        <v>113006.7</v>
      </c>
      <c r="H67" s="33">
        <f t="shared" si="4"/>
        <v>128.75930365190737</v>
      </c>
      <c r="I67" s="35">
        <v>57391.87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-4072.95</v>
      </c>
      <c r="E69" s="33">
        <f t="shared" si="0"/>
        <v>106.0222303206997</v>
      </c>
      <c r="F69" s="33">
        <f t="shared" si="1"/>
        <v>106.0222303206997</v>
      </c>
      <c r="G69" s="34">
        <v>-3543.8</v>
      </c>
      <c r="H69" s="33">
        <f>$D:$D/$G:$G*100</f>
        <v>114.93171172188046</v>
      </c>
      <c r="I69" s="34">
        <v>2010.62</v>
      </c>
    </row>
    <row r="70" spans="1:9" ht="12.75">
      <c r="A70" s="6" t="s">
        <v>32</v>
      </c>
      <c r="B70" s="42">
        <f>B63+B62</f>
        <v>1773308.9999999998</v>
      </c>
      <c r="C70" s="42">
        <f>C63+C62</f>
        <v>325451.04</v>
      </c>
      <c r="D70" s="42">
        <f>D63+D62</f>
        <v>299429.35000000003</v>
      </c>
      <c r="E70" s="33">
        <f t="shared" si="0"/>
        <v>16.88534541921346</v>
      </c>
      <c r="F70" s="33">
        <f t="shared" si="1"/>
        <v>92.00442253925509</v>
      </c>
      <c r="G70" s="42">
        <f>G63+G62</f>
        <v>319145.2</v>
      </c>
      <c r="H70" s="33">
        <f>$D:$D/$G:$G*100</f>
        <v>93.82229467966306</v>
      </c>
      <c r="I70" s="42">
        <f>I63+I62</f>
        <v>114313.04000000001</v>
      </c>
    </row>
    <row r="71" spans="1:9" ht="12.75">
      <c r="A71" s="73" t="s">
        <v>34</v>
      </c>
      <c r="B71" s="74"/>
      <c r="C71" s="74"/>
      <c r="D71" s="74"/>
      <c r="E71" s="74"/>
      <c r="F71" s="74"/>
      <c r="G71" s="74"/>
      <c r="H71" s="74"/>
      <c r="I71" s="75"/>
    </row>
    <row r="72" spans="1:9" ht="12.75">
      <c r="A72" s="13" t="s">
        <v>35</v>
      </c>
      <c r="B72" s="42">
        <f>B73+B74+B75+B76+B77+B78+B79+B80</f>
        <v>88398.5</v>
      </c>
      <c r="C72" s="42">
        <f>C73+C74+C75+C76+C77+C78+C79+C80</f>
        <v>18998.1</v>
      </c>
      <c r="D72" s="42">
        <f>D73+D74+D75+D76+D77+D78+D79+D80</f>
        <v>18126.199999999997</v>
      </c>
      <c r="E72" s="33">
        <f>$D:$D/$B:$B*100</f>
        <v>20.505099068423103</v>
      </c>
      <c r="F72" s="33">
        <f>$D:$D/$C:$C*100</f>
        <v>95.41059369094803</v>
      </c>
      <c r="G72" s="42">
        <f>G73+G74+G75+G76+G77+G78+G79+G80</f>
        <v>13275.481</v>
      </c>
      <c r="H72" s="33">
        <f>$D:$D/$G:$G*100</f>
        <v>136.53893218633658</v>
      </c>
      <c r="I72" s="42">
        <f>I73+I74+I75+I76+I77+I78+I79+I80</f>
        <v>6753.6</v>
      </c>
    </row>
    <row r="73" spans="1:9" ht="14.25" customHeight="1">
      <c r="A73" s="14" t="s">
        <v>36</v>
      </c>
      <c r="B73" s="43">
        <v>1278.6</v>
      </c>
      <c r="C73" s="43">
        <v>277.8</v>
      </c>
      <c r="D73" s="43">
        <v>277.8</v>
      </c>
      <c r="E73" s="36">
        <f>$D:$D/$B:$B*100</f>
        <v>21.726888784608168</v>
      </c>
      <c r="F73" s="36">
        <f>$D:$D/$C:$C*100</f>
        <v>100</v>
      </c>
      <c r="G73" s="43">
        <v>0</v>
      </c>
      <c r="H73" s="36">
        <v>0</v>
      </c>
      <c r="I73" s="43">
        <f>D73-Февраль!D72</f>
        <v>106.9</v>
      </c>
    </row>
    <row r="74" spans="1:9" ht="12.75">
      <c r="A74" s="14" t="s">
        <v>37</v>
      </c>
      <c r="B74" s="43">
        <v>5837.1</v>
      </c>
      <c r="C74" s="43">
        <v>1038.6</v>
      </c>
      <c r="D74" s="43">
        <v>739.1</v>
      </c>
      <c r="E74" s="36">
        <f>$D:$D/$B:$B*100</f>
        <v>12.662109609223757</v>
      </c>
      <c r="F74" s="36">
        <f>$D:$D/$C:$C*100</f>
        <v>71.16310417870211</v>
      </c>
      <c r="G74" s="43">
        <v>970.918</v>
      </c>
      <c r="H74" s="36">
        <f>$D:$D/$G:$G*100</f>
        <v>76.12383332063058</v>
      </c>
      <c r="I74" s="43">
        <f>D74-Февраль!D73</f>
        <v>291.1</v>
      </c>
    </row>
    <row r="75" spans="1:9" ht="25.5">
      <c r="A75" s="14" t="s">
        <v>38</v>
      </c>
      <c r="B75" s="43">
        <v>35995.9</v>
      </c>
      <c r="C75" s="43">
        <v>8119.8</v>
      </c>
      <c r="D75" s="43">
        <v>7664.6</v>
      </c>
      <c r="E75" s="36">
        <f>$D:$D/$B:$B*100</f>
        <v>21.292980589456022</v>
      </c>
      <c r="F75" s="36">
        <f>$D:$D/$C:$C*100</f>
        <v>94.393950589916</v>
      </c>
      <c r="G75" s="43">
        <v>7805.62</v>
      </c>
      <c r="H75" s="36">
        <f>$D:$D/$G:$G*100</f>
        <v>98.19335299438097</v>
      </c>
      <c r="I75" s="43">
        <f>D75-Февраль!D74</f>
        <v>2545.3</v>
      </c>
    </row>
    <row r="76" spans="1:9" ht="12.75">
      <c r="A76" s="14" t="s">
        <v>84</v>
      </c>
      <c r="B76" s="35">
        <v>10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D76-Февраль!D75</f>
        <v>0</v>
      </c>
    </row>
    <row r="77" spans="1:9" ht="25.5">
      <c r="A77" s="3" t="s">
        <v>39</v>
      </c>
      <c r="B77" s="43">
        <v>10286.7</v>
      </c>
      <c r="C77" s="43">
        <v>2772.9</v>
      </c>
      <c r="D77" s="43">
        <v>2769.3</v>
      </c>
      <c r="E77" s="36">
        <f>$D:$D/$B:$B*100</f>
        <v>26.921170054536443</v>
      </c>
      <c r="F77" s="36">
        <f>$D:$D/$C:$C*100</f>
        <v>99.87017202207076</v>
      </c>
      <c r="G77" s="43">
        <v>2386.91</v>
      </c>
      <c r="H77" s="36">
        <f>$D:$D/$G:$G*100</f>
        <v>116.0202940203024</v>
      </c>
      <c r="I77" s="43">
        <f>D77-Февраль!D76</f>
        <v>968.1000000000001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D78-Февраль!D77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D79-Февраль!D78</f>
        <v>0</v>
      </c>
    </row>
    <row r="80" spans="1:9" ht="12.75">
      <c r="A80" s="3" t="s">
        <v>42</v>
      </c>
      <c r="B80" s="43">
        <v>34690.2</v>
      </c>
      <c r="C80" s="43">
        <v>6789</v>
      </c>
      <c r="D80" s="43">
        <v>6675.4</v>
      </c>
      <c r="E80" s="36">
        <f>$D:$D/$B:$B*100</f>
        <v>19.242898570777914</v>
      </c>
      <c r="F80" s="36">
        <f>$D:$D/$C:$C*100</f>
        <v>98.3267049639122</v>
      </c>
      <c r="G80" s="43">
        <v>2112.033</v>
      </c>
      <c r="H80" s="36">
        <f>$D:$D/$G:$G*100</f>
        <v>316.0651372398064</v>
      </c>
      <c r="I80" s="43">
        <f>D80-Февраль!D79</f>
        <v>2842.2</v>
      </c>
    </row>
    <row r="81" spans="1:9" ht="12.75">
      <c r="A81" s="13" t="s">
        <v>43</v>
      </c>
      <c r="B81" s="34">
        <v>263.7</v>
      </c>
      <c r="C81" s="34">
        <v>54.1</v>
      </c>
      <c r="D81" s="34">
        <v>49.9</v>
      </c>
      <c r="E81" s="33">
        <f>$D:$D/$B:$B*100</f>
        <v>18.923018581721653</v>
      </c>
      <c r="F81" s="33">
        <f>$D:$D/$C:$C*100</f>
        <v>92.23659889094269</v>
      </c>
      <c r="G81" s="34">
        <v>41.039</v>
      </c>
      <c r="H81" s="33">
        <f>$D:$D/$G:$G*100</f>
        <v>121.59165671678159</v>
      </c>
      <c r="I81" s="42">
        <f>D81-Февраль!D80</f>
        <v>21.7</v>
      </c>
    </row>
    <row r="82" spans="1:9" ht="25.5">
      <c r="A82" s="15" t="s">
        <v>44</v>
      </c>
      <c r="B82" s="34">
        <v>2045.5</v>
      </c>
      <c r="C82" s="34">
        <v>495.7</v>
      </c>
      <c r="D82" s="34">
        <v>397.7</v>
      </c>
      <c r="E82" s="33">
        <f>$D:$D/$B:$B*100</f>
        <v>19.44267905157663</v>
      </c>
      <c r="F82" s="33">
        <f>$D:$D/$C:$C*100</f>
        <v>80.22997780915877</v>
      </c>
      <c r="G82" s="34">
        <v>449.713</v>
      </c>
      <c r="H82" s="33">
        <f>$D:$D/$G:$G*100</f>
        <v>88.4341791320242</v>
      </c>
      <c r="I82" s="42">
        <f>D82-Февраль!D81</f>
        <v>176.29999999999998</v>
      </c>
    </row>
    <row r="83" spans="1:9" ht="12.75">
      <c r="A83" s="13" t="s">
        <v>45</v>
      </c>
      <c r="B83" s="42">
        <f>B84+B85+B86+B87+B88</f>
        <v>145976.9</v>
      </c>
      <c r="C83" s="42">
        <f>C84+C85+C86+C87+C88</f>
        <v>33464</v>
      </c>
      <c r="D83" s="42">
        <f>D84+D85+D86+D87+D88</f>
        <v>9097.099999999999</v>
      </c>
      <c r="E83" s="33">
        <f>$D:$D/$B:$B*100</f>
        <v>6.231876413322929</v>
      </c>
      <c r="F83" s="33">
        <f>$D:$D/$C:$C*100</f>
        <v>27.184735835524737</v>
      </c>
      <c r="G83" s="42">
        <f>G84+G85+G86+G87+G88</f>
        <v>11220.02</v>
      </c>
      <c r="H83" s="33">
        <f>$D:$D/$G:$G*100</f>
        <v>81.07917811198196</v>
      </c>
      <c r="I83" s="42">
        <f>D83-Февраль!D82</f>
        <v>4885.499999999998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D84-Февраль!D83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D85-Февраль!D84</f>
        <v>0</v>
      </c>
    </row>
    <row r="86" spans="1:9" ht="12.75">
      <c r="A86" s="14" t="s">
        <v>46</v>
      </c>
      <c r="B86" s="43">
        <v>15228</v>
      </c>
      <c r="C86" s="43">
        <v>2496.4</v>
      </c>
      <c r="D86" s="43">
        <v>2495.6</v>
      </c>
      <c r="E86" s="36">
        <f aca="true" t="shared" si="5" ref="E86:E111">$D:$D/$B:$B*100</f>
        <v>16.38823220383504</v>
      </c>
      <c r="F86" s="36">
        <f aca="true" t="shared" si="6" ref="F86:F101">$D:$D/$C:$C*100</f>
        <v>99.9679538535491</v>
      </c>
      <c r="G86" s="43">
        <v>2098.82</v>
      </c>
      <c r="H86" s="36">
        <f>$D:$D/$G:$G*100</f>
        <v>118.90490847237972</v>
      </c>
      <c r="I86" s="43">
        <f>D86-Февраль!D85</f>
        <v>1206.1999999999998</v>
      </c>
    </row>
    <row r="87" spans="1:9" ht="12.75">
      <c r="A87" s="16" t="s">
        <v>89</v>
      </c>
      <c r="B87" s="35">
        <v>119365.3</v>
      </c>
      <c r="C87" s="35">
        <v>28650.4</v>
      </c>
      <c r="D87" s="35">
        <v>4375.3</v>
      </c>
      <c r="E87" s="36">
        <f t="shared" si="5"/>
        <v>3.665470618345533</v>
      </c>
      <c r="F87" s="36">
        <f t="shared" si="6"/>
        <v>15.271340016195238</v>
      </c>
      <c r="G87" s="35">
        <v>7030.1</v>
      </c>
      <c r="H87" s="36">
        <f>$D:$D/$G:$G*100</f>
        <v>62.23666804170638</v>
      </c>
      <c r="I87" s="43">
        <f>D87-Февраль!D86</f>
        <v>2979.1000000000004</v>
      </c>
    </row>
    <row r="88" spans="1:9" ht="12.75">
      <c r="A88" s="14" t="s">
        <v>47</v>
      </c>
      <c r="B88" s="43">
        <v>11383.6</v>
      </c>
      <c r="C88" s="43">
        <v>2317.2</v>
      </c>
      <c r="D88" s="43">
        <v>2226.2</v>
      </c>
      <c r="E88" s="36">
        <f t="shared" si="5"/>
        <v>19.556203661407636</v>
      </c>
      <c r="F88" s="36">
        <f t="shared" si="6"/>
        <v>96.0728465389263</v>
      </c>
      <c r="G88" s="43">
        <v>2091.1</v>
      </c>
      <c r="H88" s="36">
        <f>$D:$D/$G:$G*100</f>
        <v>106.46071445650614</v>
      </c>
      <c r="I88" s="43">
        <f>D88-Февраль!D87</f>
        <v>700.1999999999998</v>
      </c>
    </row>
    <row r="89" spans="1:9" ht="12.75">
      <c r="A89" s="13" t="s">
        <v>48</v>
      </c>
      <c r="B89" s="42">
        <f>B90+B91+B92+B93</f>
        <v>93526.90000000001</v>
      </c>
      <c r="C89" s="42">
        <f>C90+C91+C92+C93</f>
        <v>11436.8</v>
      </c>
      <c r="D89" s="42">
        <f>D90+D91+D92+D93</f>
        <v>8063.900000000001</v>
      </c>
      <c r="E89" s="33">
        <f t="shared" si="5"/>
        <v>8.622011421313012</v>
      </c>
      <c r="F89" s="33">
        <f t="shared" si="6"/>
        <v>70.5083589815333</v>
      </c>
      <c r="G89" s="42">
        <f>G90+G91+G92+G93</f>
        <v>35729.893</v>
      </c>
      <c r="H89" s="33">
        <f>$D:$D/$G:$G*100</f>
        <v>22.569057231713515</v>
      </c>
      <c r="I89" s="42">
        <f>D89-Февраль!D88</f>
        <v>3529.3</v>
      </c>
    </row>
    <row r="90" spans="1:9" ht="12.75" hidden="1">
      <c r="A90" s="14" t="s">
        <v>49</v>
      </c>
      <c r="B90" s="43"/>
      <c r="C90" s="43"/>
      <c r="D90" s="43"/>
      <c r="E90" s="36" t="e">
        <f t="shared" si="5"/>
        <v>#DIV/0!</v>
      </c>
      <c r="F90" s="36" t="e">
        <f t="shared" si="6"/>
        <v>#DIV/0!</v>
      </c>
      <c r="G90" s="43">
        <v>27000</v>
      </c>
      <c r="H90" s="36">
        <v>0</v>
      </c>
      <c r="I90" s="43">
        <f>D90-Февраль!D89</f>
        <v>0</v>
      </c>
    </row>
    <row r="91" spans="1:9" ht="12.75">
      <c r="A91" s="14" t="s">
        <v>50</v>
      </c>
      <c r="B91" s="43">
        <v>41201.7</v>
      </c>
      <c r="C91" s="43">
        <v>405.7</v>
      </c>
      <c r="D91" s="43">
        <v>405.7</v>
      </c>
      <c r="E91" s="36">
        <f t="shared" si="5"/>
        <v>0.9846681083547524</v>
      </c>
      <c r="F91" s="36">
        <f t="shared" si="6"/>
        <v>100</v>
      </c>
      <c r="G91" s="43">
        <v>2.28</v>
      </c>
      <c r="H91" s="36">
        <v>0</v>
      </c>
      <c r="I91" s="43">
        <f>D91-Февраль!D90</f>
        <v>405.7</v>
      </c>
    </row>
    <row r="92" spans="1:9" ht="12.75">
      <c r="A92" s="14" t="s">
        <v>51</v>
      </c>
      <c r="B92" s="43">
        <v>36675.9</v>
      </c>
      <c r="C92" s="43">
        <v>7064.7</v>
      </c>
      <c r="D92" s="43">
        <v>4034.9</v>
      </c>
      <c r="E92" s="36">
        <f t="shared" si="5"/>
        <v>11.001502348953945</v>
      </c>
      <c r="F92" s="36">
        <f t="shared" si="6"/>
        <v>57.11353631435164</v>
      </c>
      <c r="G92" s="43">
        <v>4031.043</v>
      </c>
      <c r="H92" s="36">
        <f aca="true" t="shared" si="7" ref="H92:H101">$D:$D/$G:$G*100</f>
        <v>100.0956824325615</v>
      </c>
      <c r="I92" s="43">
        <f>D92-Февраль!D91</f>
        <v>1735</v>
      </c>
    </row>
    <row r="93" spans="1:9" ht="12.75">
      <c r="A93" s="14" t="s">
        <v>52</v>
      </c>
      <c r="B93" s="43">
        <v>15649.3</v>
      </c>
      <c r="C93" s="43">
        <v>3966.4</v>
      </c>
      <c r="D93" s="43">
        <v>3623.3</v>
      </c>
      <c r="E93" s="36">
        <f t="shared" si="5"/>
        <v>23.153112279782484</v>
      </c>
      <c r="F93" s="36">
        <f t="shared" si="6"/>
        <v>91.34983864461476</v>
      </c>
      <c r="G93" s="43">
        <v>4696.57</v>
      </c>
      <c r="H93" s="36">
        <f t="shared" si="7"/>
        <v>77.14779083458781</v>
      </c>
      <c r="I93" s="43">
        <f>D93-Февраль!D92</f>
        <v>1388.6000000000004</v>
      </c>
    </row>
    <row r="94" spans="1:9" ht="12.75">
      <c r="A94" s="17" t="s">
        <v>53</v>
      </c>
      <c r="B94" s="42">
        <f>B95+B96+B97+B98</f>
        <v>1086223.9</v>
      </c>
      <c r="C94" s="42">
        <f>C95+C96+C97+C98</f>
        <v>215614.02</v>
      </c>
      <c r="D94" s="42">
        <f>D95+D96+D97+D98</f>
        <v>207803.99999999997</v>
      </c>
      <c r="E94" s="33">
        <f t="shared" si="5"/>
        <v>19.13086243084874</v>
      </c>
      <c r="F94" s="33">
        <f t="shared" si="6"/>
        <v>96.37777728925047</v>
      </c>
      <c r="G94" s="42">
        <f>G95+G96+G97+G98</f>
        <v>185166.64</v>
      </c>
      <c r="H94" s="33">
        <f t="shared" si="7"/>
        <v>112.22539870032742</v>
      </c>
      <c r="I94" s="42">
        <f>D94-Февраль!D93</f>
        <v>86580.39999999998</v>
      </c>
    </row>
    <row r="95" spans="1:9" ht="12.75">
      <c r="A95" s="14" t="s">
        <v>54</v>
      </c>
      <c r="B95" s="43">
        <v>421370</v>
      </c>
      <c r="C95" s="43">
        <v>83143.82</v>
      </c>
      <c r="D95" s="43">
        <v>80694.9</v>
      </c>
      <c r="E95" s="36">
        <f t="shared" si="5"/>
        <v>19.15060398224838</v>
      </c>
      <c r="F95" s="36">
        <f t="shared" si="6"/>
        <v>97.05459768386872</v>
      </c>
      <c r="G95" s="43">
        <v>71823.3</v>
      </c>
      <c r="H95" s="36">
        <f t="shared" si="7"/>
        <v>112.35198048544135</v>
      </c>
      <c r="I95" s="43">
        <f>D95-Февраль!D94</f>
        <v>34027.2</v>
      </c>
    </row>
    <row r="96" spans="1:9" ht="12.75">
      <c r="A96" s="14" t="s">
        <v>55</v>
      </c>
      <c r="B96" s="43">
        <v>597538.8</v>
      </c>
      <c r="C96" s="43">
        <v>116990.6</v>
      </c>
      <c r="D96" s="43">
        <v>112994.7</v>
      </c>
      <c r="E96" s="36">
        <f t="shared" si="5"/>
        <v>18.910018897517617</v>
      </c>
      <c r="F96" s="36">
        <f t="shared" si="6"/>
        <v>96.58442644109869</v>
      </c>
      <c r="G96" s="43">
        <v>101417.67</v>
      </c>
      <c r="H96" s="36">
        <f t="shared" si="7"/>
        <v>111.41520013228462</v>
      </c>
      <c r="I96" s="43">
        <f>D96-Февраль!D95</f>
        <v>44498.59999999999</v>
      </c>
    </row>
    <row r="97" spans="1:9" ht="12.75">
      <c r="A97" s="14" t="s">
        <v>56</v>
      </c>
      <c r="B97" s="43">
        <v>22148.2</v>
      </c>
      <c r="C97" s="43">
        <v>7156.3</v>
      </c>
      <c r="D97" s="43">
        <v>5847.8</v>
      </c>
      <c r="E97" s="36">
        <f t="shared" si="5"/>
        <v>26.403048554735825</v>
      </c>
      <c r="F97" s="36">
        <f t="shared" si="6"/>
        <v>81.7154115953775</v>
      </c>
      <c r="G97" s="43">
        <v>2866.94</v>
      </c>
      <c r="H97" s="36">
        <f t="shared" si="7"/>
        <v>203.9735746126532</v>
      </c>
      <c r="I97" s="43">
        <f>D97-Февраль!D96</f>
        <v>4440.4</v>
      </c>
    </row>
    <row r="98" spans="1:9" ht="12.75">
      <c r="A98" s="14" t="s">
        <v>57</v>
      </c>
      <c r="B98" s="43">
        <v>45166.9</v>
      </c>
      <c r="C98" s="43">
        <v>8323.3</v>
      </c>
      <c r="D98" s="35">
        <v>8266.6</v>
      </c>
      <c r="E98" s="36">
        <f t="shared" si="5"/>
        <v>18.30234087351578</v>
      </c>
      <c r="F98" s="36">
        <f t="shared" si="6"/>
        <v>99.31877981089234</v>
      </c>
      <c r="G98" s="35">
        <v>9058.73</v>
      </c>
      <c r="H98" s="36">
        <f t="shared" si="7"/>
        <v>91.25561750929766</v>
      </c>
      <c r="I98" s="43">
        <f>D98-Февраль!D97</f>
        <v>3614.2000000000007</v>
      </c>
    </row>
    <row r="99" spans="1:9" ht="25.5">
      <c r="A99" s="17" t="s">
        <v>58</v>
      </c>
      <c r="B99" s="42">
        <f>B100+B101</f>
        <v>204591.4</v>
      </c>
      <c r="C99" s="42">
        <f>C100+C101</f>
        <v>17929.2</v>
      </c>
      <c r="D99" s="42">
        <f>D100+D101</f>
        <v>16995.8</v>
      </c>
      <c r="E99" s="33">
        <f t="shared" si="5"/>
        <v>8.307191797895708</v>
      </c>
      <c r="F99" s="33">
        <f t="shared" si="6"/>
        <v>94.79396738281685</v>
      </c>
      <c r="G99" s="42">
        <f>G100+G101</f>
        <v>19208.988999999998</v>
      </c>
      <c r="H99" s="33">
        <f t="shared" si="7"/>
        <v>88.47836812234107</v>
      </c>
      <c r="I99" s="42">
        <f>D99-Февраль!D98</f>
        <v>7066.700000000001</v>
      </c>
    </row>
    <row r="100" spans="1:9" ht="12.75">
      <c r="A100" s="14" t="s">
        <v>59</v>
      </c>
      <c r="B100" s="43">
        <v>201670</v>
      </c>
      <c r="C100" s="43">
        <v>17317</v>
      </c>
      <c r="D100" s="43">
        <v>16412.1</v>
      </c>
      <c r="E100" s="36">
        <f t="shared" si="5"/>
        <v>8.13809689096048</v>
      </c>
      <c r="F100" s="36">
        <f t="shared" si="6"/>
        <v>94.77449904717906</v>
      </c>
      <c r="G100" s="43">
        <v>16716.049</v>
      </c>
      <c r="H100" s="36">
        <f t="shared" si="7"/>
        <v>98.18169353296344</v>
      </c>
      <c r="I100" s="43">
        <f>D100-Февраль!D99</f>
        <v>6802.299999999999</v>
      </c>
    </row>
    <row r="101" spans="1:9" ht="25.5">
      <c r="A101" s="14" t="s">
        <v>60</v>
      </c>
      <c r="B101" s="43">
        <v>2921.4</v>
      </c>
      <c r="C101" s="43">
        <v>612.2</v>
      </c>
      <c r="D101" s="43">
        <v>583.7</v>
      </c>
      <c r="E101" s="36">
        <f t="shared" si="5"/>
        <v>19.980146505100297</v>
      </c>
      <c r="F101" s="36">
        <f t="shared" si="6"/>
        <v>95.34465860829793</v>
      </c>
      <c r="G101" s="43">
        <v>2492.94</v>
      </c>
      <c r="H101" s="36">
        <f t="shared" si="7"/>
        <v>23.414121479056856</v>
      </c>
      <c r="I101" s="43">
        <f>D101-Февраль!D100</f>
        <v>264.40000000000003</v>
      </c>
    </row>
    <row r="102" spans="1:9" ht="12.75">
      <c r="A102" s="17" t="s">
        <v>116</v>
      </c>
      <c r="B102" s="42">
        <f>B103</f>
        <v>44.8</v>
      </c>
      <c r="C102" s="42">
        <f>C103</f>
        <v>0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0</v>
      </c>
      <c r="H102" s="33">
        <v>0</v>
      </c>
      <c r="I102" s="43">
        <f>D102-Февраль!D101</f>
        <v>0</v>
      </c>
    </row>
    <row r="103" spans="1:9" ht="12.75">
      <c r="A103" s="14" t="s">
        <v>117</v>
      </c>
      <c r="B103" s="43">
        <v>44.8</v>
      </c>
      <c r="C103" s="43">
        <v>0</v>
      </c>
      <c r="D103" s="43">
        <v>0</v>
      </c>
      <c r="E103" s="36">
        <f t="shared" si="5"/>
        <v>0</v>
      </c>
      <c r="F103" s="36">
        <v>0</v>
      </c>
      <c r="G103" s="43">
        <v>0</v>
      </c>
      <c r="H103" s="36">
        <v>0</v>
      </c>
      <c r="I103" s="43">
        <f>D103-Февраль!D102</f>
        <v>0</v>
      </c>
    </row>
    <row r="104" spans="1:9" ht="12.75">
      <c r="A104" s="17" t="s">
        <v>61</v>
      </c>
      <c r="B104" s="42">
        <f>B105+B106+B107+B108+B109</f>
        <v>132205.3</v>
      </c>
      <c r="C104" s="42">
        <f>C105+C106+C107+C108+C109</f>
        <v>19957.5</v>
      </c>
      <c r="D104" s="42">
        <f>D105+D106+D107+D108+D109</f>
        <v>19039.3</v>
      </c>
      <c r="E104" s="33">
        <f t="shared" si="5"/>
        <v>14.401313714351845</v>
      </c>
      <c r="F104" s="33">
        <f aca="true" t="shared" si="8" ref="F104:F111">$D:$D/$C:$C*100</f>
        <v>95.39922334961794</v>
      </c>
      <c r="G104" s="42">
        <f>G105+G106+G107+G108+G109</f>
        <v>17580.2</v>
      </c>
      <c r="H104" s="33">
        <f>$D:$D/$G:$G*100</f>
        <v>108.29967804689366</v>
      </c>
      <c r="I104" s="42">
        <f>D104-Февраль!D103</f>
        <v>7220.700000000001</v>
      </c>
    </row>
    <row r="105" spans="1:9" ht="12.75">
      <c r="A105" s="14" t="s">
        <v>62</v>
      </c>
      <c r="B105" s="43">
        <v>800</v>
      </c>
      <c r="C105" s="43">
        <v>121.2</v>
      </c>
      <c r="D105" s="43">
        <v>108.4</v>
      </c>
      <c r="E105" s="36">
        <f t="shared" si="5"/>
        <v>13.55</v>
      </c>
      <c r="F105" s="36">
        <f t="shared" si="8"/>
        <v>89.43894389438944</v>
      </c>
      <c r="G105" s="43">
        <v>104.9</v>
      </c>
      <c r="H105" s="36">
        <f>$D:$D/$G:$G*100</f>
        <v>103.33651096282172</v>
      </c>
      <c r="I105" s="43">
        <f>D105-Февраль!D104</f>
        <v>50.60000000000001</v>
      </c>
    </row>
    <row r="106" spans="1:9" ht="12.75">
      <c r="A106" s="14" t="s">
        <v>63</v>
      </c>
      <c r="B106" s="43">
        <v>49205.1</v>
      </c>
      <c r="C106" s="43">
        <v>9102.9</v>
      </c>
      <c r="D106" s="43">
        <v>8868.7</v>
      </c>
      <c r="E106" s="36">
        <f t="shared" si="5"/>
        <v>18.023944672401846</v>
      </c>
      <c r="F106" s="36">
        <f t="shared" si="8"/>
        <v>97.42719353173166</v>
      </c>
      <c r="G106" s="43">
        <v>8730.2</v>
      </c>
      <c r="H106" s="36">
        <f>$D:$D/$G:$G*100</f>
        <v>101.58644704588669</v>
      </c>
      <c r="I106" s="43">
        <f>D106-Февраль!D105</f>
        <v>3210.1000000000004</v>
      </c>
    </row>
    <row r="107" spans="1:9" ht="12.75">
      <c r="A107" s="14" t="s">
        <v>64</v>
      </c>
      <c r="B107" s="43">
        <v>25561.3</v>
      </c>
      <c r="C107" s="43">
        <v>4590.2</v>
      </c>
      <c r="D107" s="43">
        <v>4590.2</v>
      </c>
      <c r="E107" s="36">
        <f t="shared" si="5"/>
        <v>17.957615614229322</v>
      </c>
      <c r="F107" s="36">
        <f t="shared" si="8"/>
        <v>100</v>
      </c>
      <c r="G107" s="43">
        <v>3492.1</v>
      </c>
      <c r="H107" s="36">
        <f>$D:$D/$G:$G*100</f>
        <v>131.4452621631683</v>
      </c>
      <c r="I107" s="43">
        <f>D107-Февраль!D106</f>
        <v>1736.1</v>
      </c>
    </row>
    <row r="108" spans="1:9" ht="12.75">
      <c r="A108" s="14" t="s">
        <v>65</v>
      </c>
      <c r="B108" s="35">
        <v>31005</v>
      </c>
      <c r="C108" s="35">
        <v>1400.9</v>
      </c>
      <c r="D108" s="35">
        <v>801.6</v>
      </c>
      <c r="E108" s="36">
        <f t="shared" si="5"/>
        <v>2.5853894533139816</v>
      </c>
      <c r="F108" s="36">
        <f t="shared" si="8"/>
        <v>57.22035834106646</v>
      </c>
      <c r="G108" s="35">
        <v>555.8</v>
      </c>
      <c r="H108" s="36">
        <v>0</v>
      </c>
      <c r="I108" s="43">
        <f>D108-Февраль!D107</f>
        <v>425.20000000000005</v>
      </c>
    </row>
    <row r="109" spans="1:9" ht="12.75">
      <c r="A109" s="14" t="s">
        <v>66</v>
      </c>
      <c r="B109" s="43">
        <v>25633.9</v>
      </c>
      <c r="C109" s="43">
        <v>4742.3</v>
      </c>
      <c r="D109" s="43">
        <v>4670.4</v>
      </c>
      <c r="E109" s="36">
        <f t="shared" si="5"/>
        <v>18.21962323329653</v>
      </c>
      <c r="F109" s="36">
        <f t="shared" si="8"/>
        <v>98.48385804356535</v>
      </c>
      <c r="G109" s="43">
        <v>4697.2</v>
      </c>
      <c r="H109" s="36">
        <f>$D:$D/$G:$G*100</f>
        <v>99.42944733032445</v>
      </c>
      <c r="I109" s="43">
        <f>D109-Февраль!D108</f>
        <v>1798.6999999999998</v>
      </c>
    </row>
    <row r="110" spans="1:9" ht="12.75">
      <c r="A110" s="17" t="s">
        <v>73</v>
      </c>
      <c r="B110" s="34">
        <f>B111+B112+B113</f>
        <v>26863</v>
      </c>
      <c r="C110" s="34">
        <f>C111+C112+C113</f>
        <v>6264.400000000001</v>
      </c>
      <c r="D110" s="34">
        <f>D111+D112+D113</f>
        <v>6185.6</v>
      </c>
      <c r="E110" s="33">
        <f t="shared" si="5"/>
        <v>23.026467632058967</v>
      </c>
      <c r="F110" s="33">
        <f t="shared" si="8"/>
        <v>98.74209820573398</v>
      </c>
      <c r="G110" s="34">
        <f>G111+G112+G113</f>
        <v>8085.700000000001</v>
      </c>
      <c r="H110" s="33">
        <f>$D:$D/$G:$G*100</f>
        <v>76.50048851676416</v>
      </c>
      <c r="I110" s="42">
        <f>D110-Февраль!D109</f>
        <v>2125.4</v>
      </c>
    </row>
    <row r="111" spans="1:9" ht="12.75">
      <c r="A111" s="51" t="s">
        <v>74</v>
      </c>
      <c r="B111" s="35">
        <v>23913</v>
      </c>
      <c r="C111" s="35">
        <v>5538.6</v>
      </c>
      <c r="D111" s="35">
        <v>5538.6</v>
      </c>
      <c r="E111" s="36">
        <f t="shared" si="5"/>
        <v>23.161460293564172</v>
      </c>
      <c r="F111" s="36">
        <f t="shared" si="8"/>
        <v>100</v>
      </c>
      <c r="G111" s="35">
        <v>5621.8</v>
      </c>
      <c r="H111" s="36">
        <f>$D:$D/$G:$G*100</f>
        <v>98.52004696004839</v>
      </c>
      <c r="I111" s="43">
        <f>D111-Февраль!D110</f>
        <v>1925.2000000000003</v>
      </c>
    </row>
    <row r="112" spans="1:9" ht="24.75" customHeight="1" hidden="1">
      <c r="A112" s="18" t="s">
        <v>75</v>
      </c>
      <c r="B112" s="35">
        <v>0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D112-Февраль!D111</f>
        <v>0</v>
      </c>
    </row>
    <row r="113" spans="1:9" ht="25.5">
      <c r="A113" s="18" t="s">
        <v>85</v>
      </c>
      <c r="B113" s="35">
        <v>2950</v>
      </c>
      <c r="C113" s="35">
        <v>725.8</v>
      </c>
      <c r="D113" s="35">
        <v>647</v>
      </c>
      <c r="E113" s="36">
        <f>$D:$D/$B:$B*100</f>
        <v>21.93220338983051</v>
      </c>
      <c r="F113" s="36">
        <f>$D:$D/$C:$C*100</f>
        <v>89.14301460457426</v>
      </c>
      <c r="G113" s="35">
        <v>2463.9</v>
      </c>
      <c r="H113" s="36">
        <f>$D:$D/$G:$G*100</f>
        <v>26.259182596696295</v>
      </c>
      <c r="I113" s="43">
        <f>D113-Февраль!D112</f>
        <v>200.2</v>
      </c>
    </row>
    <row r="114" spans="1:9" ht="26.25" customHeight="1">
      <c r="A114" s="19" t="s">
        <v>93</v>
      </c>
      <c r="B114" s="34">
        <v>425</v>
      </c>
      <c r="C114" s="34">
        <v>322</v>
      </c>
      <c r="D114" s="34">
        <v>55.8</v>
      </c>
      <c r="E114" s="36">
        <f>$D:$D/$B:$B*100</f>
        <v>13.129411764705882</v>
      </c>
      <c r="F114" s="36">
        <f>$D:$D/$C:$C*100</f>
        <v>17.329192546583847</v>
      </c>
      <c r="G114" s="34">
        <f>G115</f>
        <v>11.6</v>
      </c>
      <c r="H114" s="36">
        <v>0</v>
      </c>
      <c r="I114" s="43">
        <f>D114-Февраль!D113</f>
        <v>55.8</v>
      </c>
    </row>
    <row r="115" spans="1:9" ht="13.5" customHeight="1">
      <c r="A115" s="18" t="s">
        <v>94</v>
      </c>
      <c r="B115" s="35">
        <v>425.5</v>
      </c>
      <c r="C115" s="35">
        <v>322</v>
      </c>
      <c r="D115" s="35">
        <v>55.8</v>
      </c>
      <c r="E115" s="36">
        <f>$D:$D/$B:$B*100</f>
        <v>13.113983548766155</v>
      </c>
      <c r="F115" s="36">
        <f>$D:$D/$C:$C*100</f>
        <v>17.329192546583847</v>
      </c>
      <c r="G115" s="35">
        <v>11.6</v>
      </c>
      <c r="H115" s="36">
        <v>0</v>
      </c>
      <c r="I115" s="43">
        <f>D115-Февраль!D114</f>
        <v>55.8</v>
      </c>
    </row>
    <row r="116" spans="1:9" ht="33.75" customHeight="1">
      <c r="A116" s="20" t="s">
        <v>67</v>
      </c>
      <c r="B116" s="42">
        <f>B72+B81+B82+B83+B89+B94+B99+B102+B104+B110+B114</f>
        <v>1780564.9</v>
      </c>
      <c r="C116" s="42">
        <f>C72+C81+C82+C83+C89+C94+C99+C102+C104+C110+C114</f>
        <v>324535.82</v>
      </c>
      <c r="D116" s="42">
        <f>D72+D81+D82+D83+D89+D94+D99+D102+D104+D110+D114</f>
        <v>285815.29999999993</v>
      </c>
      <c r="E116" s="33">
        <f>$D:$D/$B:$B*100</f>
        <v>16.051945087763997</v>
      </c>
      <c r="F116" s="33">
        <f>$D:$D/$C:$C*100</f>
        <v>88.06895337469987</v>
      </c>
      <c r="G116" s="42">
        <f>G72+G81+G82+G83+G89+G94+G99+G102+G104+G110+G114</f>
        <v>290769.275</v>
      </c>
      <c r="H116" s="33">
        <f>$D:$D/$G:$G*100</f>
        <v>98.29625224329493</v>
      </c>
      <c r="I116" s="42">
        <f>I72+I81+I82+I83+I89+I94+I99+I102+I104+I110+I114</f>
        <v>118415.39999999997</v>
      </c>
    </row>
    <row r="117" spans="1:9" ht="26.25" customHeight="1">
      <c r="A117" s="21" t="s">
        <v>68</v>
      </c>
      <c r="B117" s="37">
        <f>B70-B116</f>
        <v>-7255.90000000014</v>
      </c>
      <c r="C117" s="37">
        <f>C70-C116</f>
        <v>915.2199999999721</v>
      </c>
      <c r="D117" s="37">
        <f>D70-D116</f>
        <v>13614.050000000105</v>
      </c>
      <c r="E117" s="37"/>
      <c r="F117" s="37"/>
      <c r="G117" s="37">
        <f>G70-G116</f>
        <v>28375.92499999999</v>
      </c>
      <c r="H117" s="37"/>
      <c r="I117" s="37">
        <f>I70-I116</f>
        <v>-4102.359999999957</v>
      </c>
    </row>
    <row r="118" spans="1:9" ht="24" customHeight="1">
      <c r="A118" s="3" t="s">
        <v>69</v>
      </c>
      <c r="B118" s="35" t="s">
        <v>133</v>
      </c>
      <c r="C118" s="35"/>
      <c r="D118" s="35" t="s">
        <v>141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-13614.050000000105</v>
      </c>
      <c r="E119" s="35"/>
      <c r="F119" s="35"/>
      <c r="G119" s="47"/>
      <c r="H119" s="44"/>
      <c r="I119" s="34">
        <f>I121+I122</f>
        <v>11326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1246</v>
      </c>
      <c r="E121" s="35"/>
      <c r="F121" s="35"/>
      <c r="G121" s="35"/>
      <c r="H121" s="44"/>
      <c r="I121" s="35">
        <f>D121-Февраль!D121</f>
        <v>-8298</v>
      </c>
    </row>
    <row r="122" spans="1:9" ht="12.75">
      <c r="A122" s="3" t="s">
        <v>72</v>
      </c>
      <c r="B122" s="35">
        <v>1352</v>
      </c>
      <c r="C122" s="35"/>
      <c r="D122" s="35">
        <v>4624</v>
      </c>
      <c r="E122" s="35"/>
      <c r="F122" s="35"/>
      <c r="G122" s="35"/>
      <c r="H122" s="44"/>
      <c r="I122" s="35">
        <f>D122-Февраль!D122</f>
        <v>19624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98">
      <selection activeCell="I121" sqref="I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6" t="s">
        <v>122</v>
      </c>
      <c r="B1" s="76"/>
      <c r="C1" s="76"/>
      <c r="D1" s="76"/>
      <c r="E1" s="76"/>
      <c r="F1" s="76"/>
      <c r="G1" s="76"/>
      <c r="H1" s="76"/>
      <c r="I1" s="38"/>
    </row>
    <row r="2" spans="1:9" ht="15">
      <c r="A2" s="77" t="s">
        <v>142</v>
      </c>
      <c r="B2" s="77"/>
      <c r="C2" s="77"/>
      <c r="D2" s="77"/>
      <c r="E2" s="77"/>
      <c r="F2" s="77"/>
      <c r="G2" s="77"/>
      <c r="H2" s="77"/>
      <c r="I2" s="39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9" t="s">
        <v>3</v>
      </c>
      <c r="B6" s="80"/>
      <c r="C6" s="80"/>
      <c r="D6" s="80"/>
      <c r="E6" s="80"/>
      <c r="F6" s="80"/>
      <c r="G6" s="80"/>
      <c r="H6" s="80"/>
      <c r="I6" s="81"/>
    </row>
    <row r="7" spans="1:9" ht="12.75">
      <c r="A7" s="60" t="s">
        <v>140</v>
      </c>
      <c r="B7" s="42">
        <f>B8+B16+B21+B25+B28+B32+B35+B41+B42+B43+B47+B61</f>
        <v>414788.6999999999</v>
      </c>
      <c r="C7" s="42">
        <f>C8+C16+C21+C25+C28+C32+C35+C41+C42+C43+C47+C61</f>
        <v>122801.15999999997</v>
      </c>
      <c r="D7" s="42">
        <f>D8+D16+D21+D25+D28+D32+D35+D41+D42+D43+D47+D61</f>
        <v>115699.10000000002</v>
      </c>
      <c r="E7" s="33">
        <f>$D:$D/$B:$B*100</f>
        <v>27.89350336689501</v>
      </c>
      <c r="F7" s="33">
        <f>$D:$D/$C:$C*100</f>
        <v>94.2166181492097</v>
      </c>
      <c r="G7" s="42">
        <f>G8+G16+G21+G25+G28+G32+G35+G41+G42+G43+G47+G61</f>
        <v>118902.57</v>
      </c>
      <c r="H7" s="33">
        <f>$D:$D/$G:$G*100</f>
        <v>97.3058025575057</v>
      </c>
      <c r="I7" s="42">
        <f>I8+I16+I21+I25+I28+I32+I35+I41+I42+I43+I47+I61</f>
        <v>37416.040000000015</v>
      </c>
    </row>
    <row r="8" spans="1:9" ht="12.75">
      <c r="A8" s="6" t="s">
        <v>4</v>
      </c>
      <c r="B8" s="33">
        <f>B9+B10</f>
        <v>220558.89999999997</v>
      </c>
      <c r="C8" s="33">
        <f>C9+C10</f>
        <v>60665.15</v>
      </c>
      <c r="D8" s="33">
        <f>D9+D10</f>
        <v>61139.119999999995</v>
      </c>
      <c r="E8" s="33">
        <f aca="true" t="shared" si="0" ref="E8:E70">$D:$D/$B:$B*100</f>
        <v>27.72008746869884</v>
      </c>
      <c r="F8" s="33">
        <f>$D:$D/$C:$C*100</f>
        <v>100.78128876298828</v>
      </c>
      <c r="G8" s="33">
        <f>G9+G10</f>
        <v>58153.54</v>
      </c>
      <c r="H8" s="33">
        <f>$D:$D/$G:$G*100</f>
        <v>105.13396089042901</v>
      </c>
      <c r="I8" s="33">
        <f>I9+I10</f>
        <v>17329.920000000002</v>
      </c>
    </row>
    <row r="9" spans="1:9" ht="25.5">
      <c r="A9" s="4" t="s">
        <v>5</v>
      </c>
      <c r="B9" s="34">
        <v>4347.8</v>
      </c>
      <c r="C9" s="34">
        <v>1300</v>
      </c>
      <c r="D9" s="54">
        <v>876.25</v>
      </c>
      <c r="E9" s="33">
        <f t="shared" si="0"/>
        <v>20.15387092322554</v>
      </c>
      <c r="F9" s="33">
        <f>$D:$D/$C:$C*100</f>
        <v>67.40384615384616</v>
      </c>
      <c r="G9" s="34">
        <v>2423.55</v>
      </c>
      <c r="H9" s="33">
        <f>$D:$D/$G:$G*100</f>
        <v>36.155639454519196</v>
      </c>
      <c r="I9" s="54">
        <v>180.96</v>
      </c>
    </row>
    <row r="10" spans="1:9" ht="12.75" customHeight="1">
      <c r="A10" s="82" t="s">
        <v>82</v>
      </c>
      <c r="B10" s="69">
        <f>B12+B13+B14+B15</f>
        <v>216211.09999999998</v>
      </c>
      <c r="C10" s="69">
        <f>C12+C13+C14+C15</f>
        <v>59365.15</v>
      </c>
      <c r="D10" s="69">
        <f>D12+D13+D14+D15</f>
        <v>60262.869999999995</v>
      </c>
      <c r="E10" s="71">
        <f t="shared" si="0"/>
        <v>27.872236901805692</v>
      </c>
      <c r="F10" s="69">
        <f>$D:$D/$C:$C*100</f>
        <v>101.51220033976162</v>
      </c>
      <c r="G10" s="69">
        <f>G12+G13+G14+G15</f>
        <v>55729.99</v>
      </c>
      <c r="H10" s="71">
        <f>$D:$D/$G:$G*100</f>
        <v>108.13364581619341</v>
      </c>
      <c r="I10" s="69">
        <f>I12+I13+I14+I15</f>
        <v>17148.960000000003</v>
      </c>
    </row>
    <row r="11" spans="1:9" ht="12.75">
      <c r="A11" s="83"/>
      <c r="B11" s="70"/>
      <c r="C11" s="70"/>
      <c r="D11" s="70"/>
      <c r="E11" s="72"/>
      <c r="F11" s="84"/>
      <c r="G11" s="70"/>
      <c r="H11" s="72"/>
      <c r="I11" s="70"/>
    </row>
    <row r="12" spans="1:9" ht="51" customHeight="1">
      <c r="A12" s="1" t="s">
        <v>86</v>
      </c>
      <c r="B12" s="35">
        <v>209649.4</v>
      </c>
      <c r="C12" s="35">
        <v>58250</v>
      </c>
      <c r="D12" s="35">
        <v>59555.53</v>
      </c>
      <c r="E12" s="33">
        <f t="shared" si="0"/>
        <v>28.40720269173201</v>
      </c>
      <c r="F12" s="33">
        <f aca="true" t="shared" si="1" ref="F12:F70">$D:$D/$C:$C*100</f>
        <v>102.24125321888411</v>
      </c>
      <c r="G12" s="35">
        <v>55077.34</v>
      </c>
      <c r="H12" s="33">
        <f aca="true" t="shared" si="2" ref="H12:H30">$D:$D/$G:$G*100</f>
        <v>108.13073035117529</v>
      </c>
      <c r="I12" s="35">
        <v>16909.8</v>
      </c>
    </row>
    <row r="13" spans="1:9" ht="89.25">
      <c r="A13" s="2" t="s">
        <v>87</v>
      </c>
      <c r="B13" s="35">
        <v>2481.4</v>
      </c>
      <c r="C13" s="35">
        <v>457</v>
      </c>
      <c r="D13" s="35">
        <v>206.99</v>
      </c>
      <c r="E13" s="33">
        <f t="shared" si="0"/>
        <v>8.341661965019748</v>
      </c>
      <c r="F13" s="33">
        <f t="shared" si="1"/>
        <v>45.29321663019694</v>
      </c>
      <c r="G13" s="35">
        <v>180.39</v>
      </c>
      <c r="H13" s="33">
        <f t="shared" si="2"/>
        <v>114.74582848273187</v>
      </c>
      <c r="I13" s="35">
        <v>15.63</v>
      </c>
    </row>
    <row r="14" spans="1:9" ht="25.5">
      <c r="A14" s="3" t="s">
        <v>88</v>
      </c>
      <c r="B14" s="35">
        <v>3645.9</v>
      </c>
      <c r="C14" s="35">
        <v>627.3</v>
      </c>
      <c r="D14" s="35">
        <v>325.36</v>
      </c>
      <c r="E14" s="33">
        <f t="shared" si="0"/>
        <v>8.923996818343893</v>
      </c>
      <c r="F14" s="33">
        <f t="shared" si="1"/>
        <v>51.86673043201021</v>
      </c>
      <c r="G14" s="35">
        <v>446.54</v>
      </c>
      <c r="H14" s="33">
        <f t="shared" si="2"/>
        <v>72.86245353159852</v>
      </c>
      <c r="I14" s="35">
        <v>157.08</v>
      </c>
    </row>
    <row r="15" spans="1:9" ht="65.25" customHeight="1">
      <c r="A15" s="7" t="s">
        <v>90</v>
      </c>
      <c r="B15" s="35">
        <v>434.4</v>
      </c>
      <c r="C15" s="49">
        <v>30.85</v>
      </c>
      <c r="D15" s="35">
        <v>174.99</v>
      </c>
      <c r="E15" s="33">
        <f t="shared" si="0"/>
        <v>40.28314917127072</v>
      </c>
      <c r="F15" s="33">
        <f t="shared" si="1"/>
        <v>567.2285251215559</v>
      </c>
      <c r="G15" s="35">
        <v>25.72</v>
      </c>
      <c r="H15" s="33">
        <f t="shared" si="2"/>
        <v>680.3654743390358</v>
      </c>
      <c r="I15" s="35">
        <v>66.45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8580.8</v>
      </c>
      <c r="D16" s="42">
        <f>D17+D18+D19+D20</f>
        <v>7055.660000000001</v>
      </c>
      <c r="E16" s="33">
        <f t="shared" si="0"/>
        <v>28.71726619290663</v>
      </c>
      <c r="F16" s="33">
        <f t="shared" si="1"/>
        <v>82.2261327615141</v>
      </c>
      <c r="G16" s="42">
        <f>G17+G18+G19+G20</f>
        <v>6870.63</v>
      </c>
      <c r="H16" s="33">
        <f t="shared" si="2"/>
        <v>102.69305725966906</v>
      </c>
      <c r="I16" s="42">
        <f>I17+I18+I19+I20</f>
        <v>2043.31</v>
      </c>
    </row>
    <row r="17" spans="1:9" ht="37.5" customHeight="1">
      <c r="A17" s="10" t="s">
        <v>96</v>
      </c>
      <c r="B17" s="35">
        <v>7841.5</v>
      </c>
      <c r="C17" s="49">
        <v>2630</v>
      </c>
      <c r="D17" s="35">
        <v>2430.28</v>
      </c>
      <c r="E17" s="33">
        <f t="shared" si="0"/>
        <v>30.99253969266085</v>
      </c>
      <c r="F17" s="33">
        <f t="shared" si="1"/>
        <v>92.40608365019011</v>
      </c>
      <c r="G17" s="35">
        <v>2275.59</v>
      </c>
      <c r="H17" s="33">
        <f t="shared" si="2"/>
        <v>106.79779749427621</v>
      </c>
      <c r="I17" s="35">
        <v>686.78</v>
      </c>
    </row>
    <row r="18" spans="1:9" ht="56.25" customHeight="1">
      <c r="A18" s="10" t="s">
        <v>97</v>
      </c>
      <c r="B18" s="35">
        <v>164.8</v>
      </c>
      <c r="C18" s="49">
        <v>50.8</v>
      </c>
      <c r="D18" s="35">
        <v>41.67</v>
      </c>
      <c r="E18" s="33">
        <f t="shared" si="0"/>
        <v>25.28519417475728</v>
      </c>
      <c r="F18" s="33">
        <f t="shared" si="1"/>
        <v>82.02755905511812</v>
      </c>
      <c r="G18" s="35">
        <v>54.48</v>
      </c>
      <c r="H18" s="33">
        <f t="shared" si="2"/>
        <v>76.48678414096916</v>
      </c>
      <c r="I18" s="35">
        <v>11.22</v>
      </c>
    </row>
    <row r="19" spans="1:9" ht="55.5" customHeight="1">
      <c r="A19" s="10" t="s">
        <v>98</v>
      </c>
      <c r="B19" s="35">
        <v>18156.6</v>
      </c>
      <c r="C19" s="49">
        <v>6115</v>
      </c>
      <c r="D19" s="35">
        <v>5015.59</v>
      </c>
      <c r="E19" s="33">
        <f t="shared" si="0"/>
        <v>27.62405957062446</v>
      </c>
      <c r="F19" s="33">
        <f t="shared" si="1"/>
        <v>82.02109566639412</v>
      </c>
      <c r="G19" s="35">
        <v>4712.03</v>
      </c>
      <c r="H19" s="33">
        <f t="shared" si="2"/>
        <v>106.44223402652362</v>
      </c>
      <c r="I19" s="35">
        <v>1463.71</v>
      </c>
    </row>
    <row r="20" spans="1:9" ht="54" customHeight="1">
      <c r="A20" s="10" t="s">
        <v>99</v>
      </c>
      <c r="B20" s="35">
        <v>-1593.5</v>
      </c>
      <c r="C20" s="49">
        <v>-215</v>
      </c>
      <c r="D20" s="35">
        <v>-431.88</v>
      </c>
      <c r="E20" s="33">
        <f t="shared" si="0"/>
        <v>27.102604330090998</v>
      </c>
      <c r="F20" s="33">
        <f t="shared" si="1"/>
        <v>200.87441860465117</v>
      </c>
      <c r="G20" s="35">
        <v>-171.47</v>
      </c>
      <c r="H20" s="33">
        <f t="shared" si="2"/>
        <v>251.86913162652357</v>
      </c>
      <c r="I20" s="35">
        <v>-118.4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18299.2</v>
      </c>
      <c r="D21" s="42">
        <f>D22+D23+D24</f>
        <v>18032.510000000002</v>
      </c>
      <c r="E21" s="33">
        <f t="shared" si="0"/>
        <v>43.113447897609426</v>
      </c>
      <c r="F21" s="33">
        <f t="shared" si="1"/>
        <v>98.54261388476</v>
      </c>
      <c r="G21" s="42">
        <f>G22+G23+G24</f>
        <v>17485.250000000004</v>
      </c>
      <c r="H21" s="33">
        <f t="shared" si="2"/>
        <v>103.1298380063196</v>
      </c>
      <c r="I21" s="42">
        <f>I22+I23+I24</f>
        <v>8322.79</v>
      </c>
    </row>
    <row r="22" spans="1:9" ht="18.75" customHeight="1">
      <c r="A22" s="5" t="s">
        <v>102</v>
      </c>
      <c r="B22" s="35">
        <v>40121.82</v>
      </c>
      <c r="C22" s="35">
        <v>17750.2</v>
      </c>
      <c r="D22" s="35">
        <v>17140.11</v>
      </c>
      <c r="E22" s="33">
        <f t="shared" si="0"/>
        <v>42.72017072007202</v>
      </c>
      <c r="F22" s="33">
        <f t="shared" si="1"/>
        <v>96.56291196718911</v>
      </c>
      <c r="G22" s="35">
        <v>17044.97</v>
      </c>
      <c r="H22" s="33">
        <f t="shared" si="2"/>
        <v>100.55817053359436</v>
      </c>
      <c r="I22" s="35">
        <v>7995.56</v>
      </c>
    </row>
    <row r="23" spans="1:9" ht="12.75">
      <c r="A23" s="3" t="s">
        <v>100</v>
      </c>
      <c r="B23" s="35">
        <v>625.7</v>
      </c>
      <c r="C23" s="35">
        <v>200</v>
      </c>
      <c r="D23" s="35">
        <v>383.33</v>
      </c>
      <c r="E23" s="33">
        <f t="shared" si="0"/>
        <v>61.26418411379254</v>
      </c>
      <c r="F23" s="33">
        <v>0</v>
      </c>
      <c r="G23" s="35">
        <v>104.08</v>
      </c>
      <c r="H23" s="33">
        <f t="shared" si="2"/>
        <v>368.30322828593387</v>
      </c>
      <c r="I23" s="35">
        <v>288.83</v>
      </c>
    </row>
    <row r="24" spans="1:9" ht="27" customHeight="1">
      <c r="A24" s="3" t="s">
        <v>101</v>
      </c>
      <c r="B24" s="35">
        <v>1078.2</v>
      </c>
      <c r="C24" s="35">
        <v>349</v>
      </c>
      <c r="D24" s="35">
        <v>509.07</v>
      </c>
      <c r="E24" s="33">
        <f t="shared" si="0"/>
        <v>47.21480244852532</v>
      </c>
      <c r="F24" s="33">
        <f t="shared" si="1"/>
        <v>145.86532951289396</v>
      </c>
      <c r="G24" s="35">
        <v>336.2</v>
      </c>
      <c r="H24" s="33">
        <f t="shared" si="2"/>
        <v>151.4187983343248</v>
      </c>
      <c r="I24" s="35">
        <v>38.4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5450</v>
      </c>
      <c r="D25" s="42">
        <f>$26:$26+$27:$27</f>
        <v>3995.8199999999997</v>
      </c>
      <c r="E25" s="33">
        <f t="shared" si="0"/>
        <v>15.771120577542666</v>
      </c>
      <c r="F25" s="33">
        <f t="shared" si="1"/>
        <v>73.3177981651376</v>
      </c>
      <c r="G25" s="42">
        <f>$26:$26+$27:$27</f>
        <v>5102.41</v>
      </c>
      <c r="H25" s="33">
        <f t="shared" si="2"/>
        <v>78.31240531435145</v>
      </c>
      <c r="I25" s="42">
        <f>$26:$26+$27:$27</f>
        <v>1067.13</v>
      </c>
    </row>
    <row r="26" spans="1:9" ht="12.75">
      <c r="A26" s="3" t="s">
        <v>9</v>
      </c>
      <c r="B26" s="35">
        <v>8355.6</v>
      </c>
      <c r="C26" s="35">
        <v>950</v>
      </c>
      <c r="D26" s="35">
        <v>453.66</v>
      </c>
      <c r="E26" s="33">
        <f t="shared" si="0"/>
        <v>5.429412609507396</v>
      </c>
      <c r="F26" s="33">
        <f t="shared" si="1"/>
        <v>47.75368421052632</v>
      </c>
      <c r="G26" s="35">
        <v>903.46</v>
      </c>
      <c r="H26" s="33">
        <f t="shared" si="2"/>
        <v>50.21362318198924</v>
      </c>
      <c r="I26" s="35">
        <v>105.88</v>
      </c>
    </row>
    <row r="27" spans="1:9" ht="12.75">
      <c r="A27" s="3" t="s">
        <v>10</v>
      </c>
      <c r="B27" s="35">
        <v>16980.71</v>
      </c>
      <c r="C27" s="35">
        <v>4500</v>
      </c>
      <c r="D27" s="35">
        <v>3542.16</v>
      </c>
      <c r="E27" s="33">
        <f t="shared" si="0"/>
        <v>20.859905151198035</v>
      </c>
      <c r="F27" s="33">
        <f t="shared" si="1"/>
        <v>78.71466666666666</v>
      </c>
      <c r="G27" s="35">
        <v>4198.95</v>
      </c>
      <c r="H27" s="33">
        <f t="shared" si="2"/>
        <v>84.35823241524668</v>
      </c>
      <c r="I27" s="35">
        <v>961.25</v>
      </c>
    </row>
    <row r="28" spans="1:9" ht="12.75">
      <c r="A28" s="6" t="s">
        <v>11</v>
      </c>
      <c r="B28" s="42">
        <f>B29+B30+B31</f>
        <v>19018.3</v>
      </c>
      <c r="C28" s="42">
        <f>C29+C30+C31</f>
        <v>5529.2</v>
      </c>
      <c r="D28" s="42">
        <f>D29+D30+D31</f>
        <v>4362.400000000001</v>
      </c>
      <c r="E28" s="33">
        <f t="shared" si="0"/>
        <v>22.937907173616995</v>
      </c>
      <c r="F28" s="33">
        <f t="shared" si="1"/>
        <v>78.89748969109456</v>
      </c>
      <c r="G28" s="42">
        <f>G29+G30+G31</f>
        <v>4947.8</v>
      </c>
      <c r="H28" s="33">
        <f t="shared" si="2"/>
        <v>88.16847891992401</v>
      </c>
      <c r="I28" s="42">
        <f>I29+I30+I31</f>
        <v>1354.04</v>
      </c>
    </row>
    <row r="29" spans="1:9" ht="25.5">
      <c r="A29" s="3" t="s">
        <v>12</v>
      </c>
      <c r="B29" s="35">
        <v>18910.3</v>
      </c>
      <c r="C29" s="35">
        <v>5500</v>
      </c>
      <c r="D29" s="35">
        <v>4344.8</v>
      </c>
      <c r="E29" s="33">
        <f t="shared" si="0"/>
        <v>22.975838564168736</v>
      </c>
      <c r="F29" s="33">
        <f t="shared" si="1"/>
        <v>78.99636363636364</v>
      </c>
      <c r="G29" s="35">
        <v>4936</v>
      </c>
      <c r="H29" s="33">
        <f t="shared" si="2"/>
        <v>88.0226904376013</v>
      </c>
      <c r="I29" s="35">
        <v>1352.44</v>
      </c>
    </row>
    <row r="30" spans="1:9" ht="25.5">
      <c r="A30" s="5" t="s">
        <v>104</v>
      </c>
      <c r="B30" s="35">
        <v>58</v>
      </c>
      <c r="C30" s="35">
        <v>19.2</v>
      </c>
      <c r="D30" s="35">
        <v>17.6</v>
      </c>
      <c r="E30" s="33">
        <f t="shared" si="0"/>
        <v>30.3448275862069</v>
      </c>
      <c r="F30" s="33">
        <f t="shared" si="1"/>
        <v>91.66666666666667</v>
      </c>
      <c r="G30" s="35">
        <v>11.8</v>
      </c>
      <c r="H30" s="33">
        <f t="shared" si="2"/>
        <v>149.15254237288136</v>
      </c>
      <c r="I30" s="35">
        <v>1.6</v>
      </c>
    </row>
    <row r="31" spans="1:9" ht="25.5">
      <c r="A31" s="3" t="s">
        <v>103</v>
      </c>
      <c r="B31" s="35">
        <v>50</v>
      </c>
      <c r="C31" s="35">
        <v>10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20202.85</v>
      </c>
      <c r="D35" s="42">
        <f>D36+D39+D40</f>
        <v>16367.3</v>
      </c>
      <c r="E35" s="33">
        <f t="shared" si="0"/>
        <v>23.100356202177412</v>
      </c>
      <c r="F35" s="33">
        <f t="shared" si="1"/>
        <v>81.01480731678946</v>
      </c>
      <c r="G35" s="42">
        <f>G36+G39+G40</f>
        <v>19578.12</v>
      </c>
      <c r="H35" s="33">
        <f>$D:$D/$G:$G*100</f>
        <v>83.59995750358053</v>
      </c>
      <c r="I35" s="42">
        <f>I36+I39+I40</f>
        <v>6186.780000000001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19982.85</v>
      </c>
      <c r="D36" s="35">
        <f>D37+D38</f>
        <v>15093.8</v>
      </c>
      <c r="E36" s="33">
        <f t="shared" si="0"/>
        <v>21.793300211236392</v>
      </c>
      <c r="F36" s="33">
        <f t="shared" si="1"/>
        <v>75.53377020795332</v>
      </c>
      <c r="G36" s="35">
        <v>18469.5</v>
      </c>
      <c r="H36" s="33">
        <f>$D:$D/$G:$G*100</f>
        <v>81.72284035842875</v>
      </c>
      <c r="I36" s="35">
        <f>I37+I38</f>
        <v>5487.55</v>
      </c>
    </row>
    <row r="37" spans="1:9" ht="81.75" customHeight="1">
      <c r="A37" s="1" t="s">
        <v>108</v>
      </c>
      <c r="B37" s="35">
        <v>44757.5</v>
      </c>
      <c r="C37" s="35">
        <v>12257.5</v>
      </c>
      <c r="D37" s="35">
        <v>8146.73</v>
      </c>
      <c r="E37" s="33">
        <f t="shared" si="0"/>
        <v>18.201932636988214</v>
      </c>
      <c r="F37" s="33">
        <f t="shared" si="1"/>
        <v>66.46322659596166</v>
      </c>
      <c r="G37" s="35">
        <v>11459.41</v>
      </c>
      <c r="H37" s="33">
        <f>$D:$D/$G:$G*100</f>
        <v>71.09205447749927</v>
      </c>
      <c r="I37" s="35">
        <v>3717.1</v>
      </c>
    </row>
    <row r="38" spans="1:9" ht="76.5">
      <c r="A38" s="3" t="s">
        <v>109</v>
      </c>
      <c r="B38" s="35">
        <v>24501.4</v>
      </c>
      <c r="C38" s="35">
        <v>7725.35</v>
      </c>
      <c r="D38" s="35">
        <v>6947.07</v>
      </c>
      <c r="E38" s="33">
        <f t="shared" si="0"/>
        <v>28.35376753981405</v>
      </c>
      <c r="F38" s="33">
        <f t="shared" si="1"/>
        <v>89.92563443727468</v>
      </c>
      <c r="G38" s="35">
        <v>7010.05</v>
      </c>
      <c r="H38" s="33">
        <f>$D:$D/$G:$G*100</f>
        <v>99.10157559503855</v>
      </c>
      <c r="I38" s="35">
        <v>1770.45</v>
      </c>
    </row>
    <row r="39" spans="1:9" ht="51">
      <c r="A39" s="5" t="s">
        <v>110</v>
      </c>
      <c r="B39" s="35">
        <v>845</v>
      </c>
      <c r="C39" s="35">
        <v>0</v>
      </c>
      <c r="D39" s="35">
        <v>1033.72</v>
      </c>
      <c r="E39" s="33">
        <f t="shared" si="0"/>
        <v>122.33372781065088</v>
      </c>
      <c r="F39" s="33">
        <v>0</v>
      </c>
      <c r="G39" s="35">
        <v>1108.62</v>
      </c>
      <c r="H39" s="33">
        <f>$D:$D/$G:$G*100</f>
        <v>93.2438527177933</v>
      </c>
      <c r="I39" s="35">
        <v>622.93</v>
      </c>
    </row>
    <row r="40" spans="1:9" ht="76.5">
      <c r="A40" s="53" t="s">
        <v>127</v>
      </c>
      <c r="B40" s="35">
        <v>749.12</v>
      </c>
      <c r="C40" s="35">
        <v>220</v>
      </c>
      <c r="D40" s="35">
        <v>239.78</v>
      </c>
      <c r="E40" s="33">
        <f t="shared" si="0"/>
        <v>32.00822298163178</v>
      </c>
      <c r="F40" s="33">
        <f t="shared" si="1"/>
        <v>108.9909090909091</v>
      </c>
      <c r="G40" s="35">
        <v>0</v>
      </c>
      <c r="H40" s="33">
        <v>0</v>
      </c>
      <c r="I40" s="35">
        <v>76.3</v>
      </c>
    </row>
    <row r="41" spans="1:9" ht="25.5">
      <c r="A41" s="4" t="s">
        <v>15</v>
      </c>
      <c r="B41" s="34">
        <v>209</v>
      </c>
      <c r="C41" s="34">
        <v>209</v>
      </c>
      <c r="D41" s="34">
        <v>251.85</v>
      </c>
      <c r="E41" s="33">
        <f t="shared" si="0"/>
        <v>120.5023923444976</v>
      </c>
      <c r="F41" s="33">
        <f t="shared" si="1"/>
        <v>120.5023923444976</v>
      </c>
      <c r="G41" s="34">
        <v>286.86</v>
      </c>
      <c r="H41" s="33">
        <f aca="true" t="shared" si="3" ref="H41:H53">$D:$D/$G:$G*100</f>
        <v>87.79544028445932</v>
      </c>
      <c r="I41" s="34">
        <v>118.33</v>
      </c>
    </row>
    <row r="42" spans="1:9" ht="25.5">
      <c r="A42" s="12" t="s">
        <v>115</v>
      </c>
      <c r="B42" s="34">
        <v>1620.25</v>
      </c>
      <c r="C42" s="34">
        <v>255.06</v>
      </c>
      <c r="D42" s="34">
        <v>416.11</v>
      </c>
      <c r="E42" s="33">
        <f t="shared" si="0"/>
        <v>25.681839222342234</v>
      </c>
      <c r="F42" s="33">
        <f t="shared" si="1"/>
        <v>163.14200580255627</v>
      </c>
      <c r="G42" s="34">
        <v>362.14</v>
      </c>
      <c r="H42" s="33">
        <f t="shared" si="3"/>
        <v>114.9030761583918</v>
      </c>
      <c r="I42" s="34">
        <v>205.98</v>
      </c>
    </row>
    <row r="43" spans="1:9" ht="25.5">
      <c r="A43" s="8" t="s">
        <v>16</v>
      </c>
      <c r="B43" s="42">
        <f>B44+B45+B46</f>
        <v>1440</v>
      </c>
      <c r="C43" s="42">
        <f>C44+C45+C46</f>
        <v>405.5</v>
      </c>
      <c r="D43" s="42">
        <f>D44+D45+D46</f>
        <v>1168.13</v>
      </c>
      <c r="E43" s="33">
        <f t="shared" si="0"/>
        <v>81.12013888888889</v>
      </c>
      <c r="F43" s="33">
        <f t="shared" si="1"/>
        <v>288.0715166461159</v>
      </c>
      <c r="G43" s="42">
        <f>G44+G45+G46</f>
        <v>2333.29</v>
      </c>
      <c r="H43" s="33">
        <f t="shared" si="3"/>
        <v>50.06364403910359</v>
      </c>
      <c r="I43" s="42">
        <f>I44+I45+I46</f>
        <v>305.58</v>
      </c>
    </row>
    <row r="44" spans="1:9" ht="12.75">
      <c r="A44" s="3" t="s">
        <v>112</v>
      </c>
      <c r="B44" s="35">
        <v>40</v>
      </c>
      <c r="C44" s="35">
        <v>15.5</v>
      </c>
      <c r="D44" s="35">
        <v>12.95</v>
      </c>
      <c r="E44" s="33">
        <f t="shared" si="0"/>
        <v>32.375</v>
      </c>
      <c r="F44" s="33">
        <f t="shared" si="1"/>
        <v>83.54838709677419</v>
      </c>
      <c r="G44" s="35">
        <v>28.27</v>
      </c>
      <c r="H44" s="33">
        <f t="shared" si="3"/>
        <v>45.80827732578705</v>
      </c>
      <c r="I44" s="35">
        <v>4.32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85.67</v>
      </c>
      <c r="E45" s="33">
        <v>0</v>
      </c>
      <c r="F45" s="33">
        <v>0</v>
      </c>
      <c r="G45" s="35">
        <v>411.78</v>
      </c>
      <c r="H45" s="33">
        <f t="shared" si="3"/>
        <v>20.804798678906213</v>
      </c>
      <c r="I45" s="35">
        <v>21.7</v>
      </c>
    </row>
    <row r="46" spans="1:9" ht="12.75">
      <c r="A46" s="48" t="s">
        <v>111</v>
      </c>
      <c r="B46" s="35">
        <v>1400</v>
      </c>
      <c r="C46" s="35">
        <v>390</v>
      </c>
      <c r="D46" s="35">
        <v>1069.51</v>
      </c>
      <c r="E46" s="33">
        <f t="shared" si="0"/>
        <v>76.39357142857143</v>
      </c>
      <c r="F46" s="33">
        <f t="shared" si="1"/>
        <v>274.23333333333335</v>
      </c>
      <c r="G46" s="35">
        <v>1893.24</v>
      </c>
      <c r="H46" s="33">
        <f t="shared" si="3"/>
        <v>56.49098899241511</v>
      </c>
      <c r="I46" s="35">
        <v>279.56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3204.4000000000005</v>
      </c>
      <c r="D47" s="42">
        <f>D48+D49+D50+D51+D52+D53+D54+D56+D57+D59+D60+D55</f>
        <v>2246.79</v>
      </c>
      <c r="E47" s="33">
        <f t="shared" si="0"/>
        <v>24.009809998076474</v>
      </c>
      <c r="F47" s="33">
        <f t="shared" si="1"/>
        <v>70.11577830483084</v>
      </c>
      <c r="G47" s="42">
        <f>G48+G49+G50+G51+G52+G53+G54+G56+G57+G59+G60+G55</f>
        <v>3053.0499999999997</v>
      </c>
      <c r="H47" s="33">
        <f t="shared" si="3"/>
        <v>73.59165424739196</v>
      </c>
      <c r="I47" s="42">
        <f>I48+I49+I50+I51+I52+I53+I54+I56+I57+I59+I60</f>
        <v>669.79</v>
      </c>
    </row>
    <row r="48" spans="1:9" ht="25.5">
      <c r="A48" s="3" t="s">
        <v>18</v>
      </c>
      <c r="B48" s="35">
        <v>189</v>
      </c>
      <c r="C48" s="35">
        <v>66.5</v>
      </c>
      <c r="D48" s="35">
        <v>34.3</v>
      </c>
      <c r="E48" s="33">
        <f t="shared" si="0"/>
        <v>18.148148148148145</v>
      </c>
      <c r="F48" s="33">
        <f t="shared" si="1"/>
        <v>51.57894736842105</v>
      </c>
      <c r="G48" s="35">
        <v>66.62</v>
      </c>
      <c r="H48" s="33">
        <f t="shared" si="3"/>
        <v>51.4860402281597</v>
      </c>
      <c r="I48" s="35">
        <v>9.76</v>
      </c>
    </row>
    <row r="49" spans="1:9" ht="63.75">
      <c r="A49" s="3" t="s">
        <v>125</v>
      </c>
      <c r="B49" s="35">
        <v>279.8</v>
      </c>
      <c r="C49" s="35">
        <v>77.1</v>
      </c>
      <c r="D49" s="35">
        <v>67</v>
      </c>
      <c r="E49" s="33">
        <f t="shared" si="0"/>
        <v>23.94567548248749</v>
      </c>
      <c r="F49" s="33">
        <f t="shared" si="1"/>
        <v>86.90012970168613</v>
      </c>
      <c r="G49" s="35">
        <v>76.05</v>
      </c>
      <c r="H49" s="33">
        <f t="shared" si="3"/>
        <v>88.0999342537804</v>
      </c>
      <c r="I49" s="35">
        <v>51</v>
      </c>
    </row>
    <row r="50" spans="1:9" ht="52.5" customHeight="1">
      <c r="A50" s="5" t="s">
        <v>123</v>
      </c>
      <c r="B50" s="35">
        <v>159.1</v>
      </c>
      <c r="C50" s="35">
        <v>58.8</v>
      </c>
      <c r="D50" s="35">
        <v>11.8</v>
      </c>
      <c r="E50" s="33">
        <f t="shared" si="0"/>
        <v>7.416719044626022</v>
      </c>
      <c r="F50" s="33">
        <f t="shared" si="1"/>
        <v>20.068027210884356</v>
      </c>
      <c r="G50" s="35">
        <v>56.16</v>
      </c>
      <c r="H50" s="33">
        <f t="shared" si="3"/>
        <v>21.011396011396013</v>
      </c>
      <c r="I50" s="35">
        <v>0</v>
      </c>
    </row>
    <row r="51" spans="1:9" ht="38.25">
      <c r="A51" s="3" t="s">
        <v>19</v>
      </c>
      <c r="B51" s="35">
        <v>785.1</v>
      </c>
      <c r="C51" s="35">
        <v>148</v>
      </c>
      <c r="D51" s="35">
        <v>335.56</v>
      </c>
      <c r="E51" s="33">
        <f t="shared" si="0"/>
        <v>42.74105209527448</v>
      </c>
      <c r="F51" s="33">
        <f t="shared" si="1"/>
        <v>226.7297297297297</v>
      </c>
      <c r="G51" s="35">
        <v>161.77</v>
      </c>
      <c r="H51" s="33">
        <f t="shared" si="3"/>
        <v>207.43030228101625</v>
      </c>
      <c r="I51" s="35">
        <v>87.8</v>
      </c>
    </row>
    <row r="52" spans="1:9" ht="63.75">
      <c r="A52" s="3" t="s">
        <v>20</v>
      </c>
      <c r="B52" s="35">
        <v>2470.4</v>
      </c>
      <c r="C52" s="35">
        <v>871</v>
      </c>
      <c r="D52" s="35">
        <v>606.63</v>
      </c>
      <c r="E52" s="33">
        <f t="shared" si="0"/>
        <v>24.555942357512954</v>
      </c>
      <c r="F52" s="33">
        <f t="shared" si="1"/>
        <v>69.64753157290471</v>
      </c>
      <c r="G52" s="35">
        <v>861.01</v>
      </c>
      <c r="H52" s="33">
        <f t="shared" si="3"/>
        <v>70.45562769305815</v>
      </c>
      <c r="I52" s="35">
        <v>236.43</v>
      </c>
    </row>
    <row r="53" spans="1:9" ht="25.5">
      <c r="A53" s="3" t="s">
        <v>21</v>
      </c>
      <c r="B53" s="35">
        <v>149.7</v>
      </c>
      <c r="C53" s="35">
        <v>0</v>
      </c>
      <c r="D53" s="35">
        <v>16</v>
      </c>
      <c r="E53" s="33">
        <f t="shared" si="0"/>
        <v>10.68804275217101</v>
      </c>
      <c r="F53" s="33">
        <v>0</v>
      </c>
      <c r="G53" s="35">
        <v>0.36</v>
      </c>
      <c r="H53" s="33">
        <f t="shared" si="3"/>
        <v>4444.444444444444</v>
      </c>
      <c r="I53" s="35">
        <v>5</v>
      </c>
    </row>
    <row r="54" spans="1:9" ht="38.25">
      <c r="A54" s="3" t="s">
        <v>22</v>
      </c>
      <c r="B54" s="35">
        <v>3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0.29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11.44</v>
      </c>
      <c r="E56" s="33">
        <f t="shared" si="0"/>
        <v>228.79999999999998</v>
      </c>
      <c r="F56" s="33">
        <v>0</v>
      </c>
      <c r="G56" s="35">
        <v>1.6</v>
      </c>
      <c r="H56" s="33">
        <v>0</v>
      </c>
      <c r="I56" s="35">
        <v>4.28</v>
      </c>
    </row>
    <row r="57" spans="1:9" ht="79.5" customHeight="1">
      <c r="A57" s="3" t="s">
        <v>128</v>
      </c>
      <c r="B57" s="35">
        <v>2552.5</v>
      </c>
      <c r="C57" s="35">
        <v>1204.7</v>
      </c>
      <c r="D57" s="35">
        <v>451.37</v>
      </c>
      <c r="E57" s="33">
        <f t="shared" si="0"/>
        <v>17.683447600391773</v>
      </c>
      <c r="F57" s="33">
        <f t="shared" si="1"/>
        <v>37.467419274508174</v>
      </c>
      <c r="G57" s="35">
        <v>972.42</v>
      </c>
      <c r="H57" s="33">
        <f>$D:$D/$G:$G*100</f>
        <v>46.41718598959297</v>
      </c>
      <c r="I57" s="35">
        <v>64.75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11.85</v>
      </c>
      <c r="E59" s="33">
        <v>0</v>
      </c>
      <c r="F59" s="33">
        <v>0</v>
      </c>
      <c r="G59" s="35">
        <v>8.18</v>
      </c>
      <c r="H59" s="33">
        <f>$D:$D/$G:$G*100</f>
        <v>144.86552567237163</v>
      </c>
      <c r="I59" s="35">
        <v>0.74</v>
      </c>
    </row>
    <row r="60" spans="1:9" ht="38.25">
      <c r="A60" s="3" t="s">
        <v>23</v>
      </c>
      <c r="B60" s="35">
        <v>2764.2</v>
      </c>
      <c r="C60" s="35">
        <v>777.3</v>
      </c>
      <c r="D60" s="35">
        <v>700.84</v>
      </c>
      <c r="E60" s="33">
        <f t="shared" si="0"/>
        <v>25.354171188770714</v>
      </c>
      <c r="F60" s="33">
        <f t="shared" si="1"/>
        <v>90.16338608002059</v>
      </c>
      <c r="G60" s="35">
        <v>848.59</v>
      </c>
      <c r="H60" s="33">
        <f aca="true" t="shared" si="4" ref="H60:H67">$D:$D/$G:$G*100</f>
        <v>82.58876489235084</v>
      </c>
      <c r="I60" s="35">
        <v>210.03</v>
      </c>
    </row>
    <row r="61" spans="1:9" ht="12.75">
      <c r="A61" s="6" t="s">
        <v>24</v>
      </c>
      <c r="B61" s="34">
        <v>0</v>
      </c>
      <c r="C61" s="34">
        <v>0</v>
      </c>
      <c r="D61" s="34">
        <v>663.41</v>
      </c>
      <c r="E61" s="33">
        <v>0</v>
      </c>
      <c r="F61" s="33">
        <v>0</v>
      </c>
      <c r="G61" s="34">
        <v>729.66</v>
      </c>
      <c r="H61" s="33">
        <f t="shared" si="4"/>
        <v>90.92042869281583</v>
      </c>
      <c r="I61" s="34">
        <v>-187.61</v>
      </c>
    </row>
    <row r="62" spans="1:9" ht="12.75">
      <c r="A62" s="8" t="s">
        <v>25</v>
      </c>
      <c r="B62" s="42">
        <f>B8+B16+B21+B25+B28+B32+B35+B41+B42+B43+B61+B47</f>
        <v>414788.6999999999</v>
      </c>
      <c r="C62" s="42">
        <f>C8+C16+C21+C25+C28+C32+C35+C41+C42+C43+C61+C47</f>
        <v>122801.15999999997</v>
      </c>
      <c r="D62" s="42">
        <f>D8+D16+D21+D25+D28+D32+D35+D41+D42+D43+D61+D47</f>
        <v>115699.10000000002</v>
      </c>
      <c r="E62" s="33">
        <f t="shared" si="0"/>
        <v>27.89350336689501</v>
      </c>
      <c r="F62" s="33">
        <f t="shared" si="1"/>
        <v>94.2166181492097</v>
      </c>
      <c r="G62" s="42">
        <f>G8+G16+G21+G25+G28+G32+G35+G41+G42+G43+G61+G47</f>
        <v>118902.57</v>
      </c>
      <c r="H62" s="33">
        <f t="shared" si="4"/>
        <v>97.3058025575057</v>
      </c>
      <c r="I62" s="42">
        <f>I8+I16+I21+I25+I28+I32+I35+I41+I42+I43+I61+I47</f>
        <v>37416.040000000015</v>
      </c>
    </row>
    <row r="63" spans="1:9" ht="12.75">
      <c r="A63" s="8" t="s">
        <v>26</v>
      </c>
      <c r="B63" s="42">
        <f>B64+B69</f>
        <v>1368915.0599999998</v>
      </c>
      <c r="C63" s="42">
        <f>C64+C69</f>
        <v>350799.02</v>
      </c>
      <c r="D63" s="42">
        <f>D64+D69</f>
        <v>363190.08</v>
      </c>
      <c r="E63" s="33">
        <f t="shared" si="0"/>
        <v>26.531235619542386</v>
      </c>
      <c r="F63" s="33">
        <f t="shared" si="1"/>
        <v>103.53223905813648</v>
      </c>
      <c r="G63" s="42">
        <f>G64+G69</f>
        <v>442699.86000000004</v>
      </c>
      <c r="H63" s="33">
        <f t="shared" si="4"/>
        <v>82.03980005776373</v>
      </c>
      <c r="I63" s="42">
        <f>I64+I69</f>
        <v>142043.76</v>
      </c>
    </row>
    <row r="64" spans="1:9" ht="25.5">
      <c r="A64" s="8" t="s">
        <v>27</v>
      </c>
      <c r="B64" s="42">
        <f>B65+B66+B67+B68</f>
        <v>1372756.66</v>
      </c>
      <c r="C64" s="42">
        <f>C65+C66+C67+C68</f>
        <v>354640.62</v>
      </c>
      <c r="D64" s="42">
        <f>D65+D66+D67+D68</f>
        <v>367272.38</v>
      </c>
      <c r="E64" s="33">
        <f t="shared" si="0"/>
        <v>26.75436883329344</v>
      </c>
      <c r="F64" s="33">
        <f t="shared" si="1"/>
        <v>103.56184804775043</v>
      </c>
      <c r="G64" s="42">
        <f>G65+G66+G67+G68</f>
        <v>446284.16000000003</v>
      </c>
      <c r="H64" s="33">
        <f t="shared" si="4"/>
        <v>82.29563424343807</v>
      </c>
      <c r="I64" s="42">
        <f>I65+I66+I67+I68</f>
        <v>142053.12</v>
      </c>
    </row>
    <row r="65" spans="1:9" ht="12.75">
      <c r="A65" s="3" t="s">
        <v>28</v>
      </c>
      <c r="B65" s="35">
        <v>245447.3</v>
      </c>
      <c r="C65" s="35">
        <v>95141.1</v>
      </c>
      <c r="D65" s="35">
        <v>111841.1</v>
      </c>
      <c r="E65" s="33">
        <f t="shared" si="0"/>
        <v>45.5662376404222</v>
      </c>
      <c r="F65" s="33">
        <f t="shared" si="1"/>
        <v>117.55287672730293</v>
      </c>
      <c r="G65" s="35">
        <v>162250.7</v>
      </c>
      <c r="H65" s="33">
        <f t="shared" si="4"/>
        <v>68.93104313263363</v>
      </c>
      <c r="I65" s="35">
        <v>33283.9</v>
      </c>
    </row>
    <row r="66" spans="1:9" ht="12.75">
      <c r="A66" s="3" t="s">
        <v>29</v>
      </c>
      <c r="B66" s="35">
        <v>261988.76</v>
      </c>
      <c r="C66" s="35">
        <v>40306.8</v>
      </c>
      <c r="D66" s="35">
        <v>11707.89</v>
      </c>
      <c r="E66" s="33">
        <f t="shared" si="0"/>
        <v>4.468852022506614</v>
      </c>
      <c r="F66" s="33">
        <f t="shared" si="1"/>
        <v>29.04693500848492</v>
      </c>
      <c r="G66" s="35">
        <v>122690.85</v>
      </c>
      <c r="H66" s="33">
        <f t="shared" si="4"/>
        <v>9.542594252138606</v>
      </c>
      <c r="I66" s="35">
        <v>10552.47</v>
      </c>
    </row>
    <row r="67" spans="1:9" ht="12.75">
      <c r="A67" s="3" t="s">
        <v>30</v>
      </c>
      <c r="B67" s="35">
        <v>865312.2</v>
      </c>
      <c r="C67" s="35">
        <v>219192.72</v>
      </c>
      <c r="D67" s="35">
        <v>243723.39</v>
      </c>
      <c r="E67" s="33">
        <f t="shared" si="0"/>
        <v>28.165948659917202</v>
      </c>
      <c r="F67" s="33">
        <f t="shared" si="1"/>
        <v>111.19137077180301</v>
      </c>
      <c r="G67" s="35">
        <v>161342.61</v>
      </c>
      <c r="H67" s="33">
        <f t="shared" si="4"/>
        <v>151.05953101911518</v>
      </c>
      <c r="I67" s="35">
        <v>98216.75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-4082.3</v>
      </c>
      <c r="E69" s="33">
        <f t="shared" si="0"/>
        <v>106.26561849229488</v>
      </c>
      <c r="F69" s="33">
        <f t="shared" si="1"/>
        <v>106.26561849229488</v>
      </c>
      <c r="G69" s="34">
        <v>-3584.3</v>
      </c>
      <c r="H69" s="33">
        <f>$D:$D/$G:$G*100</f>
        <v>113.89392628965209</v>
      </c>
      <c r="I69" s="34">
        <v>-9.36</v>
      </c>
    </row>
    <row r="70" spans="1:9" ht="12.75">
      <c r="A70" s="6" t="s">
        <v>32</v>
      </c>
      <c r="B70" s="42">
        <f>B63+B62</f>
        <v>1783703.7599999998</v>
      </c>
      <c r="C70" s="42">
        <f>C63+C62</f>
        <v>473600.18</v>
      </c>
      <c r="D70" s="42">
        <f>D63+D62</f>
        <v>478889.18000000005</v>
      </c>
      <c r="E70" s="33">
        <f t="shared" si="0"/>
        <v>26.848022117753462</v>
      </c>
      <c r="F70" s="33">
        <f t="shared" si="1"/>
        <v>101.11676477825664</v>
      </c>
      <c r="G70" s="42">
        <f>G63+G62</f>
        <v>561602.43</v>
      </c>
      <c r="H70" s="33">
        <f>$D:$D/$G:$G*100</f>
        <v>85.27192092099745</v>
      </c>
      <c r="I70" s="42">
        <f>I63+I62</f>
        <v>179459.80000000002</v>
      </c>
    </row>
    <row r="71" spans="1:9" ht="12.75">
      <c r="A71" s="73" t="s">
        <v>34</v>
      </c>
      <c r="B71" s="74"/>
      <c r="C71" s="74"/>
      <c r="D71" s="74"/>
      <c r="E71" s="74"/>
      <c r="F71" s="74"/>
      <c r="G71" s="74"/>
      <c r="H71" s="74"/>
      <c r="I71" s="75"/>
    </row>
    <row r="72" spans="1:9" ht="12.75">
      <c r="A72" s="13" t="s">
        <v>35</v>
      </c>
      <c r="B72" s="42">
        <f>B73+B74+B75+B76+B77+B78+B79+B80</f>
        <v>87972</v>
      </c>
      <c r="C72" s="42">
        <f>C73+C74+C75+C76+C77+C79+C80</f>
        <v>27251.399999999998</v>
      </c>
      <c r="D72" s="42">
        <f>D73+D74+D75+D76+D77+D78+D79+D80</f>
        <v>25578.6</v>
      </c>
      <c r="E72" s="33">
        <f>$D:$D/$B:$B*100</f>
        <v>29.075842313463372</v>
      </c>
      <c r="F72" s="33">
        <f>$D:$D/$C:$C*100</f>
        <v>93.86159977102095</v>
      </c>
      <c r="G72" s="42">
        <f>G73+G74+G75+G76+G77+G78+G79+G80</f>
        <v>18619.43</v>
      </c>
      <c r="H72" s="33">
        <f>$D:$D/$G:$G*100</f>
        <v>137.37584877732561</v>
      </c>
      <c r="I72" s="42">
        <f>I73+I74+I75+I76+I77+I78+I79+I80</f>
        <v>7452.4000000000015</v>
      </c>
    </row>
    <row r="73" spans="1:9" ht="14.25" customHeight="1">
      <c r="A73" s="14" t="s">
        <v>36</v>
      </c>
      <c r="B73" s="43">
        <v>1278.6</v>
      </c>
      <c r="C73" s="43">
        <v>381.4</v>
      </c>
      <c r="D73" s="43">
        <v>381.4</v>
      </c>
      <c r="E73" s="36">
        <f>$D:$D/$B:$B*100</f>
        <v>29.82950101673706</v>
      </c>
      <c r="F73" s="36">
        <f>$D:$D/$C:$C*100</f>
        <v>100</v>
      </c>
      <c r="G73" s="43">
        <v>0</v>
      </c>
      <c r="H73" s="36">
        <v>0</v>
      </c>
      <c r="I73" s="43">
        <f>D73-март!D73</f>
        <v>103.59999999999997</v>
      </c>
    </row>
    <row r="74" spans="1:9" ht="12.75">
      <c r="A74" s="14" t="s">
        <v>37</v>
      </c>
      <c r="B74" s="43">
        <v>5837.1</v>
      </c>
      <c r="C74" s="43">
        <v>1600.8</v>
      </c>
      <c r="D74" s="43">
        <v>997</v>
      </c>
      <c r="E74" s="36">
        <f>$D:$D/$B:$B*100</f>
        <v>17.080399513457024</v>
      </c>
      <c r="F74" s="36">
        <f>$D:$D/$C:$C*100</f>
        <v>62.28135932033984</v>
      </c>
      <c r="G74" s="43">
        <v>1285.49</v>
      </c>
      <c r="H74" s="36">
        <f>$D:$D/$G:$G*100</f>
        <v>77.55797400213147</v>
      </c>
      <c r="I74" s="43">
        <f>D74-март!D74</f>
        <v>257.9</v>
      </c>
    </row>
    <row r="75" spans="1:9" ht="25.5">
      <c r="A75" s="14" t="s">
        <v>38</v>
      </c>
      <c r="B75" s="43">
        <v>35995.9</v>
      </c>
      <c r="C75" s="43">
        <v>11102.4</v>
      </c>
      <c r="D75" s="43">
        <v>10295.2</v>
      </c>
      <c r="E75" s="36">
        <f>$D:$D/$B:$B*100</f>
        <v>28.60103511788843</v>
      </c>
      <c r="F75" s="36">
        <f>$D:$D/$C:$C*100</f>
        <v>92.72949992794352</v>
      </c>
      <c r="G75" s="43">
        <v>10646.48</v>
      </c>
      <c r="H75" s="36">
        <f>$D:$D/$G:$G*100</f>
        <v>96.7005057070506</v>
      </c>
      <c r="I75" s="43">
        <f>D75-март!D75</f>
        <v>2630.6000000000004</v>
      </c>
    </row>
    <row r="76" spans="1:9" ht="12.75">
      <c r="A76" s="14" t="s">
        <v>84</v>
      </c>
      <c r="B76" s="35">
        <v>10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D76-март!D76</f>
        <v>0</v>
      </c>
    </row>
    <row r="77" spans="1:9" ht="25.5">
      <c r="A77" s="3" t="s">
        <v>39</v>
      </c>
      <c r="B77" s="43">
        <v>10286.7</v>
      </c>
      <c r="C77" s="43">
        <v>3543.6</v>
      </c>
      <c r="D77" s="43">
        <v>3510.9</v>
      </c>
      <c r="E77" s="36">
        <f>$D:$D/$B:$B*100</f>
        <v>34.1304791624136</v>
      </c>
      <c r="F77" s="36">
        <f>$D:$D/$C:$C*100</f>
        <v>99.0772096173383</v>
      </c>
      <c r="G77" s="43">
        <v>3285.69</v>
      </c>
      <c r="H77" s="36">
        <f>$D:$D/$G:$G*100</f>
        <v>106.85426805328562</v>
      </c>
      <c r="I77" s="43">
        <f>D77-март!D77</f>
        <v>741.5999999999999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D78-март!D78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D79-март!D79</f>
        <v>0</v>
      </c>
    </row>
    <row r="80" spans="1:9" ht="12.75">
      <c r="A80" s="3" t="s">
        <v>42</v>
      </c>
      <c r="B80" s="43">
        <v>34263.7</v>
      </c>
      <c r="C80" s="43">
        <v>10623.2</v>
      </c>
      <c r="D80" s="43">
        <v>10394.1</v>
      </c>
      <c r="E80" s="36">
        <f>$D:$D/$B:$B*100</f>
        <v>30.335602985083344</v>
      </c>
      <c r="F80" s="36">
        <f>$D:$D/$C:$C*100</f>
        <v>97.84339935236088</v>
      </c>
      <c r="G80" s="43">
        <v>3401.77</v>
      </c>
      <c r="H80" s="36">
        <f>$D:$D/$G:$G*100</f>
        <v>305.5497579201416</v>
      </c>
      <c r="I80" s="43">
        <f>D80-март!D80</f>
        <v>3718.7000000000007</v>
      </c>
    </row>
    <row r="81" spans="1:9" ht="12.75">
      <c r="A81" s="13" t="s">
        <v>43</v>
      </c>
      <c r="B81" s="34">
        <v>263.7</v>
      </c>
      <c r="C81" s="34">
        <v>82.5</v>
      </c>
      <c r="D81" s="34">
        <v>80.3</v>
      </c>
      <c r="E81" s="33">
        <f>$D:$D/$B:$B*100</f>
        <v>30.451270383010996</v>
      </c>
      <c r="F81" s="33">
        <f>$D:$D/$C:$C*100</f>
        <v>97.33333333333333</v>
      </c>
      <c r="G81" s="34">
        <v>72.67</v>
      </c>
      <c r="H81" s="33">
        <f>$D:$D/$G:$G*100</f>
        <v>110.49951837071694</v>
      </c>
      <c r="I81" s="42">
        <f>D81-март!D81</f>
        <v>30.4</v>
      </c>
    </row>
    <row r="82" spans="1:9" ht="25.5">
      <c r="A82" s="15" t="s">
        <v>44</v>
      </c>
      <c r="B82" s="34">
        <v>2045.5</v>
      </c>
      <c r="C82" s="34">
        <v>673.9</v>
      </c>
      <c r="D82" s="34">
        <v>570</v>
      </c>
      <c r="E82" s="33">
        <f>$D:$D/$B:$B*100</f>
        <v>27.866047421168417</v>
      </c>
      <c r="F82" s="33">
        <f>$D:$D/$C:$C*100</f>
        <v>84.58228223772073</v>
      </c>
      <c r="G82" s="34">
        <v>721.32</v>
      </c>
      <c r="H82" s="33">
        <f>$D:$D/$G:$G*100</f>
        <v>79.02179337880551</v>
      </c>
      <c r="I82" s="42">
        <f>D82-март!D82</f>
        <v>172.3</v>
      </c>
    </row>
    <row r="83" spans="1:9" ht="12.75">
      <c r="A83" s="13" t="s">
        <v>45</v>
      </c>
      <c r="B83" s="42">
        <f>B84+B85+B86+B87+B88</f>
        <v>145976.9</v>
      </c>
      <c r="C83" s="42">
        <f>C86+C87+C88</f>
        <v>51345.799999999996</v>
      </c>
      <c r="D83" s="42">
        <f>D84+D85+D86+D87+D88</f>
        <v>15616.8</v>
      </c>
      <c r="E83" s="33">
        <f>$D:$D/$B:$B*100</f>
        <v>10.698131005659114</v>
      </c>
      <c r="F83" s="33">
        <f>$D:$D/$C:$C*100</f>
        <v>30.41495117419536</v>
      </c>
      <c r="G83" s="42">
        <f>G84+G85+G86+G87+G88</f>
        <v>13461.08</v>
      </c>
      <c r="H83" s="33">
        <f>$D:$D/$G:$G*100</f>
        <v>116.01446540693614</v>
      </c>
      <c r="I83" s="42">
        <f>I86+I87+I88</f>
        <v>6519.7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D85-март!D85</f>
        <v>0</v>
      </c>
    </row>
    <row r="86" spans="1:9" ht="12.75">
      <c r="A86" s="14" t="s">
        <v>46</v>
      </c>
      <c r="B86" s="43">
        <v>15228</v>
      </c>
      <c r="C86" s="43">
        <v>3786.2</v>
      </c>
      <c r="D86" s="43">
        <v>3785.1</v>
      </c>
      <c r="E86" s="36">
        <f aca="true" t="shared" si="5" ref="E86:E111">$D:$D/$B:$B*100</f>
        <v>24.85618597320725</v>
      </c>
      <c r="F86" s="36">
        <f aca="true" t="shared" si="6" ref="F86:F101">$D:$D/$C:$C*100</f>
        <v>99.97094712376526</v>
      </c>
      <c r="G86" s="43">
        <v>3202.33</v>
      </c>
      <c r="H86" s="36">
        <f>$D:$D/$G:$G*100</f>
        <v>118.19831185418117</v>
      </c>
      <c r="I86" s="43">
        <f>D86-март!D86</f>
        <v>1289.5</v>
      </c>
    </row>
    <row r="87" spans="1:9" ht="12.75">
      <c r="A87" s="16" t="s">
        <v>89</v>
      </c>
      <c r="B87" s="35">
        <v>119365.3</v>
      </c>
      <c r="C87" s="35">
        <v>44170.1</v>
      </c>
      <c r="D87" s="35">
        <v>8775.5</v>
      </c>
      <c r="E87" s="36">
        <f t="shared" si="5"/>
        <v>7.351801570473161</v>
      </c>
      <c r="F87" s="36">
        <f t="shared" si="6"/>
        <v>19.867512185845175</v>
      </c>
      <c r="G87" s="35">
        <v>7360.92</v>
      </c>
      <c r="H87" s="36">
        <f>$D:$D/$G:$G*100</f>
        <v>119.21743477717459</v>
      </c>
      <c r="I87" s="43">
        <f>D87-март!D87</f>
        <v>4400.2</v>
      </c>
    </row>
    <row r="88" spans="1:9" ht="12.75">
      <c r="A88" s="14" t="s">
        <v>47</v>
      </c>
      <c r="B88" s="43">
        <v>11383.6</v>
      </c>
      <c r="C88" s="43">
        <v>3389.5</v>
      </c>
      <c r="D88" s="43">
        <v>3056.2</v>
      </c>
      <c r="E88" s="36">
        <f t="shared" si="5"/>
        <v>26.84739449734706</v>
      </c>
      <c r="F88" s="36">
        <f t="shared" si="6"/>
        <v>90.1666912523971</v>
      </c>
      <c r="G88" s="43">
        <v>2897.83</v>
      </c>
      <c r="H88" s="36">
        <f>$D:$D/$G:$G*100</f>
        <v>105.46512390305848</v>
      </c>
      <c r="I88" s="43">
        <f>D88-март!D88</f>
        <v>830</v>
      </c>
    </row>
    <row r="89" spans="1:9" ht="12.75">
      <c r="A89" s="13" t="s">
        <v>48</v>
      </c>
      <c r="B89" s="42">
        <f>B90+B91+B92+B93</f>
        <v>93526.90000000001</v>
      </c>
      <c r="C89" s="42">
        <f>C91+C92+C93</f>
        <v>15734</v>
      </c>
      <c r="D89" s="42">
        <f>D90+D91+D92+D93</f>
        <v>11012</v>
      </c>
      <c r="E89" s="33">
        <f t="shared" si="5"/>
        <v>11.77415267693038</v>
      </c>
      <c r="F89" s="33">
        <f t="shared" si="6"/>
        <v>69.98855980678785</v>
      </c>
      <c r="G89" s="42">
        <f>G90+G91+G92+G93</f>
        <v>110727.59000000001</v>
      </c>
      <c r="H89" s="33">
        <f>$D:$D/$G:$G*100</f>
        <v>9.945127497130569</v>
      </c>
      <c r="I89" s="42">
        <f>D89-март!D89</f>
        <v>2948.0999999999995</v>
      </c>
    </row>
    <row r="90" spans="1:9" ht="12.75" hidden="1">
      <c r="A90" s="14" t="s">
        <v>49</v>
      </c>
      <c r="B90" s="43"/>
      <c r="C90" s="43"/>
      <c r="D90" s="43"/>
      <c r="E90" s="36" t="e">
        <f t="shared" si="5"/>
        <v>#DIV/0!</v>
      </c>
      <c r="F90" s="36" t="e">
        <f t="shared" si="6"/>
        <v>#DIV/0!</v>
      </c>
      <c r="G90" s="43">
        <v>99075.13</v>
      </c>
      <c r="H90" s="36">
        <v>0</v>
      </c>
      <c r="I90" s="43">
        <f>D90-март!D90</f>
        <v>0</v>
      </c>
    </row>
    <row r="91" spans="1:9" ht="12.75">
      <c r="A91" s="14" t="s">
        <v>50</v>
      </c>
      <c r="B91" s="43">
        <v>41201.7</v>
      </c>
      <c r="C91" s="43">
        <v>405.7</v>
      </c>
      <c r="D91" s="43">
        <v>405.7</v>
      </c>
      <c r="E91" s="36">
        <f t="shared" si="5"/>
        <v>0.9846681083547524</v>
      </c>
      <c r="F91" s="36">
        <f t="shared" si="6"/>
        <v>100</v>
      </c>
      <c r="G91" s="43">
        <v>2.3</v>
      </c>
      <c r="H91" s="36">
        <v>0</v>
      </c>
      <c r="I91" s="43">
        <f>D91-март!D91</f>
        <v>0</v>
      </c>
    </row>
    <row r="92" spans="1:9" ht="12.75">
      <c r="A92" s="14" t="s">
        <v>51</v>
      </c>
      <c r="B92" s="43">
        <v>36675.9</v>
      </c>
      <c r="C92" s="43">
        <v>10099.4</v>
      </c>
      <c r="D92" s="43">
        <v>5737.2</v>
      </c>
      <c r="E92" s="36">
        <f t="shared" si="5"/>
        <v>15.642969906668954</v>
      </c>
      <c r="F92" s="36">
        <f t="shared" si="6"/>
        <v>56.80733508921322</v>
      </c>
      <c r="G92" s="43">
        <v>5311.86</v>
      </c>
      <c r="H92" s="36">
        <f aca="true" t="shared" si="7" ref="H92:H101">$D:$D/$G:$G*100</f>
        <v>108.00736465192983</v>
      </c>
      <c r="I92" s="43">
        <f>D92-март!D92</f>
        <v>1702.2999999999997</v>
      </c>
    </row>
    <row r="93" spans="1:9" ht="12.75">
      <c r="A93" s="14" t="s">
        <v>52</v>
      </c>
      <c r="B93" s="43">
        <v>15649.3</v>
      </c>
      <c r="C93" s="43">
        <v>5228.9</v>
      </c>
      <c r="D93" s="43">
        <v>4869.1</v>
      </c>
      <c r="E93" s="36">
        <f t="shared" si="5"/>
        <v>31.113851737777416</v>
      </c>
      <c r="F93" s="36">
        <f t="shared" si="6"/>
        <v>93.11901164680908</v>
      </c>
      <c r="G93" s="43">
        <v>6338.3</v>
      </c>
      <c r="H93" s="36">
        <f t="shared" si="7"/>
        <v>76.82028304119402</v>
      </c>
      <c r="I93" s="43">
        <f>D93-март!D93</f>
        <v>1245.8000000000002</v>
      </c>
    </row>
    <row r="94" spans="1:9" ht="12.75">
      <c r="A94" s="17" t="s">
        <v>53</v>
      </c>
      <c r="B94" s="42">
        <f>B95+B96+B97+B98</f>
        <v>1096054.0999999999</v>
      </c>
      <c r="C94" s="42">
        <f>C95+C96+C97+C98</f>
        <v>311991.8</v>
      </c>
      <c r="D94" s="42">
        <f>D95+D96+D97+D98</f>
        <v>292523.49999999994</v>
      </c>
      <c r="E94" s="33">
        <f t="shared" si="5"/>
        <v>26.68878297157047</v>
      </c>
      <c r="F94" s="33">
        <f t="shared" si="6"/>
        <v>93.75999625631185</v>
      </c>
      <c r="G94" s="42">
        <f>G95+G96+G97+G98</f>
        <v>262281.08999999997</v>
      </c>
      <c r="H94" s="33">
        <f t="shared" si="7"/>
        <v>111.5305339016244</v>
      </c>
      <c r="I94" s="42">
        <f>D94-март!D94</f>
        <v>84719.49999999997</v>
      </c>
    </row>
    <row r="95" spans="1:9" ht="12.75">
      <c r="A95" s="14" t="s">
        <v>54</v>
      </c>
      <c r="B95" s="43">
        <v>421370</v>
      </c>
      <c r="C95" s="43">
        <v>117180.1</v>
      </c>
      <c r="D95" s="43">
        <v>112380.1</v>
      </c>
      <c r="E95" s="36">
        <f t="shared" si="5"/>
        <v>26.670171108526947</v>
      </c>
      <c r="F95" s="36">
        <f t="shared" si="6"/>
        <v>95.9037413349195</v>
      </c>
      <c r="G95" s="43">
        <v>100700.51</v>
      </c>
      <c r="H95" s="36">
        <f t="shared" si="7"/>
        <v>111.59834245129446</v>
      </c>
      <c r="I95" s="43">
        <f>D95-март!D95</f>
        <v>31685.20000000001</v>
      </c>
    </row>
    <row r="96" spans="1:9" ht="12.75">
      <c r="A96" s="14" t="s">
        <v>55</v>
      </c>
      <c r="B96" s="43">
        <v>597594.7</v>
      </c>
      <c r="C96" s="43">
        <v>173769.8</v>
      </c>
      <c r="D96" s="43">
        <v>159461.5</v>
      </c>
      <c r="E96" s="36">
        <f t="shared" si="5"/>
        <v>26.68388792604754</v>
      </c>
      <c r="F96" s="36">
        <f t="shared" si="6"/>
        <v>91.7659455210284</v>
      </c>
      <c r="G96" s="43">
        <v>143273.73</v>
      </c>
      <c r="H96" s="36">
        <f t="shared" si="7"/>
        <v>111.29849135637076</v>
      </c>
      <c r="I96" s="43">
        <f>D96-март!D96</f>
        <v>46466.8</v>
      </c>
    </row>
    <row r="97" spans="1:9" ht="12.75">
      <c r="A97" s="14" t="s">
        <v>56</v>
      </c>
      <c r="B97" s="43">
        <v>31959.7</v>
      </c>
      <c r="C97" s="43">
        <v>8977.3</v>
      </c>
      <c r="D97" s="43">
        <v>8895.1</v>
      </c>
      <c r="E97" s="36">
        <f t="shared" si="5"/>
        <v>27.83223872564511</v>
      </c>
      <c r="F97" s="36">
        <f t="shared" si="6"/>
        <v>99.08435721207937</v>
      </c>
      <c r="G97" s="43">
        <v>4651.49</v>
      </c>
      <c r="H97" s="36">
        <f t="shared" si="7"/>
        <v>191.2311968852991</v>
      </c>
      <c r="I97" s="43">
        <f>D97-март!D97</f>
        <v>3047.3</v>
      </c>
    </row>
    <row r="98" spans="1:9" ht="12.75">
      <c r="A98" s="14" t="s">
        <v>57</v>
      </c>
      <c r="B98" s="43">
        <v>45129.7</v>
      </c>
      <c r="C98" s="43">
        <v>12064.6</v>
      </c>
      <c r="D98" s="35">
        <v>11786.8</v>
      </c>
      <c r="E98" s="36">
        <f t="shared" si="5"/>
        <v>26.117612126825573</v>
      </c>
      <c r="F98" s="36">
        <f t="shared" si="6"/>
        <v>97.69739568655405</v>
      </c>
      <c r="G98" s="35">
        <v>13655.36</v>
      </c>
      <c r="H98" s="36">
        <f t="shared" si="7"/>
        <v>86.31628898835328</v>
      </c>
      <c r="I98" s="43">
        <f>D98-март!D98</f>
        <v>3520.199999999999</v>
      </c>
    </row>
    <row r="99" spans="1:9" ht="25.5">
      <c r="A99" s="17" t="s">
        <v>58</v>
      </c>
      <c r="B99" s="42">
        <f>B100+B101</f>
        <v>205018</v>
      </c>
      <c r="C99" s="42">
        <f>C100+C101</f>
        <v>29603.3</v>
      </c>
      <c r="D99" s="42">
        <f>D100+D101</f>
        <v>29247.9</v>
      </c>
      <c r="E99" s="33">
        <f t="shared" si="5"/>
        <v>14.26601566691705</v>
      </c>
      <c r="F99" s="33">
        <f t="shared" si="6"/>
        <v>98.799458168515</v>
      </c>
      <c r="G99" s="42">
        <f>G100+G101</f>
        <v>31583.87</v>
      </c>
      <c r="H99" s="33">
        <f t="shared" si="7"/>
        <v>92.60391459311353</v>
      </c>
      <c r="I99" s="42">
        <f>D99-март!D99</f>
        <v>12252.100000000002</v>
      </c>
    </row>
    <row r="100" spans="1:9" ht="12.75">
      <c r="A100" s="14" t="s">
        <v>59</v>
      </c>
      <c r="B100" s="43">
        <v>202096.6</v>
      </c>
      <c r="C100" s="43">
        <v>28582.6</v>
      </c>
      <c r="D100" s="43">
        <v>28227.2</v>
      </c>
      <c r="E100" s="36">
        <f t="shared" si="5"/>
        <v>13.967182030771424</v>
      </c>
      <c r="F100" s="36">
        <f t="shared" si="6"/>
        <v>98.75658617480566</v>
      </c>
      <c r="G100" s="43">
        <v>27382.85</v>
      </c>
      <c r="H100" s="36">
        <f t="shared" si="7"/>
        <v>103.08349934356724</v>
      </c>
      <c r="I100" s="43">
        <f>D100-март!D100</f>
        <v>11815.100000000002</v>
      </c>
    </row>
    <row r="101" spans="1:9" ht="25.5">
      <c r="A101" s="14" t="s">
        <v>60</v>
      </c>
      <c r="B101" s="43">
        <v>2921.4</v>
      </c>
      <c r="C101" s="43">
        <v>1020.7</v>
      </c>
      <c r="D101" s="43">
        <v>1020.7</v>
      </c>
      <c r="E101" s="36">
        <f t="shared" si="5"/>
        <v>34.93872800711987</v>
      </c>
      <c r="F101" s="36">
        <f t="shared" si="6"/>
        <v>100</v>
      </c>
      <c r="G101" s="43">
        <v>4201.02</v>
      </c>
      <c r="H101" s="36">
        <f t="shared" si="7"/>
        <v>24.296480378574724</v>
      </c>
      <c r="I101" s="43">
        <f>D101-март!D101</f>
        <v>437</v>
      </c>
    </row>
    <row r="102" spans="1:9" ht="12.75">
      <c r="A102" s="17" t="s">
        <v>116</v>
      </c>
      <c r="B102" s="42">
        <f>B103</f>
        <v>44.8</v>
      </c>
      <c r="C102" s="42">
        <f>C103</f>
        <v>0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0</v>
      </c>
      <c r="H102" s="33">
        <v>0</v>
      </c>
      <c r="I102" s="43">
        <f>D102-март!D102</f>
        <v>0</v>
      </c>
    </row>
    <row r="103" spans="1:9" ht="12.75">
      <c r="A103" s="14" t="s">
        <v>117</v>
      </c>
      <c r="B103" s="43">
        <v>44.8</v>
      </c>
      <c r="C103" s="43">
        <v>0</v>
      </c>
      <c r="D103" s="43">
        <v>0</v>
      </c>
      <c r="E103" s="36">
        <f t="shared" si="5"/>
        <v>0</v>
      </c>
      <c r="F103" s="36">
        <v>0</v>
      </c>
      <c r="G103" s="43">
        <v>0</v>
      </c>
      <c r="H103" s="36">
        <v>0</v>
      </c>
      <c r="I103" s="43">
        <f>D103-март!D103</f>
        <v>0</v>
      </c>
    </row>
    <row r="104" spans="1:9" ht="12.75">
      <c r="A104" s="17" t="s">
        <v>61</v>
      </c>
      <c r="B104" s="42">
        <f>B105+B106+B107+B108+B109</f>
        <v>132769.7</v>
      </c>
      <c r="C104" s="42">
        <f>C105+C106+C107+C108+C109</f>
        <v>30305.299999999996</v>
      </c>
      <c r="D104" s="42">
        <f>D105+D106+D107+D108+D109</f>
        <v>30204.1</v>
      </c>
      <c r="E104" s="33">
        <f t="shared" si="5"/>
        <v>22.74924173211207</v>
      </c>
      <c r="F104" s="33">
        <f aca="true" t="shared" si="8" ref="F104:F111">$D:$D/$C:$C*100</f>
        <v>99.66606501173064</v>
      </c>
      <c r="G104" s="42">
        <f>G105+G106+G107+G108+G109</f>
        <v>28535.33</v>
      </c>
      <c r="H104" s="33">
        <f>$D:$D/$G:$G*100</f>
        <v>105.84808376142836</v>
      </c>
      <c r="I104" s="42">
        <f>D104-март!D104</f>
        <v>11164.8</v>
      </c>
    </row>
    <row r="105" spans="1:9" ht="12.75">
      <c r="A105" s="14" t="s">
        <v>62</v>
      </c>
      <c r="B105" s="43">
        <v>800</v>
      </c>
      <c r="C105" s="43">
        <v>181.8</v>
      </c>
      <c r="D105" s="43">
        <v>158.6</v>
      </c>
      <c r="E105" s="36">
        <f t="shared" si="5"/>
        <v>19.825</v>
      </c>
      <c r="F105" s="36">
        <f t="shared" si="8"/>
        <v>87.23872387238723</v>
      </c>
      <c r="G105" s="43">
        <v>149.9</v>
      </c>
      <c r="H105" s="36">
        <f>$D:$D/$G:$G*100</f>
        <v>105.8038692461641</v>
      </c>
      <c r="I105" s="43">
        <f>D105-март!D105</f>
        <v>50.19999999999999</v>
      </c>
    </row>
    <row r="106" spans="1:9" ht="12.75">
      <c r="A106" s="14" t="s">
        <v>63</v>
      </c>
      <c r="B106" s="43">
        <v>49205.1</v>
      </c>
      <c r="C106" s="43">
        <v>12919.9</v>
      </c>
      <c r="D106" s="43">
        <v>12919.9</v>
      </c>
      <c r="E106" s="36">
        <f t="shared" si="5"/>
        <v>26.257237562772968</v>
      </c>
      <c r="F106" s="36">
        <f t="shared" si="8"/>
        <v>100</v>
      </c>
      <c r="G106" s="43">
        <v>14358.09</v>
      </c>
      <c r="H106" s="36">
        <f>$D:$D/$G:$G*100</f>
        <v>89.98341701438004</v>
      </c>
      <c r="I106" s="43">
        <f>D106-март!D106</f>
        <v>4051.199999999999</v>
      </c>
    </row>
    <row r="107" spans="1:9" ht="12.75">
      <c r="A107" s="14" t="s">
        <v>64</v>
      </c>
      <c r="B107" s="43">
        <v>26125.7</v>
      </c>
      <c r="C107" s="43">
        <v>7129.5</v>
      </c>
      <c r="D107" s="43">
        <v>7129.5</v>
      </c>
      <c r="E107" s="36">
        <f t="shared" si="5"/>
        <v>27.28922095867288</v>
      </c>
      <c r="F107" s="36">
        <f t="shared" si="8"/>
        <v>100</v>
      </c>
      <c r="G107" s="43">
        <v>5281.7</v>
      </c>
      <c r="H107" s="36">
        <f>$D:$D/$G:$G*100</f>
        <v>134.98494802809702</v>
      </c>
      <c r="I107" s="43">
        <f>D107-март!D107</f>
        <v>2539.3</v>
      </c>
    </row>
    <row r="108" spans="1:9" ht="12.75">
      <c r="A108" s="14" t="s">
        <v>65</v>
      </c>
      <c r="B108" s="35">
        <v>31005</v>
      </c>
      <c r="C108" s="35">
        <v>1737.5</v>
      </c>
      <c r="D108" s="35">
        <v>1730.8</v>
      </c>
      <c r="E108" s="36">
        <f t="shared" si="5"/>
        <v>5.582325431382035</v>
      </c>
      <c r="F108" s="36">
        <f t="shared" si="8"/>
        <v>99.61438848920862</v>
      </c>
      <c r="G108" s="35">
        <v>1102.99</v>
      </c>
      <c r="H108" s="36">
        <v>0</v>
      </c>
      <c r="I108" s="43">
        <f>D108-март!D108</f>
        <v>929.1999999999999</v>
      </c>
    </row>
    <row r="109" spans="1:9" ht="12.75">
      <c r="A109" s="14" t="s">
        <v>66</v>
      </c>
      <c r="B109" s="43">
        <v>25633.9</v>
      </c>
      <c r="C109" s="43">
        <v>8336.6</v>
      </c>
      <c r="D109" s="43">
        <v>8265.3</v>
      </c>
      <c r="E109" s="36">
        <f t="shared" si="5"/>
        <v>32.24363050491731</v>
      </c>
      <c r="F109" s="36">
        <f t="shared" si="8"/>
        <v>99.14473526377658</v>
      </c>
      <c r="G109" s="43">
        <v>7642.65</v>
      </c>
      <c r="H109" s="36">
        <f>$D:$D/$G:$G*100</f>
        <v>108.14704323762045</v>
      </c>
      <c r="I109" s="43">
        <f>D109-март!D109</f>
        <v>3594.8999999999996</v>
      </c>
    </row>
    <row r="110" spans="1:9" ht="12.75">
      <c r="A110" s="17" t="s">
        <v>73</v>
      </c>
      <c r="B110" s="34">
        <f>B111+B112+B113</f>
        <v>26863.1</v>
      </c>
      <c r="C110" s="34">
        <f>C111+C113</f>
        <v>8592.8</v>
      </c>
      <c r="D110" s="34">
        <f>D111+D112+D113</f>
        <v>8586.8</v>
      </c>
      <c r="E110" s="33">
        <f t="shared" si="5"/>
        <v>31.965037542204733</v>
      </c>
      <c r="F110" s="33">
        <f t="shared" si="8"/>
        <v>99.93017409924589</v>
      </c>
      <c r="G110" s="34">
        <f>G111+G112+G113</f>
        <v>10847.02</v>
      </c>
      <c r="H110" s="33">
        <f>$D:$D/$G:$G*100</f>
        <v>79.16275622244633</v>
      </c>
      <c r="I110" s="42">
        <f>D110-март!D110</f>
        <v>2401.199999999999</v>
      </c>
    </row>
    <row r="111" spans="1:9" ht="12.75">
      <c r="A111" s="51" t="s">
        <v>74</v>
      </c>
      <c r="B111" s="35">
        <v>23913.1</v>
      </c>
      <c r="C111" s="35">
        <v>7586.3</v>
      </c>
      <c r="D111" s="35">
        <v>7586.3</v>
      </c>
      <c r="E111" s="36">
        <f t="shared" si="5"/>
        <v>31.724452287658234</v>
      </c>
      <c r="F111" s="36">
        <f t="shared" si="8"/>
        <v>100</v>
      </c>
      <c r="G111" s="35">
        <v>7622.62</v>
      </c>
      <c r="H111" s="36">
        <f>$D:$D/$G:$G*100</f>
        <v>99.5235234079621</v>
      </c>
      <c r="I111" s="43">
        <f>D111-март!D111</f>
        <v>2047.6999999999998</v>
      </c>
    </row>
    <row r="112" spans="1:9" ht="24.75" customHeight="1" hidden="1">
      <c r="A112" s="18" t="s">
        <v>75</v>
      </c>
      <c r="B112" s="35">
        <v>0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D112-март!D112</f>
        <v>0</v>
      </c>
    </row>
    <row r="113" spans="1:9" ht="25.5">
      <c r="A113" s="18" t="s">
        <v>85</v>
      </c>
      <c r="B113" s="35">
        <v>2950</v>
      </c>
      <c r="C113" s="35">
        <v>1006.5</v>
      </c>
      <c r="D113" s="35">
        <v>1000.5</v>
      </c>
      <c r="E113" s="36">
        <f>$D:$D/$B:$B*100</f>
        <v>33.91525423728813</v>
      </c>
      <c r="F113" s="36">
        <f>$D:$D/$C:$C*100</f>
        <v>99.40387481371089</v>
      </c>
      <c r="G113" s="35">
        <v>3224.4</v>
      </c>
      <c r="H113" s="36">
        <f>$D:$D/$G:$G*100</f>
        <v>31.02902865649423</v>
      </c>
      <c r="I113" s="43">
        <f>D113-март!D113</f>
        <v>353.5</v>
      </c>
    </row>
    <row r="114" spans="1:9" ht="26.25" customHeight="1">
      <c r="A114" s="19" t="s">
        <v>93</v>
      </c>
      <c r="B114" s="34">
        <v>425</v>
      </c>
      <c r="C114" s="34">
        <f>C115</f>
        <v>308.8</v>
      </c>
      <c r="D114" s="34">
        <f>D115</f>
        <v>55.8</v>
      </c>
      <c r="E114" s="33">
        <f>$D:$D/$B:$B*100</f>
        <v>13.129411764705882</v>
      </c>
      <c r="F114" s="33">
        <f>$D:$D/$C:$C*100</f>
        <v>18.069948186528496</v>
      </c>
      <c r="G114" s="34">
        <f>G115</f>
        <v>11.58</v>
      </c>
      <c r="H114" s="33">
        <v>0</v>
      </c>
      <c r="I114" s="42">
        <f>D114-март!D114</f>
        <v>0</v>
      </c>
    </row>
    <row r="115" spans="1:9" ht="13.5" customHeight="1">
      <c r="A115" s="18" t="s">
        <v>94</v>
      </c>
      <c r="B115" s="35">
        <v>425.5</v>
      </c>
      <c r="C115" s="35">
        <v>308.8</v>
      </c>
      <c r="D115" s="35">
        <v>55.8</v>
      </c>
      <c r="E115" s="36">
        <f>$D:$D/$B:$B*100</f>
        <v>13.113983548766155</v>
      </c>
      <c r="F115" s="36">
        <f>$D:$D/$C:$C*100</f>
        <v>18.069948186528496</v>
      </c>
      <c r="G115" s="35">
        <v>11.58</v>
      </c>
      <c r="H115" s="36">
        <v>0</v>
      </c>
      <c r="I115" s="43">
        <f>D115-март!D115</f>
        <v>0</v>
      </c>
    </row>
    <row r="116" spans="1:9" ht="16.5" customHeight="1">
      <c r="A116" s="20" t="s">
        <v>67</v>
      </c>
      <c r="B116" s="42">
        <f>B72+B81+B82+B83+B89+B94+B99+B102+B104+B110+B114</f>
        <v>1790959.7</v>
      </c>
      <c r="C116" s="42">
        <f>C72+C81+C82+C83+C89+C94+C99+C102+C104+C110+C114</f>
        <v>475889.5999999999</v>
      </c>
      <c r="D116" s="42">
        <f>D72+D81+D82+D83+D89+D94+D99+D102+D104+D110+D114</f>
        <v>413475.79999999993</v>
      </c>
      <c r="E116" s="33">
        <f>$D:$D/$B:$B*100</f>
        <v>23.086828810274177</v>
      </c>
      <c r="F116" s="33">
        <f>$D:$D/$C:$C*100</f>
        <v>86.88481530170023</v>
      </c>
      <c r="G116" s="42">
        <f>G72+G81+G82+G83+G89+G94+G99+G102+G104+G110+G114</f>
        <v>476860.98000000004</v>
      </c>
      <c r="H116" s="33">
        <f>$D:$D/$G:$G*100</f>
        <v>86.70782834863107</v>
      </c>
      <c r="I116" s="42">
        <f>I72+I81+I82+I83+I89+I94+I99+I102+I104+I110+I114</f>
        <v>127660.49999999997</v>
      </c>
    </row>
    <row r="117" spans="1:9" ht="26.25" customHeight="1">
      <c r="A117" s="21" t="s">
        <v>68</v>
      </c>
      <c r="B117" s="37">
        <f>B70-B116</f>
        <v>-7255.940000000177</v>
      </c>
      <c r="C117" s="37">
        <f>C70-C116</f>
        <v>-2289.4199999999255</v>
      </c>
      <c r="D117" s="37">
        <f>D70-D116</f>
        <v>65413.38000000012</v>
      </c>
      <c r="E117" s="37"/>
      <c r="F117" s="37"/>
      <c r="G117" s="37">
        <f>G70-G116</f>
        <v>84741.45000000001</v>
      </c>
      <c r="H117" s="37"/>
      <c r="I117" s="37">
        <f>I70-I116</f>
        <v>51799.30000000005</v>
      </c>
    </row>
    <row r="118" spans="1:9" ht="24" customHeight="1">
      <c r="A118" s="3" t="s">
        <v>69</v>
      </c>
      <c r="B118" s="35" t="s">
        <v>133</v>
      </c>
      <c r="C118" s="35"/>
      <c r="D118" s="35" t="s">
        <v>144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-65413.38000000012</v>
      </c>
      <c r="E119" s="35"/>
      <c r="F119" s="35"/>
      <c r="G119" s="47"/>
      <c r="H119" s="44"/>
      <c r="I119" s="34">
        <f>I121+I122</f>
        <v>51798.2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47181.2</v>
      </c>
      <c r="E121" s="35"/>
      <c r="F121" s="35"/>
      <c r="G121" s="35"/>
      <c r="H121" s="44"/>
      <c r="I121" s="35">
        <f>D121-март!D121</f>
        <v>45935.2</v>
      </c>
    </row>
    <row r="122" spans="1:9" ht="12.75">
      <c r="A122" s="3" t="s">
        <v>72</v>
      </c>
      <c r="B122" s="35">
        <v>1352</v>
      </c>
      <c r="C122" s="35"/>
      <c r="D122" s="35">
        <v>10487</v>
      </c>
      <c r="E122" s="35"/>
      <c r="F122" s="35"/>
      <c r="G122" s="35"/>
      <c r="H122" s="44"/>
      <c r="I122" s="35">
        <f>D122-март!D122</f>
        <v>5863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1:I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98">
      <selection activeCell="I121" sqref="I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6" t="s">
        <v>122</v>
      </c>
      <c r="B1" s="76"/>
      <c r="C1" s="76"/>
      <c r="D1" s="76"/>
      <c r="E1" s="76"/>
      <c r="F1" s="76"/>
      <c r="G1" s="76"/>
      <c r="H1" s="76"/>
      <c r="I1" s="38"/>
    </row>
    <row r="2" spans="1:9" ht="15">
      <c r="A2" s="77" t="s">
        <v>145</v>
      </c>
      <c r="B2" s="77"/>
      <c r="C2" s="77"/>
      <c r="D2" s="77"/>
      <c r="E2" s="77"/>
      <c r="F2" s="77"/>
      <c r="G2" s="77"/>
      <c r="H2" s="77"/>
      <c r="I2" s="39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40"/>
    </row>
    <row r="4" spans="1:9" ht="45" customHeight="1">
      <c r="A4" s="9" t="s">
        <v>1</v>
      </c>
      <c r="B4" s="24" t="s">
        <v>2</v>
      </c>
      <c r="C4" s="24" t="s">
        <v>146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9" t="s">
        <v>3</v>
      </c>
      <c r="B6" s="80"/>
      <c r="C6" s="80"/>
      <c r="D6" s="80"/>
      <c r="E6" s="80"/>
      <c r="F6" s="80"/>
      <c r="G6" s="80"/>
      <c r="H6" s="80"/>
      <c r="I6" s="81"/>
    </row>
    <row r="7" spans="1:9" ht="12.75">
      <c r="A7" s="60" t="s">
        <v>140</v>
      </c>
      <c r="B7" s="42">
        <f>B8+B16+B21+B25+B28+B32+B35+B41+B42+B43+B47+B61</f>
        <v>423442.8999999999</v>
      </c>
      <c r="C7" s="42">
        <f>C8+C16+C21+C25+C28+C32+C35+C41+C42+C43+C47+C61</f>
        <v>157533.28</v>
      </c>
      <c r="D7" s="42">
        <f>D8+D16+D21+D25+D28+D32+D35+D41+D42+D43+D47+D61</f>
        <v>144237.59999999998</v>
      </c>
      <c r="E7" s="33">
        <f>$D:$D/$B:$B*100</f>
        <v>34.063057852664436</v>
      </c>
      <c r="F7" s="33">
        <f>$D:$D/$C:$C*100</f>
        <v>91.56008178081481</v>
      </c>
      <c r="G7" s="42">
        <f>G8+G16+G21+G25+G28+G32+G35+G41+G42+G43+G47+G61</f>
        <v>149394.79000000004</v>
      </c>
      <c r="H7" s="33">
        <f>$D:$D/$G:$G*100</f>
        <v>96.54794521281495</v>
      </c>
      <c r="I7" s="42">
        <f>I8+I16+I21+I25+I28+I32+I35+I41+I42+I43+I47+I61</f>
        <v>28538.510000000002</v>
      </c>
    </row>
    <row r="8" spans="1:9" ht="12.75">
      <c r="A8" s="6" t="s">
        <v>4</v>
      </c>
      <c r="B8" s="33">
        <f>B9+B10</f>
        <v>220558.89999999997</v>
      </c>
      <c r="C8" s="33">
        <f>C9+C10</f>
        <v>80978.95000000001</v>
      </c>
      <c r="D8" s="33">
        <f>D9+D10</f>
        <v>77057.9</v>
      </c>
      <c r="E8" s="33">
        <f aca="true" t="shared" si="0" ref="E8:E70">$D:$D/$B:$B*100</f>
        <v>34.937560896431755</v>
      </c>
      <c r="F8" s="33">
        <f>$D:$D/$C:$C*100</f>
        <v>95.1579391928396</v>
      </c>
      <c r="G8" s="33">
        <f>G9+G10</f>
        <v>76602.19000000002</v>
      </c>
      <c r="H8" s="33">
        <f>$D:$D/$G:$G*100</f>
        <v>100.59490466264734</v>
      </c>
      <c r="I8" s="33">
        <f>I9+I10</f>
        <v>15918.86</v>
      </c>
    </row>
    <row r="9" spans="1:9" ht="25.5">
      <c r="A9" s="4" t="s">
        <v>5</v>
      </c>
      <c r="B9" s="34">
        <v>4347.8</v>
      </c>
      <c r="C9" s="34">
        <v>1660</v>
      </c>
      <c r="D9" s="54">
        <v>1040.32</v>
      </c>
      <c r="E9" s="33">
        <f t="shared" si="0"/>
        <v>23.92750356502139</v>
      </c>
      <c r="F9" s="33">
        <f>$D:$D/$C:$C*100</f>
        <v>62.66987951807228</v>
      </c>
      <c r="G9" s="34">
        <v>3145.19</v>
      </c>
      <c r="H9" s="33">
        <f>$D:$D/$G:$G*100</f>
        <v>33.07653909620722</v>
      </c>
      <c r="I9" s="54">
        <v>164.07</v>
      </c>
    </row>
    <row r="10" spans="1:9" ht="12.75" customHeight="1">
      <c r="A10" s="82" t="s">
        <v>82</v>
      </c>
      <c r="B10" s="69">
        <f>B12+B13+B14+B15</f>
        <v>216211.09999999998</v>
      </c>
      <c r="C10" s="69">
        <f>C12+C13+C14+C15</f>
        <v>79318.95000000001</v>
      </c>
      <c r="D10" s="69">
        <f>D12+D13+D14+D15</f>
        <v>76017.57999999999</v>
      </c>
      <c r="E10" s="71">
        <f t="shared" si="0"/>
        <v>35.15896269895486</v>
      </c>
      <c r="F10" s="69">
        <f>$D:$D/$C:$C*100</f>
        <v>95.8378546362502</v>
      </c>
      <c r="G10" s="69">
        <f>G12+G13+G14+G15</f>
        <v>73457.00000000001</v>
      </c>
      <c r="H10" s="71">
        <f>$D:$D/$G:$G*100</f>
        <v>103.48582163714823</v>
      </c>
      <c r="I10" s="69">
        <f>I12+I13+I14+I15</f>
        <v>15754.79</v>
      </c>
    </row>
    <row r="11" spans="1:9" ht="12.75">
      <c r="A11" s="83"/>
      <c r="B11" s="70"/>
      <c r="C11" s="70"/>
      <c r="D11" s="70"/>
      <c r="E11" s="72"/>
      <c r="F11" s="84"/>
      <c r="G11" s="70"/>
      <c r="H11" s="72"/>
      <c r="I11" s="70"/>
    </row>
    <row r="12" spans="1:9" ht="51" customHeight="1">
      <c r="A12" s="1" t="s">
        <v>86</v>
      </c>
      <c r="B12" s="35">
        <v>209649.4</v>
      </c>
      <c r="C12" s="35">
        <v>77601.3</v>
      </c>
      <c r="D12" s="35">
        <v>75036.4</v>
      </c>
      <c r="E12" s="33">
        <f t="shared" si="0"/>
        <v>35.7913735980165</v>
      </c>
      <c r="F12" s="33">
        <f aca="true" t="shared" si="1" ref="F12:F70">$D:$D/$C:$C*100</f>
        <v>96.69477186593522</v>
      </c>
      <c r="G12" s="35">
        <v>72428.55</v>
      </c>
      <c r="H12" s="33">
        <f aca="true" t="shared" si="2" ref="H12:H30">$D:$D/$G:$G*100</f>
        <v>103.6005829193046</v>
      </c>
      <c r="I12" s="35">
        <v>15480.96</v>
      </c>
    </row>
    <row r="13" spans="1:9" ht="89.25">
      <c r="A13" s="2" t="s">
        <v>87</v>
      </c>
      <c r="B13" s="35">
        <v>2481.4</v>
      </c>
      <c r="C13" s="35">
        <v>665.1</v>
      </c>
      <c r="D13" s="35">
        <v>240.87</v>
      </c>
      <c r="E13" s="33">
        <f t="shared" si="0"/>
        <v>9.707020230515031</v>
      </c>
      <c r="F13" s="33">
        <f t="shared" si="1"/>
        <v>36.215606675687866</v>
      </c>
      <c r="G13" s="35">
        <v>344.41</v>
      </c>
      <c r="H13" s="33">
        <f t="shared" si="2"/>
        <v>69.93699369936994</v>
      </c>
      <c r="I13" s="35">
        <v>33.87</v>
      </c>
    </row>
    <row r="14" spans="1:9" ht="25.5">
      <c r="A14" s="3" t="s">
        <v>88</v>
      </c>
      <c r="B14" s="35">
        <v>3645.9</v>
      </c>
      <c r="C14" s="35">
        <v>988.3</v>
      </c>
      <c r="D14" s="35">
        <v>484.31</v>
      </c>
      <c r="E14" s="33">
        <f t="shared" si="0"/>
        <v>13.283688526838366</v>
      </c>
      <c r="F14" s="33">
        <f t="shared" si="1"/>
        <v>49.004350905595466</v>
      </c>
      <c r="G14" s="35">
        <v>627.02</v>
      </c>
      <c r="H14" s="33">
        <f t="shared" si="2"/>
        <v>77.23996044783262</v>
      </c>
      <c r="I14" s="35">
        <v>158.95</v>
      </c>
    </row>
    <row r="15" spans="1:9" ht="65.25" customHeight="1">
      <c r="A15" s="7" t="s">
        <v>90</v>
      </c>
      <c r="B15" s="35">
        <v>434.4</v>
      </c>
      <c r="C15" s="49">
        <v>64.25</v>
      </c>
      <c r="D15" s="35">
        <v>256</v>
      </c>
      <c r="E15" s="33">
        <f t="shared" si="0"/>
        <v>58.93186003683242</v>
      </c>
      <c r="F15" s="33">
        <f t="shared" si="1"/>
        <v>398.44357976653697</v>
      </c>
      <c r="G15" s="35">
        <v>57.02</v>
      </c>
      <c r="H15" s="33">
        <f t="shared" si="2"/>
        <v>448.9652753419852</v>
      </c>
      <c r="I15" s="35">
        <v>81.01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10713.8</v>
      </c>
      <c r="D16" s="42">
        <f>D17+D18+D19+D20</f>
        <v>9454.689999999999</v>
      </c>
      <c r="E16" s="33">
        <f t="shared" si="0"/>
        <v>38.48156650142047</v>
      </c>
      <c r="F16" s="33">
        <f t="shared" si="1"/>
        <v>88.24777389908341</v>
      </c>
      <c r="G16" s="42">
        <f>G17+G18+G19+G20</f>
        <v>8721.89</v>
      </c>
      <c r="H16" s="33">
        <f t="shared" si="2"/>
        <v>108.40184868187973</v>
      </c>
      <c r="I16" s="42">
        <f>I17+I18+I19+I20</f>
        <v>2399</v>
      </c>
    </row>
    <row r="17" spans="1:9" ht="37.5" customHeight="1">
      <c r="A17" s="10" t="s">
        <v>96</v>
      </c>
      <c r="B17" s="35">
        <v>7841.5</v>
      </c>
      <c r="C17" s="49">
        <v>3280</v>
      </c>
      <c r="D17" s="35">
        <v>3253</v>
      </c>
      <c r="E17" s="33">
        <f t="shared" si="0"/>
        <v>41.48440987056048</v>
      </c>
      <c r="F17" s="33">
        <f t="shared" si="1"/>
        <v>99.17682926829269</v>
      </c>
      <c r="G17" s="35">
        <v>2938.61</v>
      </c>
      <c r="H17" s="33">
        <f t="shared" si="2"/>
        <v>110.69859559451578</v>
      </c>
      <c r="I17" s="35">
        <v>822.78</v>
      </c>
    </row>
    <row r="18" spans="1:9" ht="56.25" customHeight="1">
      <c r="A18" s="10" t="s">
        <v>97</v>
      </c>
      <c r="B18" s="35">
        <v>164.8</v>
      </c>
      <c r="C18" s="49">
        <v>68.8</v>
      </c>
      <c r="D18" s="35">
        <v>53.79</v>
      </c>
      <c r="E18" s="33">
        <f t="shared" si="0"/>
        <v>32.63956310679612</v>
      </c>
      <c r="F18" s="33">
        <f t="shared" si="1"/>
        <v>78.18313953488372</v>
      </c>
      <c r="G18" s="35">
        <v>72.76</v>
      </c>
      <c r="H18" s="33">
        <f t="shared" si="2"/>
        <v>73.92798240791643</v>
      </c>
      <c r="I18" s="35">
        <v>12.12</v>
      </c>
    </row>
    <row r="19" spans="1:9" ht="55.5" customHeight="1">
      <c r="A19" s="10" t="s">
        <v>98</v>
      </c>
      <c r="B19" s="35">
        <v>18156.6</v>
      </c>
      <c r="C19" s="49">
        <v>7615</v>
      </c>
      <c r="D19" s="35">
        <v>6677.6</v>
      </c>
      <c r="E19" s="33">
        <f t="shared" si="0"/>
        <v>36.777810823612356</v>
      </c>
      <c r="F19" s="33">
        <f t="shared" si="1"/>
        <v>87.69008535784636</v>
      </c>
      <c r="G19" s="35">
        <v>5913.03</v>
      </c>
      <c r="H19" s="33">
        <f t="shared" si="2"/>
        <v>112.93025741455736</v>
      </c>
      <c r="I19" s="35">
        <v>1661.97</v>
      </c>
    </row>
    <row r="20" spans="1:9" ht="54" customHeight="1">
      <c r="A20" s="10" t="s">
        <v>99</v>
      </c>
      <c r="B20" s="35">
        <v>-1593.5</v>
      </c>
      <c r="C20" s="49">
        <v>-250</v>
      </c>
      <c r="D20" s="35">
        <v>-529.7</v>
      </c>
      <c r="E20" s="33">
        <f t="shared" si="0"/>
        <v>33.24129275180421</v>
      </c>
      <c r="F20" s="33">
        <f t="shared" si="1"/>
        <v>211.88000000000002</v>
      </c>
      <c r="G20" s="35">
        <v>-202.51</v>
      </c>
      <c r="H20" s="33">
        <f t="shared" si="2"/>
        <v>261.56733000839466</v>
      </c>
      <c r="I20" s="35">
        <v>-97.87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19400.2</v>
      </c>
      <c r="D21" s="42">
        <f>D22+D23+D24</f>
        <v>19063.59</v>
      </c>
      <c r="E21" s="33">
        <f t="shared" si="0"/>
        <v>45.57862960876705</v>
      </c>
      <c r="F21" s="33">
        <f t="shared" si="1"/>
        <v>98.26491479469284</v>
      </c>
      <c r="G21" s="42">
        <f>G22+G23+G24</f>
        <v>18745.55</v>
      </c>
      <c r="H21" s="33">
        <f t="shared" si="2"/>
        <v>101.69661599686326</v>
      </c>
      <c r="I21" s="42">
        <f>I22+I23+I24</f>
        <v>1031.04</v>
      </c>
    </row>
    <row r="22" spans="1:9" ht="18.75" customHeight="1">
      <c r="A22" s="5" t="s">
        <v>102</v>
      </c>
      <c r="B22" s="35">
        <v>40121.82</v>
      </c>
      <c r="C22" s="35">
        <v>18850.2</v>
      </c>
      <c r="D22" s="35">
        <v>18156.48</v>
      </c>
      <c r="E22" s="33">
        <f t="shared" si="0"/>
        <v>45.25338082868623</v>
      </c>
      <c r="F22" s="33">
        <f t="shared" si="1"/>
        <v>96.31982684533851</v>
      </c>
      <c r="G22" s="35">
        <v>18087.6</v>
      </c>
      <c r="H22" s="33">
        <f t="shared" si="2"/>
        <v>100.38081337490878</v>
      </c>
      <c r="I22" s="35">
        <v>1016.36</v>
      </c>
    </row>
    <row r="23" spans="1:9" ht="12.75">
      <c r="A23" s="3" t="s">
        <v>100</v>
      </c>
      <c r="B23" s="35">
        <v>625.7</v>
      </c>
      <c r="C23" s="35">
        <v>200</v>
      </c>
      <c r="D23" s="35">
        <v>383.33</v>
      </c>
      <c r="E23" s="33">
        <f t="shared" si="0"/>
        <v>61.26418411379254</v>
      </c>
      <c r="F23" s="33">
        <v>0</v>
      </c>
      <c r="G23" s="35">
        <v>321.75</v>
      </c>
      <c r="H23" s="33">
        <f t="shared" si="2"/>
        <v>119.13908313908313</v>
      </c>
      <c r="I23" s="35">
        <v>-0.03</v>
      </c>
    </row>
    <row r="24" spans="1:9" ht="27" customHeight="1">
      <c r="A24" s="3" t="s">
        <v>101</v>
      </c>
      <c r="B24" s="35">
        <v>1078.2</v>
      </c>
      <c r="C24" s="35">
        <v>350</v>
      </c>
      <c r="D24" s="35">
        <v>523.78</v>
      </c>
      <c r="E24" s="33">
        <f t="shared" si="0"/>
        <v>48.57911333704322</v>
      </c>
      <c r="F24" s="33">
        <f t="shared" si="1"/>
        <v>149.65142857142857</v>
      </c>
      <c r="G24" s="35">
        <v>336.2</v>
      </c>
      <c r="H24" s="33">
        <f t="shared" si="2"/>
        <v>155.7941701368233</v>
      </c>
      <c r="I24" s="35">
        <v>14.71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6830</v>
      </c>
      <c r="D25" s="42">
        <f>$26:$26+$27:$27</f>
        <v>5154.95</v>
      </c>
      <c r="E25" s="33">
        <f t="shared" si="0"/>
        <v>20.346096175804607</v>
      </c>
      <c r="F25" s="33">
        <f t="shared" si="1"/>
        <v>75.47510980966324</v>
      </c>
      <c r="G25" s="42">
        <f>$26:$26+$27:$27</f>
        <v>6307.31</v>
      </c>
      <c r="H25" s="33">
        <f t="shared" si="2"/>
        <v>81.72977069463843</v>
      </c>
      <c r="I25" s="42">
        <f>$26:$26+$27:$27</f>
        <v>1159.1299999999999</v>
      </c>
    </row>
    <row r="26" spans="1:9" ht="12.75">
      <c r="A26" s="3" t="s">
        <v>9</v>
      </c>
      <c r="B26" s="35">
        <v>8355.6</v>
      </c>
      <c r="C26" s="35">
        <v>1300</v>
      </c>
      <c r="D26" s="35">
        <v>536.17</v>
      </c>
      <c r="E26" s="33">
        <f t="shared" si="0"/>
        <v>6.416894059074154</v>
      </c>
      <c r="F26" s="33">
        <f t="shared" si="1"/>
        <v>41.24384615384615</v>
      </c>
      <c r="G26" s="35">
        <v>1230.8</v>
      </c>
      <c r="H26" s="33">
        <f t="shared" si="2"/>
        <v>43.5627234319142</v>
      </c>
      <c r="I26" s="35">
        <v>82.51</v>
      </c>
    </row>
    <row r="27" spans="1:9" ht="12.75">
      <c r="A27" s="3" t="s">
        <v>10</v>
      </c>
      <c r="B27" s="35">
        <v>16980.71</v>
      </c>
      <c r="C27" s="35">
        <v>5530</v>
      </c>
      <c r="D27" s="35">
        <v>4618.78</v>
      </c>
      <c r="E27" s="33">
        <f t="shared" si="0"/>
        <v>27.2001582972679</v>
      </c>
      <c r="F27" s="33">
        <f t="shared" si="1"/>
        <v>83.52224231464737</v>
      </c>
      <c r="G27" s="35">
        <v>5076.51</v>
      </c>
      <c r="H27" s="33">
        <f t="shared" si="2"/>
        <v>90.98337243499964</v>
      </c>
      <c r="I27" s="35">
        <v>1076.62</v>
      </c>
    </row>
    <row r="28" spans="1:9" ht="12.75">
      <c r="A28" s="6" t="s">
        <v>11</v>
      </c>
      <c r="B28" s="42">
        <f>B29+B30+B31</f>
        <v>19018.3</v>
      </c>
      <c r="C28" s="42">
        <f>C29+C30+C31</f>
        <v>7134</v>
      </c>
      <c r="D28" s="42">
        <f>D29+D30+D31</f>
        <v>5485.3</v>
      </c>
      <c r="E28" s="33">
        <f t="shared" si="0"/>
        <v>28.84222038773182</v>
      </c>
      <c r="F28" s="33">
        <f t="shared" si="1"/>
        <v>76.88954303336138</v>
      </c>
      <c r="G28" s="42">
        <f>G29+G30+G31</f>
        <v>6344.11</v>
      </c>
      <c r="H28" s="33">
        <f t="shared" si="2"/>
        <v>86.46287658946645</v>
      </c>
      <c r="I28" s="42">
        <f>I29+I30+I31</f>
        <v>1122.8700000000001</v>
      </c>
    </row>
    <row r="29" spans="1:9" ht="25.5">
      <c r="A29" s="3" t="s">
        <v>12</v>
      </c>
      <c r="B29" s="35">
        <v>18910.3</v>
      </c>
      <c r="C29" s="35">
        <v>7100</v>
      </c>
      <c r="D29" s="35">
        <v>5453.3</v>
      </c>
      <c r="E29" s="33">
        <f t="shared" si="0"/>
        <v>28.837723357112267</v>
      </c>
      <c r="F29" s="33">
        <f t="shared" si="1"/>
        <v>76.80704225352113</v>
      </c>
      <c r="G29" s="35">
        <v>6321.11</v>
      </c>
      <c r="H29" s="33">
        <f t="shared" si="2"/>
        <v>86.27124033595366</v>
      </c>
      <c r="I29" s="35">
        <v>1108.47</v>
      </c>
    </row>
    <row r="30" spans="1:9" ht="25.5">
      <c r="A30" s="5" t="s">
        <v>104</v>
      </c>
      <c r="B30" s="35">
        <v>58</v>
      </c>
      <c r="C30" s="35">
        <v>24</v>
      </c>
      <c r="D30" s="35">
        <v>32</v>
      </c>
      <c r="E30" s="33">
        <f t="shared" si="0"/>
        <v>55.172413793103445</v>
      </c>
      <c r="F30" s="33">
        <f t="shared" si="1"/>
        <v>133.33333333333331</v>
      </c>
      <c r="G30" s="35">
        <v>23</v>
      </c>
      <c r="H30" s="33">
        <f t="shared" si="2"/>
        <v>139.1304347826087</v>
      </c>
      <c r="I30" s="35">
        <v>0</v>
      </c>
    </row>
    <row r="31" spans="1:9" ht="25.5">
      <c r="A31" s="3" t="s">
        <v>103</v>
      </c>
      <c r="B31" s="35">
        <v>50</v>
      </c>
      <c r="C31" s="35">
        <v>10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14.4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25607.85</v>
      </c>
      <c r="D35" s="42">
        <f>D36+D39+D40</f>
        <v>19697.67</v>
      </c>
      <c r="E35" s="33">
        <f t="shared" si="0"/>
        <v>27.800748648399182</v>
      </c>
      <c r="F35" s="33">
        <f t="shared" si="1"/>
        <v>76.9204365067743</v>
      </c>
      <c r="G35" s="42">
        <f>G36+G39+G40</f>
        <v>23972.98</v>
      </c>
      <c r="H35" s="33">
        <f>$D:$D/$G:$G*100</f>
        <v>82.1661303684398</v>
      </c>
      <c r="I35" s="42">
        <f>I36+I39+I40</f>
        <v>3330.3799999999997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24482.85</v>
      </c>
      <c r="D36" s="35">
        <f>D37+D38</f>
        <v>18205.489999999998</v>
      </c>
      <c r="E36" s="33">
        <f t="shared" si="0"/>
        <v>26.28613795483324</v>
      </c>
      <c r="F36" s="33">
        <f t="shared" si="1"/>
        <v>74.36017457117941</v>
      </c>
      <c r="G36" s="35">
        <f>G37+G38</f>
        <v>22099.57</v>
      </c>
      <c r="H36" s="33">
        <f>$D:$D/$G:$G*100</f>
        <v>82.37938566225496</v>
      </c>
      <c r="I36" s="35">
        <f>I37+I38</f>
        <v>3111.7</v>
      </c>
    </row>
    <row r="37" spans="1:9" ht="81.75" customHeight="1">
      <c r="A37" s="1" t="s">
        <v>108</v>
      </c>
      <c r="B37" s="35">
        <v>44757.5</v>
      </c>
      <c r="C37" s="35">
        <v>14757.5</v>
      </c>
      <c r="D37" s="35">
        <v>9753.8</v>
      </c>
      <c r="E37" s="33">
        <f t="shared" si="0"/>
        <v>21.792548734848907</v>
      </c>
      <c r="F37" s="33">
        <f t="shared" si="1"/>
        <v>66.09385058444857</v>
      </c>
      <c r="G37" s="35">
        <v>13381.57</v>
      </c>
      <c r="H37" s="33">
        <f>$D:$D/$G:$G*100</f>
        <v>72.88980291550243</v>
      </c>
      <c r="I37" s="35">
        <v>1607.07</v>
      </c>
    </row>
    <row r="38" spans="1:9" ht="76.5">
      <c r="A38" s="3" t="s">
        <v>109</v>
      </c>
      <c r="B38" s="35">
        <v>24501.4</v>
      </c>
      <c r="C38" s="35">
        <v>9725.35</v>
      </c>
      <c r="D38" s="35">
        <v>8451.69</v>
      </c>
      <c r="E38" s="33">
        <f t="shared" si="0"/>
        <v>34.4947227505367</v>
      </c>
      <c r="F38" s="33">
        <f t="shared" si="1"/>
        <v>86.90371040630929</v>
      </c>
      <c r="G38" s="35">
        <v>8718</v>
      </c>
      <c r="H38" s="33">
        <f>$D:$D/$G:$G*100</f>
        <v>96.94528561596697</v>
      </c>
      <c r="I38" s="35">
        <v>1504.63</v>
      </c>
    </row>
    <row r="39" spans="1:9" ht="51">
      <c r="A39" s="5" t="s">
        <v>110</v>
      </c>
      <c r="B39" s="35">
        <v>845</v>
      </c>
      <c r="C39" s="35">
        <v>845</v>
      </c>
      <c r="D39" s="35">
        <v>1033.72</v>
      </c>
      <c r="E39" s="33">
        <f t="shared" si="0"/>
        <v>122.33372781065088</v>
      </c>
      <c r="F39" s="33">
        <v>0</v>
      </c>
      <c r="G39" s="35">
        <v>1665.62</v>
      </c>
      <c r="H39" s="33">
        <f>$D:$D/$G:$G*100</f>
        <v>62.062175045928846</v>
      </c>
      <c r="I39" s="35">
        <v>0</v>
      </c>
    </row>
    <row r="40" spans="1:9" ht="76.5">
      <c r="A40" s="53" t="s">
        <v>127</v>
      </c>
      <c r="B40" s="35">
        <v>749.12</v>
      </c>
      <c r="C40" s="35">
        <v>280</v>
      </c>
      <c r="D40" s="35">
        <v>458.46</v>
      </c>
      <c r="E40" s="33">
        <f t="shared" si="0"/>
        <v>61.19980777445536</v>
      </c>
      <c r="F40" s="33">
        <f t="shared" si="1"/>
        <v>163.73571428571427</v>
      </c>
      <c r="G40" s="35">
        <v>207.79</v>
      </c>
      <c r="H40" s="33">
        <v>0</v>
      </c>
      <c r="I40" s="35">
        <v>218.68</v>
      </c>
    </row>
    <row r="41" spans="1:9" ht="25.5">
      <c r="A41" s="4" t="s">
        <v>15</v>
      </c>
      <c r="B41" s="34">
        <v>209</v>
      </c>
      <c r="C41" s="34">
        <v>209</v>
      </c>
      <c r="D41" s="34">
        <v>281.85</v>
      </c>
      <c r="E41" s="33">
        <f t="shared" si="0"/>
        <v>134.85645933014354</v>
      </c>
      <c r="F41" s="33">
        <f t="shared" si="1"/>
        <v>134.85645933014354</v>
      </c>
      <c r="G41" s="34">
        <v>289.02</v>
      </c>
      <c r="H41" s="33">
        <f aca="true" t="shared" si="3" ref="H41:H53">$D:$D/$G:$G*100</f>
        <v>97.51920282333404</v>
      </c>
      <c r="I41" s="34">
        <v>30</v>
      </c>
    </row>
    <row r="42" spans="1:9" ht="25.5">
      <c r="A42" s="12" t="s">
        <v>115</v>
      </c>
      <c r="B42" s="34">
        <v>4841.57</v>
      </c>
      <c r="C42" s="34">
        <v>2042.08</v>
      </c>
      <c r="D42" s="34">
        <v>2558.16</v>
      </c>
      <c r="E42" s="33">
        <f t="shared" si="0"/>
        <v>52.83740604803814</v>
      </c>
      <c r="F42" s="33">
        <f t="shared" si="1"/>
        <v>125.27227140954321</v>
      </c>
      <c r="G42" s="34">
        <v>1029.89</v>
      </c>
      <c r="H42" s="33">
        <f t="shared" si="3"/>
        <v>248.39157579935716</v>
      </c>
      <c r="I42" s="34">
        <v>2142.05</v>
      </c>
    </row>
    <row r="43" spans="1:9" ht="25.5">
      <c r="A43" s="8" t="s">
        <v>16</v>
      </c>
      <c r="B43" s="42">
        <f>B44+B45+B46</f>
        <v>6872.88</v>
      </c>
      <c r="C43" s="42">
        <f>C44+C45+C46</f>
        <v>479</v>
      </c>
      <c r="D43" s="42">
        <f>D44+D45+D46</f>
        <v>1739.4199999999998</v>
      </c>
      <c r="E43" s="33">
        <f t="shared" si="0"/>
        <v>25.308458753826628</v>
      </c>
      <c r="F43" s="33">
        <f t="shared" si="1"/>
        <v>363.13569937369516</v>
      </c>
      <c r="G43" s="42">
        <f>G44+G45+G46</f>
        <v>2729.28</v>
      </c>
      <c r="H43" s="33">
        <f t="shared" si="3"/>
        <v>63.731826708875595</v>
      </c>
      <c r="I43" s="42">
        <f>I44+I45+I46</f>
        <v>571.29</v>
      </c>
    </row>
    <row r="44" spans="1:9" ht="12.75">
      <c r="A44" s="3" t="s">
        <v>112</v>
      </c>
      <c r="B44" s="35">
        <v>40</v>
      </c>
      <c r="C44" s="35">
        <v>19</v>
      </c>
      <c r="D44" s="35">
        <v>20.81</v>
      </c>
      <c r="E44" s="33">
        <f t="shared" si="0"/>
        <v>52.025</v>
      </c>
      <c r="F44" s="33">
        <f t="shared" si="1"/>
        <v>109.52631578947367</v>
      </c>
      <c r="G44" s="35">
        <v>30.68</v>
      </c>
      <c r="H44" s="33">
        <f t="shared" si="3"/>
        <v>67.82920469361147</v>
      </c>
      <c r="I44" s="35">
        <v>7.85</v>
      </c>
    </row>
    <row r="45" spans="1:9" ht="68.25" customHeight="1">
      <c r="A45" s="3" t="s">
        <v>113</v>
      </c>
      <c r="B45" s="35">
        <v>5432.88</v>
      </c>
      <c r="C45" s="35">
        <v>0</v>
      </c>
      <c r="D45" s="35">
        <v>107</v>
      </c>
      <c r="E45" s="33">
        <v>0</v>
      </c>
      <c r="F45" s="33">
        <v>0</v>
      </c>
      <c r="G45" s="35">
        <v>420.03</v>
      </c>
      <c r="H45" s="33">
        <f t="shared" si="3"/>
        <v>25.4743708782706</v>
      </c>
      <c r="I45" s="35">
        <v>21.34</v>
      </c>
    </row>
    <row r="46" spans="1:9" ht="12.75">
      <c r="A46" s="48" t="s">
        <v>111</v>
      </c>
      <c r="B46" s="35">
        <v>1400</v>
      </c>
      <c r="C46" s="35">
        <v>460</v>
      </c>
      <c r="D46" s="35">
        <v>1611.61</v>
      </c>
      <c r="E46" s="33">
        <f t="shared" si="0"/>
        <v>115.115</v>
      </c>
      <c r="F46" s="33">
        <f t="shared" si="1"/>
        <v>350.34999999999997</v>
      </c>
      <c r="G46" s="35">
        <v>2278.57</v>
      </c>
      <c r="H46" s="33">
        <f t="shared" si="3"/>
        <v>70.72900986144818</v>
      </c>
      <c r="I46" s="35">
        <v>542.1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4138.4</v>
      </c>
      <c r="D47" s="42">
        <f>D48+D49+D50+D51+D52+D53+D54+D56+D57+D59+D60+D55</f>
        <v>3006.3</v>
      </c>
      <c r="E47" s="33">
        <f t="shared" si="0"/>
        <v>32.126140759580245</v>
      </c>
      <c r="F47" s="33">
        <f t="shared" si="1"/>
        <v>72.64401701140538</v>
      </c>
      <c r="G47" s="42">
        <f>G48+G49+G50+G51+G52+G53+G54+G56+G57+G59+G60+G55</f>
        <v>3911.2999999999993</v>
      </c>
      <c r="H47" s="33">
        <f t="shared" si="3"/>
        <v>76.86191291897836</v>
      </c>
      <c r="I47" s="42">
        <f>I48+I49+I50+I51+I52+I53+I54+I56+I57+I59+I60</f>
        <v>759.53</v>
      </c>
    </row>
    <row r="48" spans="1:9" ht="25.5">
      <c r="A48" s="3" t="s">
        <v>18</v>
      </c>
      <c r="B48" s="35">
        <v>189</v>
      </c>
      <c r="C48" s="35">
        <v>72.6</v>
      </c>
      <c r="D48" s="35">
        <v>44.59</v>
      </c>
      <c r="E48" s="33">
        <f t="shared" si="0"/>
        <v>23.592592592592595</v>
      </c>
      <c r="F48" s="33">
        <f t="shared" si="1"/>
        <v>61.418732782369155</v>
      </c>
      <c r="G48" s="35">
        <v>72.39</v>
      </c>
      <c r="H48" s="33">
        <f t="shared" si="3"/>
        <v>61.59690564995165</v>
      </c>
      <c r="I48" s="35">
        <v>10.28</v>
      </c>
    </row>
    <row r="49" spans="1:9" ht="63.75">
      <c r="A49" s="3" t="s">
        <v>125</v>
      </c>
      <c r="B49" s="35">
        <v>279.8</v>
      </c>
      <c r="C49" s="35">
        <v>83.1</v>
      </c>
      <c r="D49" s="35">
        <v>71</v>
      </c>
      <c r="E49" s="33">
        <f t="shared" si="0"/>
        <v>25.37526804860615</v>
      </c>
      <c r="F49" s="33">
        <f t="shared" si="1"/>
        <v>85.43922984356198</v>
      </c>
      <c r="G49" s="35">
        <v>82.05</v>
      </c>
      <c r="H49" s="33">
        <f t="shared" si="3"/>
        <v>86.53260207190738</v>
      </c>
      <c r="I49" s="35">
        <v>4</v>
      </c>
    </row>
    <row r="50" spans="1:9" ht="52.5" customHeight="1">
      <c r="A50" s="5" t="s">
        <v>123</v>
      </c>
      <c r="B50" s="35">
        <v>159.1</v>
      </c>
      <c r="C50" s="35">
        <v>71.8</v>
      </c>
      <c r="D50" s="35">
        <v>42.3</v>
      </c>
      <c r="E50" s="33">
        <f t="shared" si="0"/>
        <v>26.587052168447517</v>
      </c>
      <c r="F50" s="33">
        <f t="shared" si="1"/>
        <v>58.91364902506964</v>
      </c>
      <c r="G50" s="35">
        <v>67.63</v>
      </c>
      <c r="H50" s="33">
        <f t="shared" si="3"/>
        <v>62.54620730445068</v>
      </c>
      <c r="I50" s="35">
        <v>30.5</v>
      </c>
    </row>
    <row r="51" spans="1:9" ht="38.25">
      <c r="A51" s="3" t="s">
        <v>19</v>
      </c>
      <c r="B51" s="35">
        <v>785.1</v>
      </c>
      <c r="C51" s="35">
        <v>199</v>
      </c>
      <c r="D51" s="35">
        <v>388.99</v>
      </c>
      <c r="E51" s="33">
        <f t="shared" si="0"/>
        <v>49.54655457903452</v>
      </c>
      <c r="F51" s="33">
        <f t="shared" si="1"/>
        <v>195.47236180904522</v>
      </c>
      <c r="G51" s="35">
        <v>195.94</v>
      </c>
      <c r="H51" s="33">
        <f t="shared" si="3"/>
        <v>198.52505869143616</v>
      </c>
      <c r="I51" s="35">
        <v>53.44</v>
      </c>
    </row>
    <row r="52" spans="1:9" ht="63.75">
      <c r="A52" s="3" t="s">
        <v>20</v>
      </c>
      <c r="B52" s="35">
        <v>2470.4</v>
      </c>
      <c r="C52" s="35">
        <v>1067.3</v>
      </c>
      <c r="D52" s="35">
        <v>823.69</v>
      </c>
      <c r="E52" s="33">
        <f t="shared" si="0"/>
        <v>33.34237370466322</v>
      </c>
      <c r="F52" s="33">
        <f t="shared" si="1"/>
        <v>77.175114775602</v>
      </c>
      <c r="G52" s="35">
        <v>1057.29</v>
      </c>
      <c r="H52" s="33">
        <f t="shared" si="3"/>
        <v>77.9057779795515</v>
      </c>
      <c r="I52" s="35">
        <v>217.06</v>
      </c>
    </row>
    <row r="53" spans="1:9" ht="25.5">
      <c r="A53" s="3" t="s">
        <v>21</v>
      </c>
      <c r="B53" s="35">
        <v>149.7</v>
      </c>
      <c r="C53" s="35">
        <v>5.5</v>
      </c>
      <c r="D53" s="35">
        <v>17.5</v>
      </c>
      <c r="E53" s="33">
        <f t="shared" si="0"/>
        <v>11.690046760187043</v>
      </c>
      <c r="F53" s="33">
        <v>0</v>
      </c>
      <c r="G53" s="35">
        <v>5.86</v>
      </c>
      <c r="H53" s="33">
        <f t="shared" si="3"/>
        <v>298.6348122866894</v>
      </c>
      <c r="I53" s="35">
        <v>1.5</v>
      </c>
    </row>
    <row r="54" spans="1:9" ht="38.25">
      <c r="A54" s="3" t="s">
        <v>22</v>
      </c>
      <c r="B54" s="35">
        <v>3</v>
      </c>
      <c r="C54" s="35">
        <v>0</v>
      </c>
      <c r="D54" s="35">
        <v>3</v>
      </c>
      <c r="E54" s="33">
        <f t="shared" si="0"/>
        <v>100</v>
      </c>
      <c r="F54" s="33">
        <v>0</v>
      </c>
      <c r="G54" s="35">
        <v>0</v>
      </c>
      <c r="H54" s="33">
        <v>0</v>
      </c>
      <c r="I54" s="35">
        <v>3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-0.01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11.44</v>
      </c>
      <c r="E56" s="33">
        <f t="shared" si="0"/>
        <v>228.79999999999998</v>
      </c>
      <c r="F56" s="33">
        <v>0</v>
      </c>
      <c r="G56" s="35">
        <v>1.6</v>
      </c>
      <c r="H56" s="33">
        <v>0</v>
      </c>
      <c r="I56" s="35">
        <v>0</v>
      </c>
    </row>
    <row r="57" spans="1:9" ht="79.5" customHeight="1">
      <c r="A57" s="3" t="s">
        <v>128</v>
      </c>
      <c r="B57" s="35">
        <v>2552.5</v>
      </c>
      <c r="C57" s="35">
        <v>1506.3</v>
      </c>
      <c r="D57" s="35">
        <v>535.06</v>
      </c>
      <c r="E57" s="33">
        <f t="shared" si="0"/>
        <v>20.962193927522037</v>
      </c>
      <c r="F57" s="33">
        <f t="shared" si="1"/>
        <v>35.52147646551151</v>
      </c>
      <c r="G57" s="35">
        <v>1234.64</v>
      </c>
      <c r="H57" s="33">
        <f>$D:$D/$G:$G*100</f>
        <v>43.33732909998055</v>
      </c>
      <c r="I57" s="35">
        <v>83.7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18.42</v>
      </c>
      <c r="E59" s="33">
        <v>0</v>
      </c>
      <c r="F59" s="33">
        <v>0</v>
      </c>
      <c r="G59" s="35">
        <v>8.18</v>
      </c>
      <c r="H59" s="33">
        <f>$D:$D/$G:$G*100</f>
        <v>225.18337408312962</v>
      </c>
      <c r="I59" s="35">
        <v>6.58</v>
      </c>
    </row>
    <row r="60" spans="1:9" ht="38.25">
      <c r="A60" s="3" t="s">
        <v>23</v>
      </c>
      <c r="B60" s="35">
        <v>2764.2</v>
      </c>
      <c r="C60" s="35">
        <v>1131.8</v>
      </c>
      <c r="D60" s="35">
        <v>1050.31</v>
      </c>
      <c r="E60" s="33">
        <f t="shared" si="0"/>
        <v>37.99688879241734</v>
      </c>
      <c r="F60" s="33">
        <f t="shared" si="1"/>
        <v>92.79996465806678</v>
      </c>
      <c r="G60" s="35">
        <v>1185.73</v>
      </c>
      <c r="H60" s="33">
        <f aca="true" t="shared" si="4" ref="H60:H67">$D:$D/$G:$G*100</f>
        <v>88.5791875047439</v>
      </c>
      <c r="I60" s="35">
        <v>349.47</v>
      </c>
    </row>
    <row r="61" spans="1:9" ht="12.75">
      <c r="A61" s="6" t="s">
        <v>24</v>
      </c>
      <c r="B61" s="34">
        <v>0</v>
      </c>
      <c r="C61" s="34">
        <v>0</v>
      </c>
      <c r="D61" s="34">
        <v>737.77</v>
      </c>
      <c r="E61" s="33">
        <v>0</v>
      </c>
      <c r="F61" s="33">
        <v>0</v>
      </c>
      <c r="G61" s="34">
        <v>741.45</v>
      </c>
      <c r="H61" s="33">
        <f t="shared" si="4"/>
        <v>99.50367523096634</v>
      </c>
      <c r="I61" s="34">
        <v>74.36</v>
      </c>
    </row>
    <row r="62" spans="1:9" ht="12.75">
      <c r="A62" s="8" t="s">
        <v>25</v>
      </c>
      <c r="B62" s="42">
        <f>B8+B16+B21+B25+B28+B32+B35+B41+B42+B43+B61+B47</f>
        <v>423442.8999999999</v>
      </c>
      <c r="C62" s="42">
        <f>C8+C16+C21+C25+C28+C32+C35+C41+C42+C43+C61+C47</f>
        <v>157533.28</v>
      </c>
      <c r="D62" s="42">
        <f>D8+D16+D21+D25+D28+D32+D35+D41+D42+D43+D61+D47</f>
        <v>144237.59999999998</v>
      </c>
      <c r="E62" s="33">
        <f t="shared" si="0"/>
        <v>34.063057852664436</v>
      </c>
      <c r="F62" s="33">
        <f t="shared" si="1"/>
        <v>91.56008178081481</v>
      </c>
      <c r="G62" s="42">
        <f>G8+G16+G21+G25+G28+G32+G35+G41+G42+G43+G61+G47</f>
        <v>149394.79000000004</v>
      </c>
      <c r="H62" s="33">
        <f t="shared" si="4"/>
        <v>96.54794521281495</v>
      </c>
      <c r="I62" s="42">
        <f>I8+I16+I21+I25+I28+I32+I35+I41+I42+I43+I61+I47</f>
        <v>28538.510000000002</v>
      </c>
    </row>
    <row r="63" spans="1:9" ht="12.75">
      <c r="A63" s="8" t="s">
        <v>26</v>
      </c>
      <c r="B63" s="42">
        <f>B64+B69</f>
        <v>1385634.9999999998</v>
      </c>
      <c r="C63" s="42">
        <f>C64+C69</f>
        <v>546533.2000000001</v>
      </c>
      <c r="D63" s="42">
        <f>D64+D69</f>
        <v>459290.54</v>
      </c>
      <c r="E63" s="33">
        <f t="shared" si="0"/>
        <v>33.14657467514894</v>
      </c>
      <c r="F63" s="33">
        <f t="shared" si="1"/>
        <v>84.03707954063906</v>
      </c>
      <c r="G63" s="42">
        <f>G64+G69</f>
        <v>541620.06</v>
      </c>
      <c r="H63" s="33">
        <f t="shared" si="4"/>
        <v>84.79939609326877</v>
      </c>
      <c r="I63" s="42">
        <f>I64+I69</f>
        <v>96100.47</v>
      </c>
    </row>
    <row r="64" spans="1:9" ht="25.5">
      <c r="A64" s="8" t="s">
        <v>27</v>
      </c>
      <c r="B64" s="42">
        <f>B65+B66+B67+B68</f>
        <v>1389476.5999999999</v>
      </c>
      <c r="C64" s="42">
        <f>C65+C66+C67+C68</f>
        <v>550374.8</v>
      </c>
      <c r="D64" s="42">
        <f>D65+D66+D67+D68</f>
        <v>463424.87</v>
      </c>
      <c r="E64" s="33">
        <f t="shared" si="0"/>
        <v>33.35247747245258</v>
      </c>
      <c r="F64" s="33">
        <f t="shared" si="1"/>
        <v>84.20168764994327</v>
      </c>
      <c r="G64" s="42">
        <f>G65+G66+G67+G68</f>
        <v>545244.8</v>
      </c>
      <c r="H64" s="33">
        <f t="shared" si="4"/>
        <v>84.99390915786816</v>
      </c>
      <c r="I64" s="42">
        <f>I65+I66+I67+I68</f>
        <v>96152.49</v>
      </c>
    </row>
    <row r="65" spans="1:9" ht="12.75">
      <c r="A65" s="3" t="s">
        <v>28</v>
      </c>
      <c r="B65" s="35">
        <v>245447.3</v>
      </c>
      <c r="C65" s="35">
        <v>132233.8</v>
      </c>
      <c r="D65" s="35">
        <v>132233.8</v>
      </c>
      <c r="E65" s="33">
        <f t="shared" si="0"/>
        <v>53.87461992859567</v>
      </c>
      <c r="F65" s="33">
        <f t="shared" si="1"/>
        <v>100</v>
      </c>
      <c r="G65" s="35">
        <v>162250.7</v>
      </c>
      <c r="H65" s="33">
        <f t="shared" si="4"/>
        <v>81.49967920015135</v>
      </c>
      <c r="I65" s="35">
        <v>20392.7</v>
      </c>
    </row>
    <row r="66" spans="1:9" ht="12.75">
      <c r="A66" s="3" t="s">
        <v>29</v>
      </c>
      <c r="B66" s="35">
        <v>279765.4</v>
      </c>
      <c r="C66" s="35">
        <v>90919.6</v>
      </c>
      <c r="D66" s="35">
        <v>19700.57</v>
      </c>
      <c r="E66" s="33">
        <f t="shared" si="0"/>
        <v>7.041817894564517</v>
      </c>
      <c r="F66" s="33">
        <f t="shared" si="1"/>
        <v>21.668122165077715</v>
      </c>
      <c r="G66" s="35">
        <v>136450.21</v>
      </c>
      <c r="H66" s="33">
        <f t="shared" si="4"/>
        <v>14.437918417274698</v>
      </c>
      <c r="I66" s="35">
        <v>7992.68</v>
      </c>
    </row>
    <row r="67" spans="1:9" ht="12.75">
      <c r="A67" s="3" t="s">
        <v>30</v>
      </c>
      <c r="B67" s="35">
        <v>864255.5</v>
      </c>
      <c r="C67" s="35">
        <v>327221.4</v>
      </c>
      <c r="D67" s="35">
        <v>311490.5</v>
      </c>
      <c r="E67" s="33">
        <f t="shared" si="0"/>
        <v>36.04148310308699</v>
      </c>
      <c r="F67" s="33">
        <f t="shared" si="1"/>
        <v>95.1925821477446</v>
      </c>
      <c r="G67" s="35">
        <v>246543.89</v>
      </c>
      <c r="H67" s="33">
        <f t="shared" si="4"/>
        <v>126.34281871678101</v>
      </c>
      <c r="I67" s="35">
        <v>67767.11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-4134.33</v>
      </c>
      <c r="E69" s="33">
        <f t="shared" si="0"/>
        <v>107.62000208246565</v>
      </c>
      <c r="F69" s="33">
        <f t="shared" si="1"/>
        <v>107.62000208246565</v>
      </c>
      <c r="G69" s="34">
        <v>-3624.74</v>
      </c>
      <c r="H69" s="33">
        <f>$D:$D/$G:$G*100</f>
        <v>114.05866351793507</v>
      </c>
      <c r="I69" s="34">
        <v>-52.02</v>
      </c>
    </row>
    <row r="70" spans="1:9" ht="12.75">
      <c r="A70" s="6" t="s">
        <v>32</v>
      </c>
      <c r="B70" s="42">
        <f>B63+B62</f>
        <v>1809077.8999999997</v>
      </c>
      <c r="C70" s="42">
        <f>C63+C62</f>
        <v>704066.4800000001</v>
      </c>
      <c r="D70" s="42">
        <f>D63+D62</f>
        <v>603528.1399999999</v>
      </c>
      <c r="E70" s="33">
        <f t="shared" si="0"/>
        <v>33.361091857901755</v>
      </c>
      <c r="F70" s="33">
        <f t="shared" si="1"/>
        <v>85.7203342502543</v>
      </c>
      <c r="G70" s="42">
        <f>G63+G62</f>
        <v>691014.8500000001</v>
      </c>
      <c r="H70" s="33">
        <f>$D:$D/$G:$G*100</f>
        <v>87.33938785830722</v>
      </c>
      <c r="I70" s="42">
        <f>I63+I62</f>
        <v>124638.98000000001</v>
      </c>
    </row>
    <row r="71" spans="1:9" ht="12.75">
      <c r="A71" s="73" t="s">
        <v>34</v>
      </c>
      <c r="B71" s="74"/>
      <c r="C71" s="74"/>
      <c r="D71" s="74"/>
      <c r="E71" s="74"/>
      <c r="F71" s="74"/>
      <c r="G71" s="74"/>
      <c r="H71" s="74"/>
      <c r="I71" s="75"/>
    </row>
    <row r="72" spans="1:9" ht="12.75">
      <c r="A72" s="13" t="s">
        <v>35</v>
      </c>
      <c r="B72" s="42">
        <f>B73+B74+B75+B76+B77+B78+B79+B80</f>
        <v>89968.5</v>
      </c>
      <c r="C72" s="42">
        <f>C73+C74+C75+C76+C77+C79+C80</f>
        <v>34455.7</v>
      </c>
      <c r="D72" s="42">
        <f>D73+D74+D75+D76+D77+D78+D79+D80</f>
        <v>31747.899999999998</v>
      </c>
      <c r="E72" s="33">
        <f>$D:$D/$B:$B*100</f>
        <v>35.287795172754905</v>
      </c>
      <c r="F72" s="33">
        <f>$D:$D/$C:$C*100</f>
        <v>92.14121321000589</v>
      </c>
      <c r="G72" s="42">
        <f>G73+G74+G75+G76+G77+G78+G79+G80</f>
        <v>23911.125</v>
      </c>
      <c r="H72" s="33">
        <f>$D:$D/$G:$G*100</f>
        <v>132.77459759839823</v>
      </c>
      <c r="I72" s="42">
        <f>I73+I74+I75+I76+I77+I78+I79+I80</f>
        <v>6169.299999999999</v>
      </c>
    </row>
    <row r="73" spans="1:9" ht="14.25" customHeight="1">
      <c r="A73" s="14" t="s">
        <v>36</v>
      </c>
      <c r="B73" s="43">
        <v>1278.6</v>
      </c>
      <c r="C73" s="43">
        <v>532.7</v>
      </c>
      <c r="D73" s="43">
        <v>484.6</v>
      </c>
      <c r="E73" s="36">
        <f>$D:$D/$B:$B*100</f>
        <v>37.90082903175349</v>
      </c>
      <c r="F73" s="36">
        <f>$D:$D/$C:$C*100</f>
        <v>90.97052750140791</v>
      </c>
      <c r="G73" s="43">
        <v>0</v>
      </c>
      <c r="H73" s="36">
        <v>0</v>
      </c>
      <c r="I73" s="43">
        <f>D73-апрель!D73</f>
        <v>103.20000000000005</v>
      </c>
    </row>
    <row r="74" spans="1:9" ht="12.75">
      <c r="A74" s="14" t="s">
        <v>37</v>
      </c>
      <c r="B74" s="43">
        <v>5837.1</v>
      </c>
      <c r="C74" s="43">
        <v>2289.7</v>
      </c>
      <c r="D74" s="43">
        <v>1411.1</v>
      </c>
      <c r="E74" s="36">
        <f>$D:$D/$B:$B*100</f>
        <v>24.17467578078155</v>
      </c>
      <c r="F74" s="36">
        <f>$D:$D/$C:$C*100</f>
        <v>61.62816089444032</v>
      </c>
      <c r="G74" s="43">
        <v>1675.15</v>
      </c>
      <c r="H74" s="36">
        <f>$D:$D/$G:$G*100</f>
        <v>84.23723248664298</v>
      </c>
      <c r="I74" s="43">
        <f>D74-апрель!D74</f>
        <v>414.0999999999999</v>
      </c>
    </row>
    <row r="75" spans="1:9" ht="25.5">
      <c r="A75" s="14" t="s">
        <v>38</v>
      </c>
      <c r="B75" s="43">
        <v>36025.9</v>
      </c>
      <c r="C75" s="43">
        <v>14612.2</v>
      </c>
      <c r="D75" s="43">
        <v>13569.6</v>
      </c>
      <c r="E75" s="36">
        <f>$D:$D/$B:$B*100</f>
        <v>37.666234570128715</v>
      </c>
      <c r="F75" s="36">
        <f>$D:$D/$C:$C*100</f>
        <v>92.86486634456139</v>
      </c>
      <c r="G75" s="43">
        <v>13898.09</v>
      </c>
      <c r="H75" s="36">
        <f>$D:$D/$G:$G*100</f>
        <v>97.63643781267785</v>
      </c>
      <c r="I75" s="43">
        <f>D75-апрель!D75</f>
        <v>3274.3999999999996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D76-апрель!D76</f>
        <v>0</v>
      </c>
    </row>
    <row r="77" spans="1:9" ht="25.5">
      <c r="A77" s="3" t="s">
        <v>39</v>
      </c>
      <c r="B77" s="43">
        <v>10289.6</v>
      </c>
      <c r="C77" s="43">
        <v>4659.9</v>
      </c>
      <c r="D77" s="43">
        <v>4594.8</v>
      </c>
      <c r="E77" s="36">
        <f>$D:$D/$B:$B*100</f>
        <v>44.65479707665993</v>
      </c>
      <c r="F77" s="36">
        <f>$D:$D/$C:$C*100</f>
        <v>98.6029743127535</v>
      </c>
      <c r="G77" s="43">
        <v>4160.78</v>
      </c>
      <c r="H77" s="36">
        <f>$D:$D/$G:$G*100</f>
        <v>110.43121722369365</v>
      </c>
      <c r="I77" s="43">
        <f>D77-апрель!D77</f>
        <v>1083.9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D78-апрель!D78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D79-апрель!D79</f>
        <v>0</v>
      </c>
    </row>
    <row r="80" spans="1:9" ht="12.75">
      <c r="A80" s="3" t="s">
        <v>42</v>
      </c>
      <c r="B80" s="43">
        <v>36227.6</v>
      </c>
      <c r="C80" s="43">
        <v>12361.2</v>
      </c>
      <c r="D80" s="43">
        <v>11687.8</v>
      </c>
      <c r="E80" s="36">
        <f>$D:$D/$B:$B*100</f>
        <v>32.26214267574998</v>
      </c>
      <c r="F80" s="36">
        <f>$D:$D/$C:$C*100</f>
        <v>94.5523088373297</v>
      </c>
      <c r="G80" s="43">
        <v>4177.105</v>
      </c>
      <c r="H80" s="36">
        <f>$D:$D/$G:$G*100</f>
        <v>279.80622943402193</v>
      </c>
      <c r="I80" s="43">
        <f>D80-апрель!D80</f>
        <v>1293.699999999999</v>
      </c>
    </row>
    <row r="81" spans="1:9" ht="12.75">
      <c r="A81" s="13" t="s">
        <v>43</v>
      </c>
      <c r="B81" s="34">
        <v>269.1</v>
      </c>
      <c r="C81" s="34">
        <v>98.1</v>
      </c>
      <c r="D81" s="34">
        <v>86.5</v>
      </c>
      <c r="E81" s="33">
        <f>$D:$D/$B:$B*100</f>
        <v>32.14418431809736</v>
      </c>
      <c r="F81" s="33">
        <f>$D:$D/$C:$C*100</f>
        <v>88.17533129459736</v>
      </c>
      <c r="G81" s="34">
        <v>83.29</v>
      </c>
      <c r="H81" s="33">
        <f>$D:$D/$G:$G*100</f>
        <v>103.85400408212269</v>
      </c>
      <c r="I81" s="42">
        <f>D81-апрель!D81</f>
        <v>6.200000000000003</v>
      </c>
    </row>
    <row r="82" spans="1:9" ht="25.5">
      <c r="A82" s="15" t="s">
        <v>44</v>
      </c>
      <c r="B82" s="34">
        <v>2935.7</v>
      </c>
      <c r="C82" s="34">
        <v>824.4</v>
      </c>
      <c r="D82" s="34">
        <v>765</v>
      </c>
      <c r="E82" s="33">
        <f>$D:$D/$B:$B*100</f>
        <v>26.058520966038767</v>
      </c>
      <c r="F82" s="33">
        <f>$D:$D/$C:$C*100</f>
        <v>92.79475982532752</v>
      </c>
      <c r="G82" s="34">
        <v>802.92</v>
      </c>
      <c r="H82" s="33">
        <f>$D:$D/$G:$G*100</f>
        <v>95.27723808100433</v>
      </c>
      <c r="I82" s="42">
        <f>D82-апрель!D82</f>
        <v>195</v>
      </c>
    </row>
    <row r="83" spans="1:9" ht="18.75" customHeight="1">
      <c r="A83" s="13" t="s">
        <v>45</v>
      </c>
      <c r="B83" s="42">
        <f>B84+B85+B86+B87+B88</f>
        <v>153927.2</v>
      </c>
      <c r="C83" s="42">
        <f>C86+C87+C88</f>
        <v>72350</v>
      </c>
      <c r="D83" s="42">
        <f>D84+D85+D86+D87+D88</f>
        <v>25742</v>
      </c>
      <c r="E83" s="33">
        <f>$D:$D/$B:$B*100</f>
        <v>16.723490065433527</v>
      </c>
      <c r="F83" s="33">
        <f>$D:$D/$C:$C*100</f>
        <v>35.579820317899106</v>
      </c>
      <c r="G83" s="42">
        <f>G84+G85+G86+G87+G88</f>
        <v>21077.49</v>
      </c>
      <c r="H83" s="33">
        <f>$D:$D/$G:$G*100</f>
        <v>122.13029160493019</v>
      </c>
      <c r="I83" s="42">
        <f>D83-апрель!D83</f>
        <v>10125.2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D84-апрель!D84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D85-апрель!D85</f>
        <v>0</v>
      </c>
    </row>
    <row r="86" spans="1:9" ht="12.75">
      <c r="A86" s="14" t="s">
        <v>46</v>
      </c>
      <c r="B86" s="43">
        <v>15228</v>
      </c>
      <c r="C86" s="43">
        <v>5034.4</v>
      </c>
      <c r="D86" s="43">
        <v>5033.1</v>
      </c>
      <c r="E86" s="36">
        <f aca="true" t="shared" si="5" ref="E86:E111">$D:$D/$B:$B*100</f>
        <v>33.05161544523247</v>
      </c>
      <c r="F86" s="36">
        <f aca="true" t="shared" si="6" ref="F86:F101">$D:$D/$C:$C*100</f>
        <v>99.97417765771493</v>
      </c>
      <c r="G86" s="43">
        <v>4270.21</v>
      </c>
      <c r="H86" s="36">
        <f>$D:$D/$G:$G*100</f>
        <v>117.86539772048683</v>
      </c>
      <c r="I86" s="43">
        <f>D86-апрель!D86</f>
        <v>1248.0000000000005</v>
      </c>
    </row>
    <row r="87" spans="1:9" ht="12.75">
      <c r="A87" s="16" t="s">
        <v>89</v>
      </c>
      <c r="B87" s="35">
        <v>127315.6</v>
      </c>
      <c r="C87" s="35">
        <v>62735.6</v>
      </c>
      <c r="D87" s="35">
        <v>16808.4</v>
      </c>
      <c r="E87" s="36">
        <f t="shared" si="5"/>
        <v>13.202152760541521</v>
      </c>
      <c r="F87" s="36">
        <f t="shared" si="6"/>
        <v>26.792443206090326</v>
      </c>
      <c r="G87" s="35">
        <v>12934.58</v>
      </c>
      <c r="H87" s="36">
        <f>$D:$D/$G:$G*100</f>
        <v>129.94932962647417</v>
      </c>
      <c r="I87" s="43">
        <f>D87-апрель!D87</f>
        <v>8032.9000000000015</v>
      </c>
    </row>
    <row r="88" spans="1:9" ht="12.75">
      <c r="A88" s="14" t="s">
        <v>47</v>
      </c>
      <c r="B88" s="43">
        <v>11383.6</v>
      </c>
      <c r="C88" s="43">
        <v>4580</v>
      </c>
      <c r="D88" s="43">
        <v>3900.5</v>
      </c>
      <c r="E88" s="36">
        <f t="shared" si="5"/>
        <v>34.26420464527917</v>
      </c>
      <c r="F88" s="36">
        <f t="shared" si="6"/>
        <v>85.16375545851528</v>
      </c>
      <c r="G88" s="43">
        <v>3872.7</v>
      </c>
      <c r="H88" s="36">
        <f>$D:$D/$G:$G*100</f>
        <v>100.71784543083638</v>
      </c>
      <c r="I88" s="43">
        <f>D88-апрель!D88</f>
        <v>844.3000000000002</v>
      </c>
    </row>
    <row r="89" spans="1:9" ht="12.75">
      <c r="A89" s="13" t="s">
        <v>48</v>
      </c>
      <c r="B89" s="42">
        <f>B90+B91+B92+B93</f>
        <v>98294.5</v>
      </c>
      <c r="C89" s="42">
        <f>C91+C92+C93</f>
        <v>17331</v>
      </c>
      <c r="D89" s="42">
        <f>D90+D91+D92+D93</f>
        <v>13912.4</v>
      </c>
      <c r="E89" s="33">
        <f t="shared" si="5"/>
        <v>14.153792938567264</v>
      </c>
      <c r="F89" s="33">
        <f t="shared" si="6"/>
        <v>80.27465235704805</v>
      </c>
      <c r="G89" s="42">
        <f>G90+G91+G92+G93</f>
        <v>126863.74</v>
      </c>
      <c r="H89" s="33">
        <f>$D:$D/$G:$G*100</f>
        <v>10.966411679176414</v>
      </c>
      <c r="I89" s="42">
        <f>D89-апрель!D89</f>
        <v>2900.3999999999996</v>
      </c>
    </row>
    <row r="90" spans="1:9" ht="12.75">
      <c r="A90" s="14" t="s">
        <v>49</v>
      </c>
      <c r="B90" s="43">
        <v>1400.6</v>
      </c>
      <c r="C90" s="43">
        <v>0</v>
      </c>
      <c r="D90" s="43">
        <v>0</v>
      </c>
      <c r="E90" s="36">
        <f t="shared" si="5"/>
        <v>0</v>
      </c>
      <c r="F90" s="36">
        <v>0</v>
      </c>
      <c r="G90" s="43">
        <v>99075.13</v>
      </c>
      <c r="H90" s="36">
        <v>0</v>
      </c>
      <c r="I90" s="43">
        <f>D90-апрель!D90</f>
        <v>0</v>
      </c>
    </row>
    <row r="91" spans="1:9" ht="12.75">
      <c r="A91" s="14" t="s">
        <v>50</v>
      </c>
      <c r="B91" s="43">
        <v>41358.4</v>
      </c>
      <c r="C91" s="43">
        <v>412.7</v>
      </c>
      <c r="D91" s="43">
        <v>405.7</v>
      </c>
      <c r="E91" s="36">
        <f t="shared" si="5"/>
        <v>0.980937367016132</v>
      </c>
      <c r="F91" s="36">
        <f t="shared" si="6"/>
        <v>98.3038526774897</v>
      </c>
      <c r="G91" s="43">
        <v>2.28</v>
      </c>
      <c r="H91" s="36">
        <v>0</v>
      </c>
      <c r="I91" s="43">
        <f>D91-апрель!D91</f>
        <v>0</v>
      </c>
    </row>
    <row r="92" spans="1:9" ht="12.75">
      <c r="A92" s="14" t="s">
        <v>51</v>
      </c>
      <c r="B92" s="43">
        <v>29386.4</v>
      </c>
      <c r="C92" s="43">
        <v>10430.8</v>
      </c>
      <c r="D92" s="43">
        <v>7459.9</v>
      </c>
      <c r="E92" s="36">
        <f t="shared" si="5"/>
        <v>25.38555250047641</v>
      </c>
      <c r="F92" s="36">
        <f t="shared" si="6"/>
        <v>71.51800437166852</v>
      </c>
      <c r="G92" s="43">
        <v>7919.34</v>
      </c>
      <c r="H92" s="36">
        <f aca="true" t="shared" si="7" ref="H92:H101">$D:$D/$G:$G*100</f>
        <v>94.19850644119333</v>
      </c>
      <c r="I92" s="43">
        <f>D92-апрель!D92</f>
        <v>1722.6999999999998</v>
      </c>
    </row>
    <row r="93" spans="1:9" ht="12.75">
      <c r="A93" s="14" t="s">
        <v>52</v>
      </c>
      <c r="B93" s="43">
        <v>26149.1</v>
      </c>
      <c r="C93" s="43">
        <v>6487.5</v>
      </c>
      <c r="D93" s="43">
        <v>6046.8</v>
      </c>
      <c r="E93" s="36">
        <f t="shared" si="5"/>
        <v>23.124314029928374</v>
      </c>
      <c r="F93" s="36">
        <f t="shared" si="6"/>
        <v>93.20693641618497</v>
      </c>
      <c r="G93" s="43">
        <v>19866.99</v>
      </c>
      <c r="H93" s="36">
        <f t="shared" si="7"/>
        <v>30.436417393877985</v>
      </c>
      <c r="I93" s="43">
        <f>D93-апрель!D93</f>
        <v>1177.6999999999998</v>
      </c>
    </row>
    <row r="94" spans="1:9" ht="12.75">
      <c r="A94" s="17" t="s">
        <v>53</v>
      </c>
      <c r="B94" s="42">
        <f>B95+B96+B97+B98</f>
        <v>1102815</v>
      </c>
      <c r="C94" s="42">
        <f>C95+C96+C97+C98</f>
        <v>445103.10000000003</v>
      </c>
      <c r="D94" s="42">
        <f>D95+D96+D97+D98</f>
        <v>428343.9</v>
      </c>
      <c r="E94" s="33">
        <f t="shared" si="5"/>
        <v>38.84095700548143</v>
      </c>
      <c r="F94" s="33">
        <f t="shared" si="6"/>
        <v>96.2347599915615</v>
      </c>
      <c r="G94" s="42">
        <f>G95+G96+G97+G98</f>
        <v>384947.83</v>
      </c>
      <c r="H94" s="33">
        <f t="shared" si="7"/>
        <v>111.27323408992851</v>
      </c>
      <c r="I94" s="42">
        <f>D94-апрель!D94</f>
        <v>135820.40000000008</v>
      </c>
    </row>
    <row r="95" spans="1:9" ht="12.75">
      <c r="A95" s="14" t="s">
        <v>54</v>
      </c>
      <c r="B95" s="43">
        <v>429063.4</v>
      </c>
      <c r="C95" s="43">
        <v>166215.8</v>
      </c>
      <c r="D95" s="43">
        <v>161433.5</v>
      </c>
      <c r="E95" s="36">
        <f t="shared" si="5"/>
        <v>37.624626104207444</v>
      </c>
      <c r="F95" s="36">
        <f t="shared" si="6"/>
        <v>97.122836697835</v>
      </c>
      <c r="G95" s="43">
        <v>145888.54</v>
      </c>
      <c r="H95" s="36">
        <f t="shared" si="7"/>
        <v>110.6553674469564</v>
      </c>
      <c r="I95" s="43">
        <f>D95-апрель!D95</f>
        <v>49053.399999999994</v>
      </c>
    </row>
    <row r="96" spans="1:9" ht="12.75">
      <c r="A96" s="14" t="s">
        <v>55</v>
      </c>
      <c r="B96" s="43">
        <v>592814.5</v>
      </c>
      <c r="C96" s="43">
        <v>251932.7</v>
      </c>
      <c r="D96" s="43">
        <v>240553.9</v>
      </c>
      <c r="E96" s="36">
        <f t="shared" si="5"/>
        <v>40.57827532896041</v>
      </c>
      <c r="F96" s="36">
        <f t="shared" si="6"/>
        <v>95.48339695482166</v>
      </c>
      <c r="G96" s="43">
        <v>214792.04</v>
      </c>
      <c r="H96" s="36">
        <f t="shared" si="7"/>
        <v>111.9938615974782</v>
      </c>
      <c r="I96" s="43">
        <f>D96-апрель!D96</f>
        <v>81092.4</v>
      </c>
    </row>
    <row r="97" spans="1:9" ht="12.75">
      <c r="A97" s="14" t="s">
        <v>56</v>
      </c>
      <c r="B97" s="43">
        <v>35773.7</v>
      </c>
      <c r="C97" s="43">
        <v>10388.4</v>
      </c>
      <c r="D97" s="43">
        <v>9935.5</v>
      </c>
      <c r="E97" s="36">
        <f t="shared" si="5"/>
        <v>27.77319651028549</v>
      </c>
      <c r="F97" s="36">
        <f t="shared" si="6"/>
        <v>95.64032959839822</v>
      </c>
      <c r="G97" s="43">
        <v>5983.31</v>
      </c>
      <c r="H97" s="36">
        <f t="shared" si="7"/>
        <v>166.05357235376403</v>
      </c>
      <c r="I97" s="43">
        <f>D97-апрель!D97</f>
        <v>1040.3999999999996</v>
      </c>
    </row>
    <row r="98" spans="1:9" ht="12.75">
      <c r="A98" s="14" t="s">
        <v>57</v>
      </c>
      <c r="B98" s="43">
        <v>45163.4</v>
      </c>
      <c r="C98" s="43">
        <v>16566.2</v>
      </c>
      <c r="D98" s="35">
        <v>16421</v>
      </c>
      <c r="E98" s="36">
        <f t="shared" si="5"/>
        <v>36.35908722549675</v>
      </c>
      <c r="F98" s="36">
        <f t="shared" si="6"/>
        <v>99.12351655781048</v>
      </c>
      <c r="G98" s="35">
        <v>18283.94</v>
      </c>
      <c r="H98" s="36">
        <f t="shared" si="7"/>
        <v>89.81105822924381</v>
      </c>
      <c r="I98" s="43">
        <f>D98-апрель!D98</f>
        <v>4634.200000000001</v>
      </c>
    </row>
    <row r="99" spans="1:9" ht="25.5">
      <c r="A99" s="17" t="s">
        <v>58</v>
      </c>
      <c r="B99" s="42">
        <f>B100+B101</f>
        <v>206388.6</v>
      </c>
      <c r="C99" s="42">
        <f>C100+C101</f>
        <v>73143.3</v>
      </c>
      <c r="D99" s="42">
        <f>D100+D101</f>
        <v>32800.8</v>
      </c>
      <c r="E99" s="33">
        <f t="shared" si="5"/>
        <v>15.892738261706315</v>
      </c>
      <c r="F99" s="33">
        <f t="shared" si="6"/>
        <v>44.844572230129074</v>
      </c>
      <c r="G99" s="42">
        <f>G100+G101</f>
        <v>35357.549999999996</v>
      </c>
      <c r="H99" s="33">
        <f t="shared" si="7"/>
        <v>92.76887114633227</v>
      </c>
      <c r="I99" s="42">
        <f>D99-апрель!D99</f>
        <v>3552.9000000000015</v>
      </c>
    </row>
    <row r="100" spans="1:9" ht="12.75">
      <c r="A100" s="14" t="s">
        <v>59</v>
      </c>
      <c r="B100" s="43">
        <v>203467.2</v>
      </c>
      <c r="C100" s="43">
        <v>71979.1</v>
      </c>
      <c r="D100" s="43">
        <v>31638.9</v>
      </c>
      <c r="E100" s="36">
        <f t="shared" si="5"/>
        <v>15.549877326664937</v>
      </c>
      <c r="F100" s="36">
        <f t="shared" si="6"/>
        <v>43.95567602262323</v>
      </c>
      <c r="G100" s="43">
        <v>30698.92</v>
      </c>
      <c r="H100" s="36">
        <f t="shared" si="7"/>
        <v>103.06193182040282</v>
      </c>
      <c r="I100" s="43">
        <f>D100-апрель!D100</f>
        <v>3411.7000000000007</v>
      </c>
    </row>
    <row r="101" spans="1:9" ht="25.5">
      <c r="A101" s="14" t="s">
        <v>60</v>
      </c>
      <c r="B101" s="43">
        <v>2921.4</v>
      </c>
      <c r="C101" s="43">
        <v>1164.2</v>
      </c>
      <c r="D101" s="43">
        <v>1161.9</v>
      </c>
      <c r="E101" s="36">
        <f t="shared" si="5"/>
        <v>39.772027110289585</v>
      </c>
      <c r="F101" s="36">
        <f t="shared" si="6"/>
        <v>99.8024394433946</v>
      </c>
      <c r="G101" s="43">
        <v>4658.63</v>
      </c>
      <c r="H101" s="36">
        <f t="shared" si="7"/>
        <v>24.940808778546483</v>
      </c>
      <c r="I101" s="43">
        <f>D101-апрель!D101</f>
        <v>141.20000000000005</v>
      </c>
    </row>
    <row r="102" spans="1:9" ht="12.75">
      <c r="A102" s="17" t="s">
        <v>116</v>
      </c>
      <c r="B102" s="42">
        <f>B103</f>
        <v>44.8</v>
      </c>
      <c r="C102" s="42">
        <f>C103</f>
        <v>4.8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4.8</v>
      </c>
      <c r="H102" s="33">
        <v>0</v>
      </c>
      <c r="I102" s="42">
        <f>D102-апрель!D102</f>
        <v>0</v>
      </c>
    </row>
    <row r="103" spans="1:9" ht="12.75">
      <c r="A103" s="14" t="s">
        <v>117</v>
      </c>
      <c r="B103" s="43">
        <v>44.8</v>
      </c>
      <c r="C103" s="43">
        <v>4.8</v>
      </c>
      <c r="D103" s="43">
        <v>0</v>
      </c>
      <c r="E103" s="36">
        <f t="shared" si="5"/>
        <v>0</v>
      </c>
      <c r="F103" s="36">
        <v>0</v>
      </c>
      <c r="G103" s="43">
        <v>4.8</v>
      </c>
      <c r="H103" s="36">
        <v>0</v>
      </c>
      <c r="I103" s="43">
        <f>D103-апрель!D103</f>
        <v>0</v>
      </c>
    </row>
    <row r="104" spans="1:9" ht="12.75">
      <c r="A104" s="17" t="s">
        <v>61</v>
      </c>
      <c r="B104" s="42">
        <f>B105+B106+B107+B108+B109</f>
        <v>131469.7</v>
      </c>
      <c r="C104" s="42">
        <f>C105+C106+C107+C108+C109</f>
        <v>40463.62</v>
      </c>
      <c r="D104" s="42">
        <f>D105+D106+D107+D108+D109</f>
        <v>39846.1</v>
      </c>
      <c r="E104" s="33">
        <f t="shared" si="5"/>
        <v>30.308200292538885</v>
      </c>
      <c r="F104" s="33">
        <f aca="true" t="shared" si="8" ref="F104:F111">$D:$D/$C:$C*100</f>
        <v>98.4738883965399</v>
      </c>
      <c r="G104" s="42">
        <f>G105+G106+G107+G108+G109</f>
        <v>37726.43</v>
      </c>
      <c r="H104" s="33">
        <f>$D:$D/$G:$G*100</f>
        <v>105.61852791265964</v>
      </c>
      <c r="I104" s="42">
        <f>D104-апрель!D104</f>
        <v>9642</v>
      </c>
    </row>
    <row r="105" spans="1:9" ht="12.75">
      <c r="A105" s="14" t="s">
        <v>62</v>
      </c>
      <c r="B105" s="43">
        <v>800</v>
      </c>
      <c r="C105" s="43">
        <v>242.4</v>
      </c>
      <c r="D105" s="43">
        <v>211.4</v>
      </c>
      <c r="E105" s="36">
        <f t="shared" si="5"/>
        <v>26.424999999999997</v>
      </c>
      <c r="F105" s="36">
        <f t="shared" si="8"/>
        <v>87.21122112211222</v>
      </c>
      <c r="G105" s="43">
        <v>194.04</v>
      </c>
      <c r="H105" s="36">
        <f>$D:$D/$G:$G*100</f>
        <v>108.94660894660895</v>
      </c>
      <c r="I105" s="43">
        <f>D105-апрель!D105</f>
        <v>52.80000000000001</v>
      </c>
    </row>
    <row r="106" spans="1:9" ht="12.75">
      <c r="A106" s="14" t="s">
        <v>63</v>
      </c>
      <c r="B106" s="43">
        <v>49205.1</v>
      </c>
      <c r="C106" s="43">
        <v>16865.62</v>
      </c>
      <c r="D106" s="43">
        <v>16865.6</v>
      </c>
      <c r="E106" s="36">
        <f t="shared" si="5"/>
        <v>34.276121784124</v>
      </c>
      <c r="F106" s="36">
        <f t="shared" si="8"/>
        <v>99.99988141556611</v>
      </c>
      <c r="G106" s="43">
        <v>18404.39</v>
      </c>
      <c r="H106" s="36">
        <f>$D:$D/$G:$G*100</f>
        <v>91.63900569375024</v>
      </c>
      <c r="I106" s="43">
        <f>D106-апрель!D106</f>
        <v>3945.699999999999</v>
      </c>
    </row>
    <row r="107" spans="1:9" ht="12.75">
      <c r="A107" s="14" t="s">
        <v>64</v>
      </c>
      <c r="B107" s="43">
        <v>24794.2</v>
      </c>
      <c r="C107" s="43">
        <v>10002.2</v>
      </c>
      <c r="D107" s="43">
        <v>9571.1</v>
      </c>
      <c r="E107" s="36">
        <f t="shared" si="5"/>
        <v>38.60217308886756</v>
      </c>
      <c r="F107" s="36">
        <f t="shared" si="8"/>
        <v>95.6899482113935</v>
      </c>
      <c r="G107" s="43">
        <v>7719.45</v>
      </c>
      <c r="H107" s="36">
        <f>$D:$D/$G:$G*100</f>
        <v>123.98681253198092</v>
      </c>
      <c r="I107" s="43">
        <f>D107-апрель!D107</f>
        <v>2441.6000000000004</v>
      </c>
    </row>
    <row r="108" spans="1:9" ht="12.75">
      <c r="A108" s="14" t="s">
        <v>65</v>
      </c>
      <c r="B108" s="35">
        <v>31005</v>
      </c>
      <c r="C108" s="35">
        <v>2505.4</v>
      </c>
      <c r="D108" s="35">
        <v>2477.9</v>
      </c>
      <c r="E108" s="36">
        <f t="shared" si="5"/>
        <v>7.991936784389615</v>
      </c>
      <c r="F108" s="36">
        <f t="shared" si="8"/>
        <v>98.90237087890156</v>
      </c>
      <c r="G108" s="35">
        <v>1451.92</v>
      </c>
      <c r="H108" s="36">
        <v>0</v>
      </c>
      <c r="I108" s="43">
        <f>D108-апрель!D108</f>
        <v>747.1000000000001</v>
      </c>
    </row>
    <row r="109" spans="1:9" ht="12.75">
      <c r="A109" s="14" t="s">
        <v>66</v>
      </c>
      <c r="B109" s="43">
        <v>25665.4</v>
      </c>
      <c r="C109" s="43">
        <v>10848</v>
      </c>
      <c r="D109" s="43">
        <v>10720.1</v>
      </c>
      <c r="E109" s="36">
        <f t="shared" si="5"/>
        <v>41.76868468833527</v>
      </c>
      <c r="F109" s="36">
        <f t="shared" si="8"/>
        <v>98.8209808259587</v>
      </c>
      <c r="G109" s="43">
        <v>9956.63</v>
      </c>
      <c r="H109" s="36">
        <f>$D:$D/$G:$G*100</f>
        <v>107.66795592484605</v>
      </c>
      <c r="I109" s="43">
        <f>D109-апрель!D109</f>
        <v>2454.800000000001</v>
      </c>
    </row>
    <row r="110" spans="1:9" ht="12.75">
      <c r="A110" s="17" t="s">
        <v>73</v>
      </c>
      <c r="B110" s="34">
        <f>B111+B112+B113</f>
        <v>29795.8</v>
      </c>
      <c r="C110" s="34">
        <f>C111+C113</f>
        <v>11077.1</v>
      </c>
      <c r="D110" s="34">
        <f>D111+D112+D113</f>
        <v>11019.8</v>
      </c>
      <c r="E110" s="33">
        <f t="shared" si="5"/>
        <v>36.98440719832997</v>
      </c>
      <c r="F110" s="33">
        <f t="shared" si="8"/>
        <v>99.48271659549881</v>
      </c>
      <c r="G110" s="34">
        <f>G111+G112+G113</f>
        <v>13642.359999999999</v>
      </c>
      <c r="H110" s="33">
        <f>$D:$D/$G:$G*100</f>
        <v>80.77634661451538</v>
      </c>
      <c r="I110" s="42">
        <f>D110-апрель!D110</f>
        <v>2433</v>
      </c>
    </row>
    <row r="111" spans="1:9" ht="12.75">
      <c r="A111" s="51" t="s">
        <v>74</v>
      </c>
      <c r="B111" s="35">
        <v>24064.9</v>
      </c>
      <c r="C111" s="35">
        <v>9790.5</v>
      </c>
      <c r="D111" s="35">
        <v>9790.5</v>
      </c>
      <c r="E111" s="36">
        <f t="shared" si="5"/>
        <v>40.68373440155579</v>
      </c>
      <c r="F111" s="36">
        <f t="shared" si="8"/>
        <v>100</v>
      </c>
      <c r="G111" s="35">
        <v>9543.38</v>
      </c>
      <c r="H111" s="36">
        <f>$D:$D/$G:$G*100</f>
        <v>102.58943896187725</v>
      </c>
      <c r="I111" s="43">
        <f>D111-апрель!D111</f>
        <v>2204.2</v>
      </c>
    </row>
    <row r="112" spans="1:9" ht="24.75" customHeight="1">
      <c r="A112" s="18" t="s">
        <v>75</v>
      </c>
      <c r="B112" s="35">
        <v>2752.3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D112-апрель!D112</f>
        <v>0</v>
      </c>
    </row>
    <row r="113" spans="1:9" ht="25.5">
      <c r="A113" s="18" t="s">
        <v>85</v>
      </c>
      <c r="B113" s="35">
        <v>2978.6</v>
      </c>
      <c r="C113" s="35">
        <v>1286.6</v>
      </c>
      <c r="D113" s="35">
        <v>1229.3</v>
      </c>
      <c r="E113" s="36">
        <f>$D:$D/$B:$B*100</f>
        <v>41.271066944201976</v>
      </c>
      <c r="F113" s="36">
        <f>$D:$D/$C:$C*100</f>
        <v>95.54640136794653</v>
      </c>
      <c r="G113" s="35">
        <v>4098.98</v>
      </c>
      <c r="H113" s="36">
        <f>$D:$D/$G:$G*100</f>
        <v>29.99038785258772</v>
      </c>
      <c r="I113" s="43">
        <f>D113-апрель!D113</f>
        <v>228.79999999999995</v>
      </c>
    </row>
    <row r="114" spans="1:9" ht="26.25" customHeight="1">
      <c r="A114" s="19" t="s">
        <v>93</v>
      </c>
      <c r="B114" s="34">
        <v>425</v>
      </c>
      <c r="C114" s="34">
        <f>C115</f>
        <v>91.9</v>
      </c>
      <c r="D114" s="34">
        <f>D115</f>
        <v>55.8</v>
      </c>
      <c r="E114" s="33">
        <f>$D:$D/$B:$B*100</f>
        <v>13.129411764705882</v>
      </c>
      <c r="F114" s="33">
        <f>$D:$D/$C:$C*100</f>
        <v>60.71817192600653</v>
      </c>
      <c r="G114" s="34">
        <f>G115</f>
        <v>11.58</v>
      </c>
      <c r="H114" s="33">
        <v>0</v>
      </c>
      <c r="I114" s="42">
        <f>D114-апрель!D114</f>
        <v>0</v>
      </c>
    </row>
    <row r="115" spans="1:9" ht="13.5" customHeight="1">
      <c r="A115" s="18" t="s">
        <v>94</v>
      </c>
      <c r="B115" s="35">
        <v>425.5</v>
      </c>
      <c r="C115" s="35">
        <v>91.9</v>
      </c>
      <c r="D115" s="35">
        <v>55.8</v>
      </c>
      <c r="E115" s="36">
        <f>$D:$D/$B:$B*100</f>
        <v>13.113983548766155</v>
      </c>
      <c r="F115" s="36">
        <f>$D:$D/$C:$C*100</f>
        <v>60.71817192600653</v>
      </c>
      <c r="G115" s="35">
        <v>11.58</v>
      </c>
      <c r="H115" s="36">
        <v>0</v>
      </c>
      <c r="I115" s="43">
        <f>D115-апрель!D115</f>
        <v>0</v>
      </c>
    </row>
    <row r="116" spans="1:9" ht="16.5" customHeight="1">
      <c r="A116" s="20" t="s">
        <v>67</v>
      </c>
      <c r="B116" s="42">
        <f>B72+B81+B82+B83+B89+B94+B99+B102+B104+B110+B114</f>
        <v>1816333.9000000001</v>
      </c>
      <c r="C116" s="42">
        <f>C72+C81+C82+C83+C89+C94+C99+C102+C104+C110+C114</f>
        <v>694943.0200000001</v>
      </c>
      <c r="D116" s="42">
        <f>D72+D81+D82+D83+D89+D94+D99+D102+D104+D110+D114</f>
        <v>584320.2000000001</v>
      </c>
      <c r="E116" s="33">
        <f>$D:$D/$B:$B*100</f>
        <v>32.170307452831224</v>
      </c>
      <c r="F116" s="33">
        <f>$D:$D/$C:$C*100</f>
        <v>84.081742413932</v>
      </c>
      <c r="G116" s="42">
        <f>G72+G81+G82+G83+G89+G94+G99+G102+G104+G110+G114</f>
        <v>644429.1150000001</v>
      </c>
      <c r="H116" s="33">
        <f>$D:$D/$G:$G*100</f>
        <v>90.67253269585748</v>
      </c>
      <c r="I116" s="42">
        <f>D116-апрель!D116</f>
        <v>170844.40000000014</v>
      </c>
    </row>
    <row r="117" spans="1:9" ht="26.25" customHeight="1">
      <c r="A117" s="21" t="s">
        <v>68</v>
      </c>
      <c r="B117" s="37">
        <f>B70-B116</f>
        <v>-7256.000000000466</v>
      </c>
      <c r="C117" s="37">
        <f>C70-C116</f>
        <v>9123.459999999963</v>
      </c>
      <c r="D117" s="37">
        <f>D70-D116</f>
        <v>19207.939999999828</v>
      </c>
      <c r="E117" s="37"/>
      <c r="F117" s="37"/>
      <c r="G117" s="37">
        <f>G70-G116</f>
        <v>46585.734999999986</v>
      </c>
      <c r="H117" s="37"/>
      <c r="I117" s="42">
        <f>I70-I116</f>
        <v>-46205.42000000013</v>
      </c>
    </row>
    <row r="118" spans="1:9" ht="24" customHeight="1">
      <c r="A118" s="3" t="s">
        <v>69</v>
      </c>
      <c r="B118" s="35" t="s">
        <v>133</v>
      </c>
      <c r="C118" s="35"/>
      <c r="D118" s="35" t="s">
        <v>147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-19207.939999999828</v>
      </c>
      <c r="E119" s="35"/>
      <c r="F119" s="35"/>
      <c r="G119" s="47"/>
      <c r="H119" s="44"/>
      <c r="I119" s="34">
        <f>I121+I122</f>
        <v>-46204.299999999996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3852.5</v>
      </c>
      <c r="E121" s="35"/>
      <c r="F121" s="35"/>
      <c r="G121" s="35"/>
      <c r="H121" s="44"/>
      <c r="I121" s="35">
        <f>D121-апрель!D121</f>
        <v>-43328.7</v>
      </c>
    </row>
    <row r="122" spans="1:9" ht="12.75">
      <c r="A122" s="3" t="s">
        <v>72</v>
      </c>
      <c r="B122" s="35">
        <v>1352</v>
      </c>
      <c r="C122" s="35"/>
      <c r="D122" s="35">
        <v>7611.4</v>
      </c>
      <c r="E122" s="35"/>
      <c r="F122" s="35"/>
      <c r="G122" s="35"/>
      <c r="H122" s="44"/>
      <c r="I122" s="35">
        <f>D122-апрель!D122</f>
        <v>-2875.6000000000004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1:I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1">
      <selection activeCell="I122" sqref="I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6" t="s">
        <v>122</v>
      </c>
      <c r="B1" s="76"/>
      <c r="C1" s="76"/>
      <c r="D1" s="76"/>
      <c r="E1" s="76"/>
      <c r="F1" s="76"/>
      <c r="G1" s="76"/>
      <c r="H1" s="76"/>
      <c r="I1" s="38"/>
    </row>
    <row r="2" spans="1:9" ht="15">
      <c r="A2" s="77" t="s">
        <v>148</v>
      </c>
      <c r="B2" s="77"/>
      <c r="C2" s="77"/>
      <c r="D2" s="77"/>
      <c r="E2" s="77"/>
      <c r="F2" s="77"/>
      <c r="G2" s="77"/>
      <c r="H2" s="77"/>
      <c r="I2" s="39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40"/>
    </row>
    <row r="4" spans="1:9" ht="45" customHeight="1">
      <c r="A4" s="9" t="s">
        <v>1</v>
      </c>
      <c r="B4" s="24" t="s">
        <v>2</v>
      </c>
      <c r="C4" s="24" t="s">
        <v>146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9" t="s">
        <v>3</v>
      </c>
      <c r="B6" s="80"/>
      <c r="C6" s="80"/>
      <c r="D6" s="80"/>
      <c r="E6" s="80"/>
      <c r="F6" s="80"/>
      <c r="G6" s="80"/>
      <c r="H6" s="80"/>
      <c r="I6" s="81"/>
    </row>
    <row r="7" spans="1:9" ht="12.75">
      <c r="A7" s="60" t="s">
        <v>140</v>
      </c>
      <c r="B7" s="42">
        <f>B8+B16+B21+B25+B28+B32+B35+B41+B42+B43+B47+B61</f>
        <v>423442.8999999999</v>
      </c>
      <c r="C7" s="42">
        <f>C8+C16+C21+C25+C28+C32+C35+C41+C42+C43+C47+C61</f>
        <v>191009.95</v>
      </c>
      <c r="D7" s="42">
        <f>D8+D16+D21+D25+D28+D32+D35+D41+D42+D43+D47+D61</f>
        <v>170593.081</v>
      </c>
      <c r="E7" s="33">
        <f>$D:$D/$B:$B*100</f>
        <v>40.28715111293637</v>
      </c>
      <c r="F7" s="33">
        <f>$D:$D/$C:$C*100</f>
        <v>89.31109662088284</v>
      </c>
      <c r="G7" s="42">
        <f>G8+G16+G21+G25+G28+G32+G35+G41+G42+G43+G47+G61</f>
        <v>177740.83</v>
      </c>
      <c r="H7" s="33">
        <f>$D:$D/$G:$G*100</f>
        <v>95.97855540564316</v>
      </c>
      <c r="I7" s="42">
        <f>I8+I16+I21+I25+I28+I32+I35+I41+I42+I43+I47+I61</f>
        <v>26355.529999999995</v>
      </c>
    </row>
    <row r="8" spans="1:9" ht="12.75">
      <c r="A8" s="6" t="s">
        <v>4</v>
      </c>
      <c r="B8" s="33">
        <f>B9+B10</f>
        <v>220558.89999999997</v>
      </c>
      <c r="C8" s="33">
        <f>C9+C10</f>
        <v>98580.05</v>
      </c>
      <c r="D8" s="33">
        <f>D9+D10</f>
        <v>92741.76000000001</v>
      </c>
      <c r="E8" s="33">
        <f aca="true" t="shared" si="0" ref="E8:E70">$D:$D/$B:$B*100</f>
        <v>42.0485230929244</v>
      </c>
      <c r="F8" s="33">
        <f>$D:$D/$C:$C*100</f>
        <v>94.07761509554926</v>
      </c>
      <c r="G8" s="33">
        <f>G9+G10</f>
        <v>92194.75</v>
      </c>
      <c r="H8" s="33">
        <f>$D:$D/$G:$G*100</f>
        <v>100.5933201185534</v>
      </c>
      <c r="I8" s="33">
        <f>I9+I10</f>
        <v>15683.81</v>
      </c>
    </row>
    <row r="9" spans="1:9" ht="25.5">
      <c r="A9" s="4" t="s">
        <v>5</v>
      </c>
      <c r="B9" s="34">
        <v>4347.8</v>
      </c>
      <c r="C9" s="34">
        <v>1960</v>
      </c>
      <c r="D9" s="54">
        <v>901.16</v>
      </c>
      <c r="E9" s="33">
        <f t="shared" si="0"/>
        <v>20.72680436082616</v>
      </c>
      <c r="F9" s="33">
        <f>$D:$D/$C:$C*100</f>
        <v>45.977551020408164</v>
      </c>
      <c r="G9" s="34">
        <v>3639.38</v>
      </c>
      <c r="H9" s="33">
        <f>$D:$D/$G:$G*100</f>
        <v>24.761360451505475</v>
      </c>
      <c r="I9" s="54">
        <v>-139.15</v>
      </c>
    </row>
    <row r="10" spans="1:9" ht="12.75" customHeight="1">
      <c r="A10" s="82" t="s">
        <v>82</v>
      </c>
      <c r="B10" s="69">
        <f>B12+B13+B14+B15</f>
        <v>216211.09999999998</v>
      </c>
      <c r="C10" s="69">
        <f>C12+C13+C14+C15</f>
        <v>96620.05</v>
      </c>
      <c r="D10" s="69">
        <f>D12+D13+D14+D15</f>
        <v>91840.6</v>
      </c>
      <c r="E10" s="71">
        <f t="shared" si="0"/>
        <v>42.477282618699974</v>
      </c>
      <c r="F10" s="69">
        <f>$D:$D/$C:$C*100</f>
        <v>95.05335590283798</v>
      </c>
      <c r="G10" s="69">
        <f>G12+G13+G14+G15</f>
        <v>88555.37</v>
      </c>
      <c r="H10" s="71">
        <f>$D:$D/$G:$G*100</f>
        <v>103.70980325642591</v>
      </c>
      <c r="I10" s="69">
        <f>I12+I13+I14+I15</f>
        <v>15822.96</v>
      </c>
    </row>
    <row r="11" spans="1:9" ht="12.75">
      <c r="A11" s="83"/>
      <c r="B11" s="70"/>
      <c r="C11" s="70"/>
      <c r="D11" s="70"/>
      <c r="E11" s="72"/>
      <c r="F11" s="84"/>
      <c r="G11" s="70"/>
      <c r="H11" s="72"/>
      <c r="I11" s="70"/>
    </row>
    <row r="12" spans="1:9" ht="51" customHeight="1">
      <c r="A12" s="1" t="s">
        <v>86</v>
      </c>
      <c r="B12" s="35">
        <v>209649.4</v>
      </c>
      <c r="C12" s="35">
        <v>94256.2</v>
      </c>
      <c r="D12" s="35">
        <v>90411.61</v>
      </c>
      <c r="E12" s="33">
        <f t="shared" si="0"/>
        <v>43.12514607721272</v>
      </c>
      <c r="F12" s="33">
        <f aca="true" t="shared" si="1" ref="F12:F70">$D:$D/$C:$C*100</f>
        <v>95.92112773483336</v>
      </c>
      <c r="G12" s="35">
        <v>87083.37</v>
      </c>
      <c r="H12" s="33">
        <f aca="true" t="shared" si="2" ref="H12:H30">$D:$D/$G:$G*100</f>
        <v>103.82190078312313</v>
      </c>
      <c r="I12" s="35">
        <v>15375.13</v>
      </c>
    </row>
    <row r="13" spans="1:9" ht="89.25">
      <c r="A13" s="2" t="s">
        <v>87</v>
      </c>
      <c r="B13" s="35">
        <v>2481.4</v>
      </c>
      <c r="C13" s="35">
        <v>669.7</v>
      </c>
      <c r="D13" s="35">
        <v>334.94</v>
      </c>
      <c r="E13" s="33">
        <f t="shared" si="0"/>
        <v>13.498025308293704</v>
      </c>
      <c r="F13" s="33">
        <f t="shared" si="1"/>
        <v>50.01343885321785</v>
      </c>
      <c r="G13" s="35">
        <v>348.97</v>
      </c>
      <c r="H13" s="33">
        <f t="shared" si="2"/>
        <v>95.97959710003724</v>
      </c>
      <c r="I13" s="35">
        <v>94.08</v>
      </c>
    </row>
    <row r="14" spans="1:9" ht="25.5">
      <c r="A14" s="3" t="s">
        <v>88</v>
      </c>
      <c r="B14" s="35">
        <v>3645.9</v>
      </c>
      <c r="C14" s="35">
        <v>1568.3</v>
      </c>
      <c r="D14" s="35">
        <v>735.66</v>
      </c>
      <c r="E14" s="33">
        <f t="shared" si="0"/>
        <v>20.177733892865955</v>
      </c>
      <c r="F14" s="33">
        <f t="shared" si="1"/>
        <v>46.90811706943824</v>
      </c>
      <c r="G14" s="35">
        <v>1024.35</v>
      </c>
      <c r="H14" s="33">
        <f t="shared" si="2"/>
        <v>71.81724996339143</v>
      </c>
      <c r="I14" s="35">
        <v>251.35</v>
      </c>
    </row>
    <row r="15" spans="1:9" ht="65.25" customHeight="1">
      <c r="A15" s="7" t="s">
        <v>90</v>
      </c>
      <c r="B15" s="35">
        <v>434.4</v>
      </c>
      <c r="C15" s="49">
        <v>125.85</v>
      </c>
      <c r="D15" s="35">
        <v>358.39</v>
      </c>
      <c r="E15" s="33">
        <f t="shared" si="0"/>
        <v>82.5023020257827</v>
      </c>
      <c r="F15" s="33">
        <f t="shared" si="1"/>
        <v>284.7755264203417</v>
      </c>
      <c r="G15" s="35">
        <v>98.68</v>
      </c>
      <c r="H15" s="33">
        <f t="shared" si="2"/>
        <v>363.1840291852452</v>
      </c>
      <c r="I15" s="35">
        <v>102.4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12753.8</v>
      </c>
      <c r="D16" s="42">
        <f>D17+D18+D19+D20</f>
        <v>11613.759999999998</v>
      </c>
      <c r="E16" s="33">
        <f t="shared" si="0"/>
        <v>47.269204783185586</v>
      </c>
      <c r="F16" s="33">
        <f t="shared" si="1"/>
        <v>91.06117392463422</v>
      </c>
      <c r="G16" s="42">
        <f>G17+G18+G19+G20</f>
        <v>9691.01</v>
      </c>
      <c r="H16" s="33">
        <f t="shared" si="2"/>
        <v>119.84055325502707</v>
      </c>
      <c r="I16" s="42">
        <f>I17+I18+I19+I20</f>
        <v>2159.1099999999997</v>
      </c>
    </row>
    <row r="17" spans="1:9" ht="37.5" customHeight="1">
      <c r="A17" s="10" t="s">
        <v>96</v>
      </c>
      <c r="B17" s="35">
        <v>7841.5</v>
      </c>
      <c r="C17" s="49">
        <v>3880</v>
      </c>
      <c r="D17" s="35">
        <v>3950.02</v>
      </c>
      <c r="E17" s="33">
        <f t="shared" si="0"/>
        <v>50.373270420200214</v>
      </c>
      <c r="F17" s="33">
        <f t="shared" si="1"/>
        <v>101.80463917525773</v>
      </c>
      <c r="G17" s="35">
        <v>3151.76</v>
      </c>
      <c r="H17" s="33">
        <f t="shared" si="2"/>
        <v>125.32743609919537</v>
      </c>
      <c r="I17" s="35">
        <v>696.97</v>
      </c>
    </row>
    <row r="18" spans="1:9" ht="56.25" customHeight="1">
      <c r="A18" s="10" t="s">
        <v>97</v>
      </c>
      <c r="B18" s="35">
        <v>164.8</v>
      </c>
      <c r="C18" s="49">
        <v>78.8</v>
      </c>
      <c r="D18" s="35">
        <v>65.12</v>
      </c>
      <c r="E18" s="33">
        <f t="shared" si="0"/>
        <v>39.51456310679612</v>
      </c>
      <c r="F18" s="33">
        <f t="shared" si="1"/>
        <v>82.63959390862945</v>
      </c>
      <c r="G18" s="35">
        <v>88.11</v>
      </c>
      <c r="H18" s="33">
        <f t="shared" si="2"/>
        <v>73.90761548064918</v>
      </c>
      <c r="I18" s="35">
        <v>11.33</v>
      </c>
    </row>
    <row r="19" spans="1:9" ht="55.5" customHeight="1">
      <c r="A19" s="10" t="s">
        <v>98</v>
      </c>
      <c r="B19" s="35">
        <v>18156.6</v>
      </c>
      <c r="C19" s="49">
        <v>9115</v>
      </c>
      <c r="D19" s="35">
        <v>8220.4</v>
      </c>
      <c r="E19" s="33">
        <f t="shared" si="0"/>
        <v>45.27499642003459</v>
      </c>
      <c r="F19" s="33">
        <f t="shared" si="1"/>
        <v>90.18540866703236</v>
      </c>
      <c r="G19" s="35">
        <v>6720.98</v>
      </c>
      <c r="H19" s="33">
        <f t="shared" si="2"/>
        <v>122.30954414385997</v>
      </c>
      <c r="I19" s="35">
        <v>1542.84</v>
      </c>
    </row>
    <row r="20" spans="1:9" ht="54" customHeight="1">
      <c r="A20" s="10" t="s">
        <v>99</v>
      </c>
      <c r="B20" s="35">
        <v>-1593.5</v>
      </c>
      <c r="C20" s="49">
        <v>-320</v>
      </c>
      <c r="D20" s="35">
        <v>-621.78</v>
      </c>
      <c r="E20" s="33">
        <f t="shared" si="0"/>
        <v>39.019767806714775</v>
      </c>
      <c r="F20" s="33">
        <f t="shared" si="1"/>
        <v>194.30624999999998</v>
      </c>
      <c r="G20" s="35">
        <v>-269.84</v>
      </c>
      <c r="H20" s="33">
        <f t="shared" si="2"/>
        <v>230.42543729617552</v>
      </c>
      <c r="I20" s="35">
        <v>-92.03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20312.2</v>
      </c>
      <c r="D21" s="42">
        <f>D22+D23+D24</f>
        <v>19496.73</v>
      </c>
      <c r="E21" s="33">
        <f t="shared" si="0"/>
        <v>46.61421249891216</v>
      </c>
      <c r="F21" s="33">
        <f t="shared" si="1"/>
        <v>95.98531916779078</v>
      </c>
      <c r="G21" s="42">
        <f>G22+G23+G24</f>
        <v>19643.89</v>
      </c>
      <c r="H21" s="33">
        <f t="shared" si="2"/>
        <v>99.25086120926152</v>
      </c>
      <c r="I21" s="42">
        <f>I22+I23+I24</f>
        <v>433.17999999999995</v>
      </c>
    </row>
    <row r="22" spans="1:9" ht="18.75" customHeight="1">
      <c r="A22" s="5" t="s">
        <v>102</v>
      </c>
      <c r="B22" s="35">
        <v>40121.82</v>
      </c>
      <c r="C22" s="35">
        <v>19750.2</v>
      </c>
      <c r="D22" s="35">
        <v>18570</v>
      </c>
      <c r="E22" s="33">
        <f t="shared" si="0"/>
        <v>46.28404195024054</v>
      </c>
      <c r="F22" s="33">
        <f t="shared" si="1"/>
        <v>94.02436431023483</v>
      </c>
      <c r="G22" s="35">
        <v>18973.21</v>
      </c>
      <c r="H22" s="33">
        <f t="shared" si="2"/>
        <v>97.8748456376122</v>
      </c>
      <c r="I22" s="35">
        <v>413.53</v>
      </c>
    </row>
    <row r="23" spans="1:9" ht="12.75">
      <c r="A23" s="3" t="s">
        <v>100</v>
      </c>
      <c r="B23" s="35">
        <v>625.7</v>
      </c>
      <c r="C23" s="35">
        <v>200</v>
      </c>
      <c r="D23" s="35">
        <v>397.64</v>
      </c>
      <c r="E23" s="33">
        <f t="shared" si="0"/>
        <v>63.55122263065366</v>
      </c>
      <c r="F23" s="33">
        <v>0</v>
      </c>
      <c r="G23" s="35">
        <v>324.18</v>
      </c>
      <c r="H23" s="33">
        <f t="shared" si="2"/>
        <v>122.66025047812943</v>
      </c>
      <c r="I23" s="35">
        <v>14.33</v>
      </c>
    </row>
    <row r="24" spans="1:9" ht="27" customHeight="1">
      <c r="A24" s="3" t="s">
        <v>101</v>
      </c>
      <c r="B24" s="35">
        <v>1078.2</v>
      </c>
      <c r="C24" s="35">
        <v>362</v>
      </c>
      <c r="D24" s="35">
        <v>529.09</v>
      </c>
      <c r="E24" s="33">
        <f t="shared" si="0"/>
        <v>49.071600816175106</v>
      </c>
      <c r="F24" s="33">
        <f t="shared" si="1"/>
        <v>146.15745856353593</v>
      </c>
      <c r="G24" s="35">
        <v>346.5</v>
      </c>
      <c r="H24" s="33">
        <f t="shared" si="2"/>
        <v>152.6955266955267</v>
      </c>
      <c r="I24" s="35">
        <v>5.32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9230</v>
      </c>
      <c r="D25" s="42">
        <f>$26:$26+$27:$27</f>
        <v>5372.42</v>
      </c>
      <c r="E25" s="33">
        <f t="shared" si="0"/>
        <v>21.204429532161555</v>
      </c>
      <c r="F25" s="33">
        <f t="shared" si="1"/>
        <v>58.206067172264355</v>
      </c>
      <c r="G25" s="42">
        <f>$26:$26+$27:$27</f>
        <v>8486.42</v>
      </c>
      <c r="H25" s="33">
        <f t="shared" si="2"/>
        <v>63.30608195210702</v>
      </c>
      <c r="I25" s="42">
        <f>$26:$26+$27:$27</f>
        <v>217.48</v>
      </c>
    </row>
    <row r="26" spans="1:9" ht="12.75">
      <c r="A26" s="3" t="s">
        <v>9</v>
      </c>
      <c r="B26" s="35">
        <v>8355.6</v>
      </c>
      <c r="C26" s="35">
        <v>2100</v>
      </c>
      <c r="D26" s="35">
        <v>550.74</v>
      </c>
      <c r="E26" s="33">
        <f t="shared" si="0"/>
        <v>6.591268131552491</v>
      </c>
      <c r="F26" s="33">
        <f t="shared" si="1"/>
        <v>26.225714285714286</v>
      </c>
      <c r="G26" s="35">
        <v>1878.34</v>
      </c>
      <c r="H26" s="33">
        <f t="shared" si="2"/>
        <v>29.320570290788677</v>
      </c>
      <c r="I26" s="35">
        <v>14.57</v>
      </c>
    </row>
    <row r="27" spans="1:9" ht="12.75">
      <c r="A27" s="3" t="s">
        <v>10</v>
      </c>
      <c r="B27" s="35">
        <v>16980.71</v>
      </c>
      <c r="C27" s="35">
        <v>7130</v>
      </c>
      <c r="D27" s="35">
        <v>4821.68</v>
      </c>
      <c r="E27" s="33">
        <f t="shared" si="0"/>
        <v>28.3950435523603</v>
      </c>
      <c r="F27" s="33">
        <f t="shared" si="1"/>
        <v>67.62524544179523</v>
      </c>
      <c r="G27" s="35">
        <v>6608.08</v>
      </c>
      <c r="H27" s="33">
        <f t="shared" si="2"/>
        <v>72.96642897785742</v>
      </c>
      <c r="I27" s="35">
        <v>202.91</v>
      </c>
    </row>
    <row r="28" spans="1:9" ht="12.75">
      <c r="A28" s="6" t="s">
        <v>11</v>
      </c>
      <c r="B28" s="42">
        <f>B29+B30+B31</f>
        <v>19018.3</v>
      </c>
      <c r="C28" s="42">
        <f>C29+C30+C31</f>
        <v>8868.8</v>
      </c>
      <c r="D28" s="42">
        <f>D29+D30+D31</f>
        <v>6458.21</v>
      </c>
      <c r="E28" s="33">
        <f t="shared" si="0"/>
        <v>33.957872154714146</v>
      </c>
      <c r="F28" s="33">
        <f t="shared" si="1"/>
        <v>72.81943442179326</v>
      </c>
      <c r="G28" s="42">
        <f>G29+G30+G31</f>
        <v>8025.71</v>
      </c>
      <c r="H28" s="33">
        <f t="shared" si="2"/>
        <v>80.46901769438468</v>
      </c>
      <c r="I28" s="42">
        <f>I29+I30+I31</f>
        <v>972.94</v>
      </c>
    </row>
    <row r="29" spans="1:9" ht="25.5">
      <c r="A29" s="3" t="s">
        <v>12</v>
      </c>
      <c r="B29" s="35">
        <v>18910.3</v>
      </c>
      <c r="C29" s="35">
        <v>8800</v>
      </c>
      <c r="D29" s="35">
        <v>6424.61</v>
      </c>
      <c r="E29" s="33">
        <f t="shared" si="0"/>
        <v>33.97413050030936</v>
      </c>
      <c r="F29" s="33">
        <f t="shared" si="1"/>
        <v>73.00693181818183</v>
      </c>
      <c r="G29" s="35">
        <v>7996.31</v>
      </c>
      <c r="H29" s="33">
        <f t="shared" si="2"/>
        <v>80.3446839854883</v>
      </c>
      <c r="I29" s="35">
        <v>971.34</v>
      </c>
    </row>
    <row r="30" spans="1:9" ht="25.5">
      <c r="A30" s="5" t="s">
        <v>104</v>
      </c>
      <c r="B30" s="35">
        <v>58</v>
      </c>
      <c r="C30" s="35">
        <v>28.8</v>
      </c>
      <c r="D30" s="35">
        <v>33.6</v>
      </c>
      <c r="E30" s="33">
        <f t="shared" si="0"/>
        <v>57.931034482758626</v>
      </c>
      <c r="F30" s="33">
        <f t="shared" si="1"/>
        <v>116.66666666666667</v>
      </c>
      <c r="G30" s="35">
        <v>29.4</v>
      </c>
      <c r="H30" s="33">
        <f t="shared" si="2"/>
        <v>114.2857142857143</v>
      </c>
      <c r="I30" s="35">
        <v>1.6</v>
      </c>
    </row>
    <row r="31" spans="1:9" ht="25.5">
      <c r="A31" s="3" t="s">
        <v>103</v>
      </c>
      <c r="B31" s="35">
        <v>50</v>
      </c>
      <c r="C31" s="35">
        <v>40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32303.2</v>
      </c>
      <c r="D35" s="42">
        <f>D36+D39+D40</f>
        <v>23941.876000000004</v>
      </c>
      <c r="E35" s="33">
        <f t="shared" si="0"/>
        <v>33.79090404332801</v>
      </c>
      <c r="F35" s="33">
        <f t="shared" si="1"/>
        <v>74.11611233562002</v>
      </c>
      <c r="G35" s="42">
        <f>G36+G39+G40</f>
        <v>27786</v>
      </c>
      <c r="H35" s="33">
        <f>$D:$D/$G:$G*100</f>
        <v>86.16524868638884</v>
      </c>
      <c r="I35" s="42">
        <f>I36+I39+I40</f>
        <v>4244.21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31108.2</v>
      </c>
      <c r="D36" s="35">
        <f>D37+D38</f>
        <v>22377.031000000003</v>
      </c>
      <c r="E36" s="33">
        <f t="shared" si="0"/>
        <v>32.3092497859481</v>
      </c>
      <c r="F36" s="33">
        <f t="shared" si="1"/>
        <v>71.932901935824</v>
      </c>
      <c r="G36" s="35">
        <f>G37+G38</f>
        <v>25913.11</v>
      </c>
      <c r="H36" s="33">
        <f>$D:$D/$G:$G*100</f>
        <v>86.35409258093684</v>
      </c>
      <c r="I36" s="35">
        <f>I37+I38</f>
        <v>4171.54</v>
      </c>
    </row>
    <row r="37" spans="1:9" ht="81.75" customHeight="1">
      <c r="A37" s="1" t="s">
        <v>108</v>
      </c>
      <c r="B37" s="35">
        <v>44757.5</v>
      </c>
      <c r="C37" s="35">
        <v>19257.5</v>
      </c>
      <c r="D37" s="35">
        <v>11391.486</v>
      </c>
      <c r="E37" s="33">
        <f t="shared" si="0"/>
        <v>25.451569010780318</v>
      </c>
      <c r="F37" s="33">
        <f t="shared" si="1"/>
        <v>59.15350382967676</v>
      </c>
      <c r="G37" s="35">
        <v>15190.12</v>
      </c>
      <c r="H37" s="33">
        <f>$D:$D/$G:$G*100</f>
        <v>74.99273211798196</v>
      </c>
      <c r="I37" s="35">
        <v>1637.69</v>
      </c>
    </row>
    <row r="38" spans="1:9" ht="76.5">
      <c r="A38" s="3" t="s">
        <v>109</v>
      </c>
      <c r="B38" s="35">
        <v>24501.4</v>
      </c>
      <c r="C38" s="35">
        <v>11850.7</v>
      </c>
      <c r="D38" s="35">
        <v>10985.545</v>
      </c>
      <c r="E38" s="33">
        <f t="shared" si="0"/>
        <v>44.83639710383896</v>
      </c>
      <c r="F38" s="33">
        <f t="shared" si="1"/>
        <v>92.69954517454664</v>
      </c>
      <c r="G38" s="35">
        <v>10722.99</v>
      </c>
      <c r="H38" s="33">
        <f>$D:$D/$G:$G*100</f>
        <v>102.448524152312</v>
      </c>
      <c r="I38" s="35">
        <v>2533.85</v>
      </c>
    </row>
    <row r="39" spans="1:9" ht="51">
      <c r="A39" s="5" t="s">
        <v>110</v>
      </c>
      <c r="B39" s="35">
        <v>845</v>
      </c>
      <c r="C39" s="35">
        <v>845</v>
      </c>
      <c r="D39" s="35">
        <v>1033.715</v>
      </c>
      <c r="E39" s="33">
        <f t="shared" si="0"/>
        <v>122.33313609467456</v>
      </c>
      <c r="F39" s="33">
        <v>0</v>
      </c>
      <c r="G39" s="35">
        <v>1665.1</v>
      </c>
      <c r="H39" s="33">
        <f>$D:$D/$G:$G*100</f>
        <v>62.08125638099814</v>
      </c>
      <c r="I39" s="35">
        <v>0</v>
      </c>
    </row>
    <row r="40" spans="1:9" ht="76.5">
      <c r="A40" s="53" t="s">
        <v>127</v>
      </c>
      <c r="B40" s="35">
        <v>749.12</v>
      </c>
      <c r="C40" s="35">
        <v>350</v>
      </c>
      <c r="D40" s="35">
        <v>531.13</v>
      </c>
      <c r="E40" s="33">
        <f t="shared" si="0"/>
        <v>70.9005232806493</v>
      </c>
      <c r="F40" s="33">
        <f t="shared" si="1"/>
        <v>151.75142857142856</v>
      </c>
      <c r="G40" s="35">
        <v>207.79</v>
      </c>
      <c r="H40" s="33">
        <v>0</v>
      </c>
      <c r="I40" s="35">
        <v>72.67</v>
      </c>
    </row>
    <row r="41" spans="1:9" ht="25.5">
      <c r="A41" s="4" t="s">
        <v>15</v>
      </c>
      <c r="B41" s="34">
        <v>209</v>
      </c>
      <c r="C41" s="34">
        <v>209</v>
      </c>
      <c r="D41" s="34">
        <v>299.23</v>
      </c>
      <c r="E41" s="33">
        <f t="shared" si="0"/>
        <v>143.17224880382776</v>
      </c>
      <c r="F41" s="33">
        <f t="shared" si="1"/>
        <v>143.17224880382776</v>
      </c>
      <c r="G41" s="34">
        <v>309.6</v>
      </c>
      <c r="H41" s="33">
        <f aca="true" t="shared" si="3" ref="H41:H53">$D:$D/$G:$G*100</f>
        <v>96.65051679586563</v>
      </c>
      <c r="I41" s="34">
        <v>17.38</v>
      </c>
    </row>
    <row r="42" spans="1:9" ht="25.5">
      <c r="A42" s="12" t="s">
        <v>115</v>
      </c>
      <c r="B42" s="34">
        <v>4841.57</v>
      </c>
      <c r="C42" s="34">
        <v>3227.1</v>
      </c>
      <c r="D42" s="34">
        <v>3743.35</v>
      </c>
      <c r="E42" s="33">
        <f t="shared" si="0"/>
        <v>77.3168620922552</v>
      </c>
      <c r="F42" s="33">
        <f t="shared" si="1"/>
        <v>115.99733506863747</v>
      </c>
      <c r="G42" s="34">
        <v>2862.3</v>
      </c>
      <c r="H42" s="33">
        <f t="shared" si="3"/>
        <v>130.7811899521364</v>
      </c>
      <c r="I42" s="34">
        <v>1185.19</v>
      </c>
    </row>
    <row r="43" spans="1:9" ht="25.5">
      <c r="A43" s="8" t="s">
        <v>16</v>
      </c>
      <c r="B43" s="42">
        <f>B44+B45+B46</f>
        <v>6872.88</v>
      </c>
      <c r="C43" s="42">
        <f>C44+C45+C46</f>
        <v>635</v>
      </c>
      <c r="D43" s="42">
        <f>D44+D45+D46</f>
        <v>2547</v>
      </c>
      <c r="E43" s="33">
        <f t="shared" si="0"/>
        <v>37.05870028285086</v>
      </c>
      <c r="F43" s="33">
        <f t="shared" si="1"/>
        <v>401.1023622047244</v>
      </c>
      <c r="G43" s="42">
        <f>G44+G45+G46</f>
        <v>3309.52</v>
      </c>
      <c r="H43" s="33">
        <f t="shared" si="3"/>
        <v>76.95980081703692</v>
      </c>
      <c r="I43" s="42">
        <f>I44+I45+I46</f>
        <v>807.56</v>
      </c>
    </row>
    <row r="44" spans="1:9" ht="12.75">
      <c r="A44" s="3" t="s">
        <v>112</v>
      </c>
      <c r="B44" s="35">
        <v>40</v>
      </c>
      <c r="C44" s="35">
        <v>25</v>
      </c>
      <c r="D44" s="35">
        <v>22.28</v>
      </c>
      <c r="E44" s="33">
        <f t="shared" si="0"/>
        <v>55.7</v>
      </c>
      <c r="F44" s="33">
        <f t="shared" si="1"/>
        <v>89.12</v>
      </c>
      <c r="G44" s="35">
        <v>37.03</v>
      </c>
      <c r="H44" s="33">
        <f t="shared" si="3"/>
        <v>60.16743181204429</v>
      </c>
      <c r="I44" s="35">
        <v>1.47</v>
      </c>
    </row>
    <row r="45" spans="1:9" ht="68.25" customHeight="1">
      <c r="A45" s="3" t="s">
        <v>113</v>
      </c>
      <c r="B45" s="35">
        <v>5432.88</v>
      </c>
      <c r="C45" s="35">
        <v>0</v>
      </c>
      <c r="D45" s="35">
        <v>128.3</v>
      </c>
      <c r="E45" s="33">
        <v>0</v>
      </c>
      <c r="F45" s="33">
        <v>0</v>
      </c>
      <c r="G45" s="35">
        <v>427.78</v>
      </c>
      <c r="H45" s="33">
        <f t="shared" si="3"/>
        <v>29.992051989340318</v>
      </c>
      <c r="I45" s="35">
        <v>21.29</v>
      </c>
    </row>
    <row r="46" spans="1:9" ht="12.75">
      <c r="A46" s="48" t="s">
        <v>111</v>
      </c>
      <c r="B46" s="35">
        <v>1400</v>
      </c>
      <c r="C46" s="35">
        <v>610</v>
      </c>
      <c r="D46" s="35">
        <v>2396.42</v>
      </c>
      <c r="E46" s="33">
        <f t="shared" si="0"/>
        <v>171.17285714285714</v>
      </c>
      <c r="F46" s="33">
        <f t="shared" si="1"/>
        <v>392.85573770491806</v>
      </c>
      <c r="G46" s="35">
        <v>2844.71</v>
      </c>
      <c r="H46" s="33">
        <f t="shared" si="3"/>
        <v>84.24127591213164</v>
      </c>
      <c r="I46" s="35">
        <v>784.8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4890.799999999999</v>
      </c>
      <c r="D47" s="42">
        <f>D48+D49+D50+D51+D52+D53+D54+D56+D57+D59+D60+D55</f>
        <v>3603.4049999999997</v>
      </c>
      <c r="E47" s="33">
        <f t="shared" si="0"/>
        <v>38.50696744961423</v>
      </c>
      <c r="F47" s="33">
        <f t="shared" si="1"/>
        <v>73.67721027234809</v>
      </c>
      <c r="G47" s="42">
        <f>G48+G49+G50+G51+G52+G53+G54+G56+G57+G59+G60+G55</f>
        <v>4641.83</v>
      </c>
      <c r="H47" s="33">
        <f t="shared" si="3"/>
        <v>77.62897391761439</v>
      </c>
      <c r="I47" s="42">
        <f>I48+I49+I50+I51+I52+I53+I54+I56+I57+I59+I60</f>
        <v>597.1</v>
      </c>
    </row>
    <row r="48" spans="1:9" ht="25.5">
      <c r="A48" s="3" t="s">
        <v>18</v>
      </c>
      <c r="B48" s="35">
        <v>189</v>
      </c>
      <c r="C48" s="35">
        <v>79.4</v>
      </c>
      <c r="D48" s="35">
        <v>58.8</v>
      </c>
      <c r="E48" s="33">
        <f t="shared" si="0"/>
        <v>31.11111111111111</v>
      </c>
      <c r="F48" s="33">
        <f t="shared" si="1"/>
        <v>74.05541561712845</v>
      </c>
      <c r="G48" s="35">
        <v>78.59</v>
      </c>
      <c r="H48" s="33">
        <f t="shared" si="3"/>
        <v>74.81867922127496</v>
      </c>
      <c r="I48" s="35">
        <v>14.21</v>
      </c>
    </row>
    <row r="49" spans="1:9" ht="63.75">
      <c r="A49" s="3" t="s">
        <v>125</v>
      </c>
      <c r="B49" s="35">
        <v>279.8</v>
      </c>
      <c r="C49" s="35">
        <v>118.8</v>
      </c>
      <c r="D49" s="35">
        <v>79.3</v>
      </c>
      <c r="E49" s="33">
        <f t="shared" si="0"/>
        <v>28.341672623302355</v>
      </c>
      <c r="F49" s="33">
        <f t="shared" si="1"/>
        <v>66.75084175084174</v>
      </c>
      <c r="G49" s="35">
        <v>117.05</v>
      </c>
      <c r="H49" s="33">
        <f t="shared" si="3"/>
        <v>67.74882528833832</v>
      </c>
      <c r="I49" s="35">
        <v>8.3</v>
      </c>
    </row>
    <row r="50" spans="1:9" ht="52.5" customHeight="1">
      <c r="A50" s="5" t="s">
        <v>123</v>
      </c>
      <c r="B50" s="35">
        <v>159.1</v>
      </c>
      <c r="C50" s="35">
        <v>95.1</v>
      </c>
      <c r="D50" s="35">
        <v>42.3</v>
      </c>
      <c r="E50" s="33">
        <f t="shared" si="0"/>
        <v>26.587052168447517</v>
      </c>
      <c r="F50" s="33">
        <f t="shared" si="1"/>
        <v>44.479495268138805</v>
      </c>
      <c r="G50" s="35">
        <v>87.89</v>
      </c>
      <c r="H50" s="33">
        <f t="shared" si="3"/>
        <v>48.1283422459893</v>
      </c>
      <c r="I50" s="35">
        <v>0</v>
      </c>
    </row>
    <row r="51" spans="1:9" ht="38.25">
      <c r="A51" s="3" t="s">
        <v>19</v>
      </c>
      <c r="B51" s="35">
        <v>785.1</v>
      </c>
      <c r="C51" s="35">
        <v>237.6</v>
      </c>
      <c r="D51" s="35">
        <v>538.31</v>
      </c>
      <c r="E51" s="33">
        <f t="shared" si="0"/>
        <v>68.56578779773277</v>
      </c>
      <c r="F51" s="33">
        <f t="shared" si="1"/>
        <v>226.5614478114478</v>
      </c>
      <c r="G51" s="35">
        <v>239.55</v>
      </c>
      <c r="H51" s="33">
        <f t="shared" si="3"/>
        <v>224.71717804216235</v>
      </c>
      <c r="I51" s="35">
        <v>149.31</v>
      </c>
    </row>
    <row r="52" spans="1:9" ht="63.75">
      <c r="A52" s="3" t="s">
        <v>20</v>
      </c>
      <c r="B52" s="35">
        <v>2470.4</v>
      </c>
      <c r="C52" s="35">
        <v>1191.5</v>
      </c>
      <c r="D52" s="35">
        <v>995.36</v>
      </c>
      <c r="E52" s="33">
        <f t="shared" si="0"/>
        <v>40.29145077720207</v>
      </c>
      <c r="F52" s="33">
        <f t="shared" si="1"/>
        <v>83.5383969785984</v>
      </c>
      <c r="G52" s="35">
        <v>1181.46</v>
      </c>
      <c r="H52" s="33">
        <f t="shared" si="3"/>
        <v>84.24830294720091</v>
      </c>
      <c r="I52" s="35">
        <v>171.67</v>
      </c>
    </row>
    <row r="53" spans="1:9" ht="25.5">
      <c r="A53" s="3" t="s">
        <v>21</v>
      </c>
      <c r="B53" s="35">
        <v>149.7</v>
      </c>
      <c r="C53" s="35">
        <v>20.5</v>
      </c>
      <c r="D53" s="35">
        <v>20</v>
      </c>
      <c r="E53" s="33">
        <f t="shared" si="0"/>
        <v>13.360053440213763</v>
      </c>
      <c r="F53" s="33">
        <v>0</v>
      </c>
      <c r="G53" s="35">
        <v>20.86</v>
      </c>
      <c r="H53" s="33">
        <f t="shared" si="3"/>
        <v>95.87727708533077</v>
      </c>
      <c r="I53" s="35">
        <v>2.5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f t="shared" si="0"/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 t="e">
        <f>$D:$D/$G:$G*100</f>
        <v>#DIV/0!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14.43</v>
      </c>
      <c r="E56" s="33">
        <f t="shared" si="0"/>
        <v>288.6</v>
      </c>
      <c r="F56" s="33">
        <v>0</v>
      </c>
      <c r="G56" s="35">
        <v>1.6</v>
      </c>
      <c r="H56" s="33">
        <v>0</v>
      </c>
      <c r="I56" s="35">
        <v>3</v>
      </c>
    </row>
    <row r="57" spans="1:9" ht="79.5" customHeight="1">
      <c r="A57" s="3" t="s">
        <v>128</v>
      </c>
      <c r="B57" s="35">
        <v>2552.5</v>
      </c>
      <c r="C57" s="35">
        <v>1726.8</v>
      </c>
      <c r="D57" s="35">
        <v>597.79</v>
      </c>
      <c r="E57" s="33">
        <f t="shared" si="0"/>
        <v>23.419784524975512</v>
      </c>
      <c r="F57" s="33">
        <f t="shared" si="1"/>
        <v>34.61836923789669</v>
      </c>
      <c r="G57" s="35">
        <v>1389.82</v>
      </c>
      <c r="H57" s="33">
        <f>$D:$D/$G:$G*100</f>
        <v>43.012044725216214</v>
      </c>
      <c r="I57" s="35">
        <v>62.72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20.43</v>
      </c>
      <c r="E59" s="33">
        <v>0</v>
      </c>
      <c r="F59" s="33">
        <v>0</v>
      </c>
      <c r="G59" s="35">
        <v>8.68</v>
      </c>
      <c r="H59" s="33">
        <f>$D:$D/$G:$G*100</f>
        <v>235.36866359447006</v>
      </c>
      <c r="I59" s="35">
        <v>2</v>
      </c>
    </row>
    <row r="60" spans="1:9" ht="38.25">
      <c r="A60" s="3" t="s">
        <v>23</v>
      </c>
      <c r="B60" s="35">
        <v>2764.2</v>
      </c>
      <c r="C60" s="35">
        <v>1417.1</v>
      </c>
      <c r="D60" s="35">
        <v>1233.685</v>
      </c>
      <c r="E60" s="33">
        <f t="shared" si="0"/>
        <v>44.630815425801316</v>
      </c>
      <c r="F60" s="33">
        <f t="shared" si="1"/>
        <v>87.05701785336251</v>
      </c>
      <c r="G60" s="35">
        <v>1513.33</v>
      </c>
      <c r="H60" s="33">
        <f aca="true" t="shared" si="4" ref="H60:H67">$D:$D/$G:$G*100</f>
        <v>81.52121480443789</v>
      </c>
      <c r="I60" s="35">
        <v>183.39</v>
      </c>
    </row>
    <row r="61" spans="1:9" ht="12.75">
      <c r="A61" s="6" t="s">
        <v>24</v>
      </c>
      <c r="B61" s="34">
        <v>0</v>
      </c>
      <c r="C61" s="34">
        <v>0</v>
      </c>
      <c r="D61" s="34">
        <v>775.34</v>
      </c>
      <c r="E61" s="33">
        <v>0</v>
      </c>
      <c r="F61" s="33">
        <v>0</v>
      </c>
      <c r="G61" s="34">
        <v>789.98</v>
      </c>
      <c r="H61" s="33">
        <f t="shared" si="4"/>
        <v>98.1467885262918</v>
      </c>
      <c r="I61" s="34">
        <v>37.57</v>
      </c>
    </row>
    <row r="62" spans="1:9" ht="12.75">
      <c r="A62" s="8" t="s">
        <v>25</v>
      </c>
      <c r="B62" s="42">
        <f>B8+B16+B21+B25+B28+B32+B35+B41+B42+B43+B61+B47</f>
        <v>423442.8999999999</v>
      </c>
      <c r="C62" s="42">
        <f>C8+C16+C21+C25+C28+C32+C35+C41+C42+C43+C61+C47</f>
        <v>191009.95</v>
      </c>
      <c r="D62" s="42">
        <f>D8+D16+D21+D25+D28+D32+D35+D41+D42+D43+D61+D47</f>
        <v>170593.081</v>
      </c>
      <c r="E62" s="33">
        <f t="shared" si="0"/>
        <v>40.28715111293637</v>
      </c>
      <c r="F62" s="33">
        <f t="shared" si="1"/>
        <v>89.31109662088284</v>
      </c>
      <c r="G62" s="42">
        <f>G8+G16+G21+G25+G28+G32+G35+G41+G42+G43+G61+G47</f>
        <v>177740.83</v>
      </c>
      <c r="H62" s="33">
        <f t="shared" si="4"/>
        <v>95.97855540564316</v>
      </c>
      <c r="I62" s="42">
        <f>I8+I16+I21+I25+I28+I32+I35+I41+I42+I43+I61+I47</f>
        <v>26355.529999999995</v>
      </c>
    </row>
    <row r="63" spans="1:9" ht="12.75">
      <c r="A63" s="8" t="s">
        <v>26</v>
      </c>
      <c r="B63" s="42">
        <f>B64+B69</f>
        <v>1395791.4</v>
      </c>
      <c r="C63" s="42">
        <f>C64+C69</f>
        <v>712091.775</v>
      </c>
      <c r="D63" s="42">
        <f>D64+D69</f>
        <v>613113.74</v>
      </c>
      <c r="E63" s="33">
        <f t="shared" si="0"/>
        <v>43.92588606005167</v>
      </c>
      <c r="F63" s="33">
        <f t="shared" si="1"/>
        <v>86.10038221548058</v>
      </c>
      <c r="G63" s="42">
        <f>G64+G69</f>
        <v>708433.61</v>
      </c>
      <c r="H63" s="33">
        <f t="shared" si="4"/>
        <v>86.5449819638004</v>
      </c>
      <c r="I63" s="42">
        <f>I64+I69</f>
        <v>153823.21</v>
      </c>
    </row>
    <row r="64" spans="1:9" ht="25.5">
      <c r="A64" s="8" t="s">
        <v>27</v>
      </c>
      <c r="B64" s="42">
        <f>B65+B66+B67+B68</f>
        <v>1399633</v>
      </c>
      <c r="C64" s="42">
        <f>C65+C66+C67+C68</f>
        <v>715933.375</v>
      </c>
      <c r="D64" s="42">
        <f>D65+D66+D67+D68</f>
        <v>617287.22</v>
      </c>
      <c r="E64" s="33">
        <f t="shared" si="0"/>
        <v>44.10350570470973</v>
      </c>
      <c r="F64" s="33">
        <f t="shared" si="1"/>
        <v>86.22132192119135</v>
      </c>
      <c r="G64" s="42">
        <f>G65+G66+G67+G68</f>
        <v>712079.74</v>
      </c>
      <c r="H64" s="33">
        <f t="shared" si="4"/>
        <v>86.6879346967518</v>
      </c>
      <c r="I64" s="42">
        <f>I65+I66+I67+I68</f>
        <v>153862.36</v>
      </c>
    </row>
    <row r="65" spans="1:9" ht="12.75">
      <c r="A65" s="3" t="s">
        <v>28</v>
      </c>
      <c r="B65" s="35">
        <v>245447.3</v>
      </c>
      <c r="C65" s="35">
        <v>169490.8</v>
      </c>
      <c r="D65" s="35">
        <v>169490.8</v>
      </c>
      <c r="E65" s="33">
        <f t="shared" si="0"/>
        <v>69.05384577463268</v>
      </c>
      <c r="F65" s="33">
        <f t="shared" si="1"/>
        <v>100</v>
      </c>
      <c r="G65" s="35">
        <v>206712.7</v>
      </c>
      <c r="H65" s="33">
        <f t="shared" si="4"/>
        <v>81.99341404761293</v>
      </c>
      <c r="I65" s="35">
        <v>37257</v>
      </c>
    </row>
    <row r="66" spans="1:9" ht="12.75">
      <c r="A66" s="3" t="s">
        <v>29</v>
      </c>
      <c r="B66" s="35">
        <v>289889.2</v>
      </c>
      <c r="C66" s="35">
        <v>102291.045</v>
      </c>
      <c r="D66" s="35">
        <v>28177.74</v>
      </c>
      <c r="E66" s="33">
        <f t="shared" si="0"/>
        <v>9.720175846495833</v>
      </c>
      <c r="F66" s="33">
        <f t="shared" si="1"/>
        <v>27.546634214168016</v>
      </c>
      <c r="G66" s="35">
        <v>183249.9</v>
      </c>
      <c r="H66" s="33">
        <f t="shared" si="4"/>
        <v>15.376674148253288</v>
      </c>
      <c r="I66" s="35">
        <v>8477.18</v>
      </c>
    </row>
    <row r="67" spans="1:9" ht="12.75">
      <c r="A67" s="3" t="s">
        <v>30</v>
      </c>
      <c r="B67" s="35">
        <v>864289.1</v>
      </c>
      <c r="C67" s="35">
        <v>444151.53</v>
      </c>
      <c r="D67" s="35">
        <v>419618.68</v>
      </c>
      <c r="E67" s="33">
        <f t="shared" si="0"/>
        <v>48.550731462423855</v>
      </c>
      <c r="F67" s="33">
        <f t="shared" si="1"/>
        <v>94.47646842508905</v>
      </c>
      <c r="G67" s="35">
        <v>322117.14</v>
      </c>
      <c r="H67" s="33">
        <f t="shared" si="4"/>
        <v>130.2689698536377</v>
      </c>
      <c r="I67" s="35">
        <v>108128.18</v>
      </c>
    </row>
    <row r="68" spans="1:9" ht="24.75" customHeight="1">
      <c r="A68" s="3" t="s">
        <v>31</v>
      </c>
      <c r="B68" s="35">
        <v>7.4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-4173.48</v>
      </c>
      <c r="E69" s="33">
        <f t="shared" si="0"/>
        <v>108.63910870470636</v>
      </c>
      <c r="F69" s="33">
        <f t="shared" si="1"/>
        <v>108.63910870470636</v>
      </c>
      <c r="G69" s="34">
        <v>-3646.13</v>
      </c>
      <c r="H69" s="33">
        <f>$D:$D/$G:$G*100</f>
        <v>114.46328024508176</v>
      </c>
      <c r="I69" s="34">
        <v>-39.15</v>
      </c>
    </row>
    <row r="70" spans="1:9" ht="12.75">
      <c r="A70" s="6" t="s">
        <v>32</v>
      </c>
      <c r="B70" s="42">
        <f>B63+B62</f>
        <v>1819234.2999999998</v>
      </c>
      <c r="C70" s="42">
        <f>C63+C62</f>
        <v>903101.7250000001</v>
      </c>
      <c r="D70" s="42">
        <f>D63+D62</f>
        <v>783706.821</v>
      </c>
      <c r="E70" s="33">
        <f t="shared" si="0"/>
        <v>43.078938265401</v>
      </c>
      <c r="F70" s="33">
        <f t="shared" si="1"/>
        <v>86.77946230254405</v>
      </c>
      <c r="G70" s="42">
        <f>G63+G62</f>
        <v>886174.44</v>
      </c>
      <c r="H70" s="33">
        <f>$D:$D/$G:$G*100</f>
        <v>88.43708254550876</v>
      </c>
      <c r="I70" s="42">
        <f>I63+I62</f>
        <v>180178.74</v>
      </c>
    </row>
    <row r="71" spans="1:9" ht="12.75">
      <c r="A71" s="73" t="s">
        <v>34</v>
      </c>
      <c r="B71" s="74"/>
      <c r="C71" s="74"/>
      <c r="D71" s="74"/>
      <c r="E71" s="74"/>
      <c r="F71" s="74"/>
      <c r="G71" s="74"/>
      <c r="H71" s="74"/>
      <c r="I71" s="75"/>
    </row>
    <row r="72" spans="1:9" ht="12.75">
      <c r="A72" s="13" t="s">
        <v>35</v>
      </c>
      <c r="B72" s="42">
        <f>B73+B74+B75+B76+B77+B78+B79+B80</f>
        <v>90559.9</v>
      </c>
      <c r="C72" s="42">
        <f>C73+C74+C75+C76+C77+C79+C80</f>
        <v>43012.3</v>
      </c>
      <c r="D72" s="42">
        <f>D73+D74+D75+D76+D77+D78+D79+D80</f>
        <v>39166.5</v>
      </c>
      <c r="E72" s="33">
        <f>$D:$D/$B:$B*100</f>
        <v>43.249274789393546</v>
      </c>
      <c r="F72" s="33">
        <f>$D:$D/$C:$C*100</f>
        <v>91.05883665835121</v>
      </c>
      <c r="G72" s="42">
        <f>G73+G74+G75+G76+G77+G78+G79+G80</f>
        <v>29543.399999999998</v>
      </c>
      <c r="H72" s="33">
        <f>$D:$D/$G:$G*100</f>
        <v>132.5727573671277</v>
      </c>
      <c r="I72" s="42">
        <f>I73+I74+I75+I76+I77+I78+I79+I80</f>
        <v>7418.6</v>
      </c>
    </row>
    <row r="73" spans="1:9" ht="14.25" customHeight="1">
      <c r="A73" s="14" t="s">
        <v>36</v>
      </c>
      <c r="B73" s="43">
        <v>1278.6</v>
      </c>
      <c r="C73" s="43">
        <v>676.9</v>
      </c>
      <c r="D73" s="43">
        <v>676.9</v>
      </c>
      <c r="E73" s="36">
        <f>$D:$D/$B:$B*100</f>
        <v>52.94071640857187</v>
      </c>
      <c r="F73" s="36">
        <f>$D:$D/$C:$C*100</f>
        <v>100</v>
      </c>
      <c r="G73" s="43">
        <v>0</v>
      </c>
      <c r="H73" s="36">
        <v>0</v>
      </c>
      <c r="I73" s="43">
        <f>D73-май!D73</f>
        <v>192.29999999999995</v>
      </c>
    </row>
    <row r="74" spans="1:9" ht="12.75">
      <c r="A74" s="14" t="s">
        <v>37</v>
      </c>
      <c r="B74" s="43">
        <v>5837.1</v>
      </c>
      <c r="C74" s="43">
        <v>2763.1</v>
      </c>
      <c r="D74" s="43">
        <v>1594.8</v>
      </c>
      <c r="E74" s="36">
        <f>$D:$D/$B:$B*100</f>
        <v>27.32178650357198</v>
      </c>
      <c r="F74" s="36">
        <f>$D:$D/$C:$C*100</f>
        <v>57.7177807535015</v>
      </c>
      <c r="G74" s="43">
        <v>2054.6</v>
      </c>
      <c r="H74" s="36">
        <f>$D:$D/$G:$G*100</f>
        <v>77.62094811642169</v>
      </c>
      <c r="I74" s="43">
        <f>D74-май!D74</f>
        <v>183.70000000000005</v>
      </c>
    </row>
    <row r="75" spans="1:9" ht="25.5">
      <c r="A75" s="14" t="s">
        <v>38</v>
      </c>
      <c r="B75" s="43">
        <v>36025.3</v>
      </c>
      <c r="C75" s="43">
        <v>18080.3</v>
      </c>
      <c r="D75" s="43">
        <v>16402.5</v>
      </c>
      <c r="E75" s="36">
        <f>$D:$D/$B:$B*100</f>
        <v>45.530502174860445</v>
      </c>
      <c r="F75" s="36">
        <f>$D:$D/$C:$C*100</f>
        <v>90.72028672090619</v>
      </c>
      <c r="G75" s="43">
        <v>17053.1</v>
      </c>
      <c r="H75" s="36">
        <f>$D:$D/$G:$G*100</f>
        <v>96.18485788507662</v>
      </c>
      <c r="I75" s="43">
        <f>D75-май!D75</f>
        <v>2832.8999999999996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D76-май!D76</f>
        <v>0</v>
      </c>
    </row>
    <row r="77" spans="1:9" ht="25.5">
      <c r="A77" s="3" t="s">
        <v>39</v>
      </c>
      <c r="B77" s="43">
        <v>10289.6</v>
      </c>
      <c r="C77" s="43">
        <v>5651.5</v>
      </c>
      <c r="D77" s="43">
        <v>5606.3</v>
      </c>
      <c r="E77" s="36">
        <f>$D:$D/$B:$B*100</f>
        <v>54.485111180220805</v>
      </c>
      <c r="F77" s="36">
        <f>$D:$D/$C:$C*100</f>
        <v>99.20021233300893</v>
      </c>
      <c r="G77" s="43">
        <v>5159</v>
      </c>
      <c r="H77" s="36">
        <f>$D:$D/$G:$G*100</f>
        <v>108.67028493894166</v>
      </c>
      <c r="I77" s="43">
        <f>D77-май!D77</f>
        <v>1011.5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D78-май!D78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D79-май!D79</f>
        <v>0</v>
      </c>
    </row>
    <row r="80" spans="1:9" ht="12.75">
      <c r="A80" s="3" t="s">
        <v>42</v>
      </c>
      <c r="B80" s="43">
        <v>36819.6</v>
      </c>
      <c r="C80" s="43">
        <v>15840.5</v>
      </c>
      <c r="D80" s="43">
        <v>14886</v>
      </c>
      <c r="E80" s="36">
        <f>$D:$D/$B:$B*100</f>
        <v>40.42955382459342</v>
      </c>
      <c r="F80" s="36">
        <f>$D:$D/$C:$C*100</f>
        <v>93.97430636659196</v>
      </c>
      <c r="G80" s="43">
        <v>5276.7</v>
      </c>
      <c r="H80" s="36">
        <f>$D:$D/$G:$G*100</f>
        <v>282.1081357666724</v>
      </c>
      <c r="I80" s="43">
        <f>D80-май!D80</f>
        <v>3198.2000000000007</v>
      </c>
    </row>
    <row r="81" spans="1:9" ht="12.75">
      <c r="A81" s="13" t="s">
        <v>43</v>
      </c>
      <c r="B81" s="34">
        <v>269.1</v>
      </c>
      <c r="C81" s="34">
        <v>113.6</v>
      </c>
      <c r="D81" s="34">
        <v>105.7</v>
      </c>
      <c r="E81" s="33">
        <f>$D:$D/$B:$B*100</f>
        <v>39.27907840951319</v>
      </c>
      <c r="F81" s="33">
        <f>$D:$D/$C:$C*100</f>
        <v>93.04577464788734</v>
      </c>
      <c r="G81" s="34">
        <v>116.4</v>
      </c>
      <c r="H81" s="33">
        <f>$D:$D/$G:$G*100</f>
        <v>90.80756013745705</v>
      </c>
      <c r="I81" s="42">
        <f>D81-май!D81</f>
        <v>19.200000000000003</v>
      </c>
    </row>
    <row r="82" spans="1:9" ht="25.5">
      <c r="A82" s="15" t="s">
        <v>44</v>
      </c>
      <c r="B82" s="34">
        <v>2935.7</v>
      </c>
      <c r="C82" s="34">
        <v>1291.8</v>
      </c>
      <c r="D82" s="34">
        <v>939.5</v>
      </c>
      <c r="E82" s="33">
        <f>$D:$D/$B:$B*100</f>
        <v>32.00258882038355</v>
      </c>
      <c r="F82" s="33">
        <f>$D:$D/$C:$C*100</f>
        <v>72.72797646694535</v>
      </c>
      <c r="G82" s="34">
        <v>1098.5</v>
      </c>
      <c r="H82" s="33">
        <f>$D:$D/$G:$G*100</f>
        <v>85.52571688666363</v>
      </c>
      <c r="I82" s="42">
        <f>D82-май!D82</f>
        <v>174.5</v>
      </c>
    </row>
    <row r="83" spans="1:9" ht="18.75" customHeight="1">
      <c r="A83" s="13" t="s">
        <v>45</v>
      </c>
      <c r="B83" s="42">
        <f>B84+B85+B86+B87+B88</f>
        <v>153927.2</v>
      </c>
      <c r="C83" s="42">
        <f>C86+C87+C88</f>
        <v>82791.2</v>
      </c>
      <c r="D83" s="42">
        <f>D84+D85+D86+D87+D88</f>
        <v>32456.6</v>
      </c>
      <c r="E83" s="33">
        <f>$D:$D/$B:$B*100</f>
        <v>21.085682062689372</v>
      </c>
      <c r="F83" s="33">
        <f>$D:$D/$C:$C*100</f>
        <v>39.20295876856478</v>
      </c>
      <c r="G83" s="42">
        <f>G84+G85+G86+G87+G88</f>
        <v>31675.300000000003</v>
      </c>
      <c r="H83" s="33">
        <f>$D:$D/$G:$G*100</f>
        <v>102.466590687381</v>
      </c>
      <c r="I83" s="42">
        <f>I86+I87+I88</f>
        <v>6714.599999999998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D85-март!D85</f>
        <v>0</v>
      </c>
    </row>
    <row r="86" spans="1:9" ht="12.75">
      <c r="A86" s="14" t="s">
        <v>46</v>
      </c>
      <c r="B86" s="43">
        <v>15228</v>
      </c>
      <c r="C86" s="43">
        <v>6324.2</v>
      </c>
      <c r="D86" s="43">
        <v>6322.7</v>
      </c>
      <c r="E86" s="36">
        <f aca="true" t="shared" si="5" ref="E86:E111">$D:$D/$B:$B*100</f>
        <v>41.52022589965853</v>
      </c>
      <c r="F86" s="36">
        <f aca="true" t="shared" si="6" ref="F86:F101">$D:$D/$C:$C*100</f>
        <v>99.9762815850226</v>
      </c>
      <c r="G86" s="43">
        <v>5373.7</v>
      </c>
      <c r="H86" s="36">
        <f>$D:$D/$G:$G*100</f>
        <v>117.66008522991606</v>
      </c>
      <c r="I86" s="43">
        <f>D86-май!D86</f>
        <v>1289.5999999999995</v>
      </c>
    </row>
    <row r="87" spans="1:9" ht="12.75">
      <c r="A87" s="16" t="s">
        <v>89</v>
      </c>
      <c r="B87" s="35">
        <v>127315.6</v>
      </c>
      <c r="C87" s="35">
        <v>70773.4</v>
      </c>
      <c r="D87" s="35">
        <v>21397.3</v>
      </c>
      <c r="E87" s="36">
        <f t="shared" si="5"/>
        <v>16.806502895167597</v>
      </c>
      <c r="F87" s="36">
        <f t="shared" si="6"/>
        <v>30.233534067884264</v>
      </c>
      <c r="G87" s="35">
        <v>21687.5</v>
      </c>
      <c r="H87" s="36">
        <f>$D:$D/$G:$G*100</f>
        <v>98.66190201729106</v>
      </c>
      <c r="I87" s="43">
        <f>D87-май!D87</f>
        <v>4588.899999999998</v>
      </c>
    </row>
    <row r="88" spans="1:9" ht="12.75">
      <c r="A88" s="14" t="s">
        <v>47</v>
      </c>
      <c r="B88" s="43">
        <v>11383.6</v>
      </c>
      <c r="C88" s="43">
        <v>5693.6</v>
      </c>
      <c r="D88" s="43">
        <v>4736.6</v>
      </c>
      <c r="E88" s="36">
        <f t="shared" si="5"/>
        <v>41.60898134157912</v>
      </c>
      <c r="F88" s="36">
        <f t="shared" si="6"/>
        <v>83.19165378670789</v>
      </c>
      <c r="G88" s="43">
        <v>4614.1</v>
      </c>
      <c r="H88" s="36">
        <f>$D:$D/$G:$G*100</f>
        <v>102.65490561539627</v>
      </c>
      <c r="I88" s="43">
        <f>D88-май!D88</f>
        <v>836.1000000000004</v>
      </c>
    </row>
    <row r="89" spans="1:9" ht="12.75">
      <c r="A89" s="13" t="s">
        <v>48</v>
      </c>
      <c r="B89" s="42">
        <f>B90+B91+B92+B93</f>
        <v>99651.1</v>
      </c>
      <c r="C89" s="42">
        <f>C90+C91+C92+C93</f>
        <v>41339.9</v>
      </c>
      <c r="D89" s="42">
        <f>D90+D91+D92+D93</f>
        <v>17639.5</v>
      </c>
      <c r="E89" s="33">
        <f t="shared" si="5"/>
        <v>17.701259695076118</v>
      </c>
      <c r="F89" s="33">
        <f t="shared" si="6"/>
        <v>42.66943074366411</v>
      </c>
      <c r="G89" s="42">
        <f>G90+G91+G92+G93</f>
        <v>171764.69999999998</v>
      </c>
      <c r="H89" s="33">
        <f>$D:$D/$G:$G*100</f>
        <v>10.269572269505902</v>
      </c>
      <c r="I89" s="42">
        <f>I90+I91+I92+I93</f>
        <v>3727.0999999999995</v>
      </c>
    </row>
    <row r="90" spans="1:9" ht="12.75">
      <c r="A90" s="14" t="s">
        <v>49</v>
      </c>
      <c r="B90" s="43">
        <v>1400.6</v>
      </c>
      <c r="C90" s="43">
        <v>1118.1</v>
      </c>
      <c r="D90" s="43">
        <v>0</v>
      </c>
      <c r="E90" s="36">
        <f t="shared" si="5"/>
        <v>0</v>
      </c>
      <c r="F90" s="36">
        <v>0</v>
      </c>
      <c r="G90" s="43">
        <v>137972.9</v>
      </c>
      <c r="H90" s="36">
        <v>0</v>
      </c>
      <c r="I90" s="43">
        <f>D90-май!D90</f>
        <v>0</v>
      </c>
    </row>
    <row r="91" spans="1:9" ht="12.75">
      <c r="A91" s="14" t="s">
        <v>50</v>
      </c>
      <c r="B91" s="43">
        <v>41358.4</v>
      </c>
      <c r="C91" s="43">
        <v>19635.5</v>
      </c>
      <c r="D91" s="43">
        <v>405.7</v>
      </c>
      <c r="E91" s="36">
        <f t="shared" si="5"/>
        <v>0.980937367016132</v>
      </c>
      <c r="F91" s="36">
        <f t="shared" si="6"/>
        <v>2.066155687402918</v>
      </c>
      <c r="G91" s="43">
        <v>2246</v>
      </c>
      <c r="H91" s="36">
        <v>0</v>
      </c>
      <c r="I91" s="43">
        <f>D91-май!D91</f>
        <v>0</v>
      </c>
    </row>
    <row r="92" spans="1:9" ht="12.75">
      <c r="A92" s="14" t="s">
        <v>51</v>
      </c>
      <c r="B92" s="43">
        <v>30743</v>
      </c>
      <c r="C92" s="43">
        <v>12844.4</v>
      </c>
      <c r="D92" s="43">
        <v>9887.9</v>
      </c>
      <c r="E92" s="36">
        <f t="shared" si="5"/>
        <v>32.163094037667115</v>
      </c>
      <c r="F92" s="36">
        <f t="shared" si="6"/>
        <v>76.98218678957367</v>
      </c>
      <c r="G92" s="43">
        <v>9608.3</v>
      </c>
      <c r="H92" s="36">
        <f aca="true" t="shared" si="7" ref="H92:H101">$D:$D/$G:$G*100</f>
        <v>102.90998407626739</v>
      </c>
      <c r="I92" s="43">
        <f>D92-май!D92</f>
        <v>2428</v>
      </c>
    </row>
    <row r="93" spans="1:9" ht="12.75">
      <c r="A93" s="14" t="s">
        <v>52</v>
      </c>
      <c r="B93" s="43">
        <v>26149.1</v>
      </c>
      <c r="C93" s="43">
        <v>7741.9</v>
      </c>
      <c r="D93" s="43">
        <v>7345.9</v>
      </c>
      <c r="E93" s="36">
        <f t="shared" si="5"/>
        <v>28.09236264345618</v>
      </c>
      <c r="F93" s="36">
        <f t="shared" si="6"/>
        <v>94.88497655614255</v>
      </c>
      <c r="G93" s="43">
        <v>21937.5</v>
      </c>
      <c r="H93" s="36">
        <f t="shared" si="7"/>
        <v>33.48558404558404</v>
      </c>
      <c r="I93" s="43">
        <f>D93-май!D93</f>
        <v>1299.0999999999995</v>
      </c>
    </row>
    <row r="94" spans="1:9" ht="12.75">
      <c r="A94" s="17" t="s">
        <v>53</v>
      </c>
      <c r="B94" s="42">
        <f>B95+B96+B97+B98</f>
        <v>1110590.7999999998</v>
      </c>
      <c r="C94" s="42">
        <f>C95+C96+C97+C98</f>
        <v>576751.9</v>
      </c>
      <c r="D94" s="42">
        <f>D95+D96+D97+D98</f>
        <v>559491.1000000001</v>
      </c>
      <c r="E94" s="33">
        <f t="shared" si="5"/>
        <v>50.37778991145976</v>
      </c>
      <c r="F94" s="33">
        <f t="shared" si="6"/>
        <v>97.00724002816463</v>
      </c>
      <c r="G94" s="42">
        <f>G95+G96+G97+G98</f>
        <v>507069.9</v>
      </c>
      <c r="H94" s="33">
        <f t="shared" si="7"/>
        <v>110.33806187273197</v>
      </c>
      <c r="I94" s="42">
        <f>I95+I96+I97+I98</f>
        <v>131147.20000000004</v>
      </c>
    </row>
    <row r="95" spans="1:9" ht="12.75">
      <c r="A95" s="14" t="s">
        <v>54</v>
      </c>
      <c r="B95" s="43">
        <v>434088.7</v>
      </c>
      <c r="C95" s="43">
        <v>210842.2</v>
      </c>
      <c r="D95" s="43">
        <v>202385.2</v>
      </c>
      <c r="E95" s="36">
        <f t="shared" si="5"/>
        <v>46.62300585110831</v>
      </c>
      <c r="F95" s="36">
        <f t="shared" si="6"/>
        <v>95.98894338989064</v>
      </c>
      <c r="G95" s="43">
        <f>181090.6+0.1</f>
        <v>181090.7</v>
      </c>
      <c r="H95" s="36">
        <f t="shared" si="7"/>
        <v>111.75902462136378</v>
      </c>
      <c r="I95" s="43">
        <f>D95-май!D95</f>
        <v>40951.70000000001</v>
      </c>
    </row>
    <row r="96" spans="1:9" ht="12.75">
      <c r="A96" s="14" t="s">
        <v>55</v>
      </c>
      <c r="B96" s="43">
        <v>595565</v>
      </c>
      <c r="C96" s="43">
        <v>324085.5</v>
      </c>
      <c r="D96" s="43">
        <v>318293.9</v>
      </c>
      <c r="E96" s="36">
        <f t="shared" si="5"/>
        <v>53.44402374216081</v>
      </c>
      <c r="F96" s="36">
        <f t="shared" si="6"/>
        <v>98.21294072089002</v>
      </c>
      <c r="G96" s="43">
        <v>289942.3</v>
      </c>
      <c r="H96" s="36">
        <f t="shared" si="7"/>
        <v>109.7783593494292</v>
      </c>
      <c r="I96" s="43">
        <f>D96-май!D96</f>
        <v>77740.00000000003</v>
      </c>
    </row>
    <row r="97" spans="1:9" ht="12.75">
      <c r="A97" s="14" t="s">
        <v>56</v>
      </c>
      <c r="B97" s="43">
        <v>35773.7</v>
      </c>
      <c r="C97" s="43">
        <v>20219.8</v>
      </c>
      <c r="D97" s="43">
        <v>18187.1</v>
      </c>
      <c r="E97" s="36">
        <f t="shared" si="5"/>
        <v>50.839303734307606</v>
      </c>
      <c r="F97" s="36">
        <f t="shared" si="6"/>
        <v>89.94698266056044</v>
      </c>
      <c r="G97" s="43">
        <v>13670.7</v>
      </c>
      <c r="H97" s="36">
        <f t="shared" si="7"/>
        <v>133.03707930098676</v>
      </c>
      <c r="I97" s="43">
        <f>D97-май!D97</f>
        <v>8251.599999999999</v>
      </c>
    </row>
    <row r="98" spans="1:9" ht="12.75">
      <c r="A98" s="14" t="s">
        <v>57</v>
      </c>
      <c r="B98" s="43">
        <v>45163.4</v>
      </c>
      <c r="C98" s="43">
        <v>21604.4</v>
      </c>
      <c r="D98" s="35">
        <v>20624.9</v>
      </c>
      <c r="E98" s="36">
        <f t="shared" si="5"/>
        <v>45.66728811382668</v>
      </c>
      <c r="F98" s="36">
        <f t="shared" si="6"/>
        <v>95.46620132935884</v>
      </c>
      <c r="G98" s="35">
        <v>22366.2</v>
      </c>
      <c r="H98" s="36">
        <f t="shared" si="7"/>
        <v>92.21459166063077</v>
      </c>
      <c r="I98" s="43">
        <f>D98-май!D98</f>
        <v>4203.9000000000015</v>
      </c>
    </row>
    <row r="99" spans="1:9" ht="25.5">
      <c r="A99" s="17" t="s">
        <v>58</v>
      </c>
      <c r="B99" s="42">
        <f>B100+B101</f>
        <v>206387.5</v>
      </c>
      <c r="C99" s="42">
        <f>C100+C101</f>
        <v>80607.8</v>
      </c>
      <c r="D99" s="42">
        <f>D100+D101</f>
        <v>41561</v>
      </c>
      <c r="E99" s="33">
        <f t="shared" si="5"/>
        <v>20.13736297014112</v>
      </c>
      <c r="F99" s="33">
        <f t="shared" si="6"/>
        <v>51.559526497435726</v>
      </c>
      <c r="G99" s="42">
        <f>G100+G101</f>
        <v>44389</v>
      </c>
      <c r="H99" s="33">
        <f t="shared" si="7"/>
        <v>93.62905224267274</v>
      </c>
      <c r="I99" s="42">
        <f>I100+I101</f>
        <v>8760.199999999997</v>
      </c>
    </row>
    <row r="100" spans="1:9" ht="12.75">
      <c r="A100" s="14" t="s">
        <v>59</v>
      </c>
      <c r="B100" s="43">
        <v>203466.1</v>
      </c>
      <c r="C100" s="43">
        <v>79136.3</v>
      </c>
      <c r="D100" s="43">
        <v>40103.1</v>
      </c>
      <c r="E100" s="36">
        <f t="shared" si="5"/>
        <v>19.709966426839653</v>
      </c>
      <c r="F100" s="36">
        <f t="shared" si="6"/>
        <v>50.675985609638055</v>
      </c>
      <c r="G100" s="43">
        <v>38574.6</v>
      </c>
      <c r="H100" s="36">
        <f t="shared" si="7"/>
        <v>103.96245197617084</v>
      </c>
      <c r="I100" s="43">
        <f>D100-май!D100</f>
        <v>8464.199999999997</v>
      </c>
    </row>
    <row r="101" spans="1:9" ht="25.5">
      <c r="A101" s="14" t="s">
        <v>60</v>
      </c>
      <c r="B101" s="43">
        <v>2921.4</v>
      </c>
      <c r="C101" s="43">
        <v>1471.5</v>
      </c>
      <c r="D101" s="43">
        <v>1457.9</v>
      </c>
      <c r="E101" s="36">
        <f t="shared" si="5"/>
        <v>49.904155541863496</v>
      </c>
      <c r="F101" s="36">
        <f t="shared" si="6"/>
        <v>99.07577302072715</v>
      </c>
      <c r="G101" s="43">
        <v>5814.4</v>
      </c>
      <c r="H101" s="36">
        <f t="shared" si="7"/>
        <v>25.073954320308207</v>
      </c>
      <c r="I101" s="43">
        <f>D101-май!D101</f>
        <v>296</v>
      </c>
    </row>
    <row r="102" spans="1:9" ht="12.75">
      <c r="A102" s="17" t="s">
        <v>116</v>
      </c>
      <c r="B102" s="42">
        <f>B103</f>
        <v>44.8</v>
      </c>
      <c r="C102" s="42">
        <f>C103</f>
        <v>44.8</v>
      </c>
      <c r="D102" s="42">
        <f>D103</f>
        <v>4.8</v>
      </c>
      <c r="E102" s="33">
        <f t="shared" si="5"/>
        <v>10.714285714285715</v>
      </c>
      <c r="F102" s="33">
        <v>0</v>
      </c>
      <c r="G102" s="42">
        <f>G103</f>
        <v>4.8</v>
      </c>
      <c r="H102" s="33">
        <v>0</v>
      </c>
      <c r="I102" s="42">
        <f>D102-май!D102</f>
        <v>4.8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4.8</v>
      </c>
      <c r="E103" s="36">
        <f t="shared" si="5"/>
        <v>10.714285714285715</v>
      </c>
      <c r="F103" s="36">
        <v>0</v>
      </c>
      <c r="G103" s="43">
        <v>4.8</v>
      </c>
      <c r="H103" s="36">
        <v>0</v>
      </c>
      <c r="I103" s="43">
        <f>D103-май!D103</f>
        <v>4.8</v>
      </c>
    </row>
    <row r="104" spans="1:9" ht="12.75">
      <c r="A104" s="17" t="s">
        <v>61</v>
      </c>
      <c r="B104" s="42">
        <f>B105+B106+B107+B108+B109</f>
        <v>131503.3</v>
      </c>
      <c r="C104" s="42">
        <f>C105+C106+C107+C108+C109</f>
        <v>54840.700000000004</v>
      </c>
      <c r="D104" s="42">
        <f>D105+D106+D107+D108+D109</f>
        <v>49577.7</v>
      </c>
      <c r="E104" s="33">
        <f t="shared" si="5"/>
        <v>37.70072690191045</v>
      </c>
      <c r="F104" s="33">
        <f aca="true" t="shared" si="8" ref="F104:F111">$D:$D/$C:$C*100</f>
        <v>90.40311301642757</v>
      </c>
      <c r="G104" s="42">
        <f>G105+G106+G107+G108+G109</f>
        <v>46749</v>
      </c>
      <c r="H104" s="33">
        <f>$D:$D/$G:$G*100</f>
        <v>106.05082461656934</v>
      </c>
      <c r="I104" s="42">
        <f>I105+I106+I107+I108+I109</f>
        <v>9731.6</v>
      </c>
    </row>
    <row r="105" spans="1:9" ht="12.75">
      <c r="A105" s="14" t="s">
        <v>62</v>
      </c>
      <c r="B105" s="43">
        <v>800</v>
      </c>
      <c r="C105" s="43">
        <v>303</v>
      </c>
      <c r="D105" s="43">
        <v>262.6</v>
      </c>
      <c r="E105" s="36">
        <f t="shared" si="5"/>
        <v>32.825</v>
      </c>
      <c r="F105" s="36">
        <f t="shared" si="8"/>
        <v>86.66666666666667</v>
      </c>
      <c r="G105" s="43">
        <v>238.2</v>
      </c>
      <c r="H105" s="36">
        <f>$D:$D/$G:$G*100</f>
        <v>110.24349286314023</v>
      </c>
      <c r="I105" s="43">
        <f>D105-май!D105</f>
        <v>51.20000000000002</v>
      </c>
    </row>
    <row r="106" spans="1:9" ht="12.75">
      <c r="A106" s="14" t="s">
        <v>63</v>
      </c>
      <c r="B106" s="43">
        <v>49205.1</v>
      </c>
      <c r="C106" s="43">
        <v>20607.8</v>
      </c>
      <c r="D106" s="43">
        <v>20607.8</v>
      </c>
      <c r="E106" s="36">
        <f t="shared" si="5"/>
        <v>41.88143098987707</v>
      </c>
      <c r="F106" s="36">
        <f t="shared" si="8"/>
        <v>100</v>
      </c>
      <c r="G106" s="43">
        <v>23146.1</v>
      </c>
      <c r="H106" s="36">
        <f>$D:$D/$G:$G*100</f>
        <v>89.03357369060015</v>
      </c>
      <c r="I106" s="43">
        <f>D106-май!D106</f>
        <v>3742.2000000000007</v>
      </c>
    </row>
    <row r="107" spans="1:9" ht="12.75">
      <c r="A107" s="14" t="s">
        <v>64</v>
      </c>
      <c r="B107" s="43">
        <v>24827.8</v>
      </c>
      <c r="C107" s="43">
        <v>12824.1</v>
      </c>
      <c r="D107" s="43">
        <v>12133.7</v>
      </c>
      <c r="E107" s="36">
        <f t="shared" si="5"/>
        <v>48.87142638493947</v>
      </c>
      <c r="F107" s="36">
        <f t="shared" si="8"/>
        <v>94.61638633510344</v>
      </c>
      <c r="G107" s="43">
        <v>8962.4</v>
      </c>
      <c r="H107" s="36">
        <f>$D:$D/$G:$G*100</f>
        <v>135.38449522449346</v>
      </c>
      <c r="I107" s="43">
        <f>D107-май!D107</f>
        <v>2562.6000000000004</v>
      </c>
    </row>
    <row r="108" spans="1:9" ht="12.75">
      <c r="A108" s="14" t="s">
        <v>65</v>
      </c>
      <c r="B108" s="35">
        <v>31005</v>
      </c>
      <c r="C108" s="35">
        <v>7698.4</v>
      </c>
      <c r="D108" s="35">
        <v>3210.5</v>
      </c>
      <c r="E108" s="36">
        <f t="shared" si="5"/>
        <v>10.354781486856957</v>
      </c>
      <c r="F108" s="36">
        <f t="shared" si="8"/>
        <v>41.703470851085946</v>
      </c>
      <c r="G108" s="35">
        <v>1950.8</v>
      </c>
      <c r="H108" s="36">
        <v>0</v>
      </c>
      <c r="I108" s="43">
        <f>D108-май!D108</f>
        <v>732.5999999999999</v>
      </c>
    </row>
    <row r="109" spans="1:9" ht="12.75">
      <c r="A109" s="14" t="s">
        <v>66</v>
      </c>
      <c r="B109" s="43">
        <v>25665.4</v>
      </c>
      <c r="C109" s="43">
        <v>13407.4</v>
      </c>
      <c r="D109" s="43">
        <v>13363.1</v>
      </c>
      <c r="E109" s="36">
        <f t="shared" si="5"/>
        <v>52.066595494323096</v>
      </c>
      <c r="F109" s="36">
        <f t="shared" si="8"/>
        <v>99.66958545280966</v>
      </c>
      <c r="G109" s="43">
        <v>12451.5</v>
      </c>
      <c r="H109" s="36">
        <f>$D:$D/$G:$G*100</f>
        <v>107.32120628036783</v>
      </c>
      <c r="I109" s="43">
        <f>D109-май!D109</f>
        <v>2643</v>
      </c>
    </row>
    <row r="110" spans="1:9" ht="12.75">
      <c r="A110" s="17" t="s">
        <v>73</v>
      </c>
      <c r="B110" s="34">
        <f>B111+B112+B113</f>
        <v>30195.8</v>
      </c>
      <c r="C110" s="34">
        <f>C111+C113</f>
        <v>13676.1</v>
      </c>
      <c r="D110" s="34">
        <f>D111+D112+D113</f>
        <v>13676.1</v>
      </c>
      <c r="E110" s="33">
        <f t="shared" si="5"/>
        <v>45.29139814146338</v>
      </c>
      <c r="F110" s="33">
        <f t="shared" si="8"/>
        <v>100</v>
      </c>
      <c r="G110" s="34">
        <f>G111+G112+G113</f>
        <v>16593.7</v>
      </c>
      <c r="H110" s="33">
        <f>$D:$D/$G:$G*100</f>
        <v>82.41742347999542</v>
      </c>
      <c r="I110" s="42">
        <f>D110-март!D110</f>
        <v>7490.5</v>
      </c>
    </row>
    <row r="111" spans="1:9" ht="12.75">
      <c r="A111" s="51" t="s">
        <v>74</v>
      </c>
      <c r="B111" s="35">
        <v>24060.9</v>
      </c>
      <c r="C111" s="35">
        <v>12180.7</v>
      </c>
      <c r="D111" s="35">
        <v>12180.7</v>
      </c>
      <c r="E111" s="36">
        <f t="shared" si="5"/>
        <v>50.62445710675827</v>
      </c>
      <c r="F111" s="36">
        <f t="shared" si="8"/>
        <v>100</v>
      </c>
      <c r="G111" s="35">
        <v>11624.4</v>
      </c>
      <c r="H111" s="36">
        <f>$D:$D/$G:$G*100</f>
        <v>104.78562334400057</v>
      </c>
      <c r="I111" s="43">
        <f>D111-март!D111</f>
        <v>6642.1</v>
      </c>
    </row>
    <row r="112" spans="1:9" ht="24.75" customHeight="1">
      <c r="A112" s="18" t="s">
        <v>75</v>
      </c>
      <c r="B112" s="35">
        <v>3156.3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D112-март!D112</f>
        <v>0</v>
      </c>
    </row>
    <row r="113" spans="1:9" ht="25.5">
      <c r="A113" s="18" t="s">
        <v>85</v>
      </c>
      <c r="B113" s="35">
        <v>2978.6</v>
      </c>
      <c r="C113" s="35">
        <v>1495.4</v>
      </c>
      <c r="D113" s="35">
        <v>1495.4</v>
      </c>
      <c r="E113" s="36">
        <f>$D:$D/$B:$B*100</f>
        <v>50.20479419861681</v>
      </c>
      <c r="F113" s="36">
        <f>$D:$D/$C:$C*100</f>
        <v>100</v>
      </c>
      <c r="G113" s="35">
        <v>4969.3</v>
      </c>
      <c r="H113" s="36">
        <f>$D:$D/$G:$G*100</f>
        <v>30.09276960537702</v>
      </c>
      <c r="I113" s="43">
        <f>D113-март!D113</f>
        <v>848.4000000000001</v>
      </c>
    </row>
    <row r="114" spans="1:9" ht="26.25" customHeight="1">
      <c r="A114" s="19" t="s">
        <v>93</v>
      </c>
      <c r="B114" s="34">
        <v>425</v>
      </c>
      <c r="C114" s="34">
        <f>C115</f>
        <v>55.8</v>
      </c>
      <c r="D114" s="34">
        <f>D115</f>
        <v>55.8</v>
      </c>
      <c r="E114" s="33">
        <f>$D:$D/$B:$B*100</f>
        <v>13.129411764705882</v>
      </c>
      <c r="F114" s="33">
        <f>$D:$D/$C:$C*100</f>
        <v>100</v>
      </c>
      <c r="G114" s="34">
        <f>G115</f>
        <v>11.58</v>
      </c>
      <c r="H114" s="33">
        <v>0</v>
      </c>
      <c r="I114" s="42">
        <f>D114-март!D114</f>
        <v>0</v>
      </c>
    </row>
    <row r="115" spans="1:9" ht="13.5" customHeight="1">
      <c r="A115" s="18" t="s">
        <v>94</v>
      </c>
      <c r="B115" s="35">
        <v>425.5</v>
      </c>
      <c r="C115" s="35">
        <v>55.8</v>
      </c>
      <c r="D115" s="35">
        <v>55.8</v>
      </c>
      <c r="E115" s="36">
        <f>$D:$D/$B:$B*100</f>
        <v>13.113983548766155</v>
      </c>
      <c r="F115" s="36">
        <f>$D:$D/$C:$C*100</f>
        <v>100</v>
      </c>
      <c r="G115" s="35">
        <v>11.58</v>
      </c>
      <c r="H115" s="36">
        <v>0</v>
      </c>
      <c r="I115" s="43">
        <f>D115-март!D115</f>
        <v>0</v>
      </c>
    </row>
    <row r="116" spans="1:9" ht="16.5" customHeight="1">
      <c r="A116" s="20" t="s">
        <v>67</v>
      </c>
      <c r="B116" s="42">
        <f>B72+B81+B82+B83+B89+B94+B99+B102+B104+B110+B114</f>
        <v>1826490.2</v>
      </c>
      <c r="C116" s="42">
        <f>C72+C81+C82+C83+C89+C94+C99+C102+C104+C110+C114</f>
        <v>894525.9</v>
      </c>
      <c r="D116" s="42">
        <f>D72+D81+D82+D83+D89+D94+D99+D102+D104+D110+D114</f>
        <v>754674.3000000002</v>
      </c>
      <c r="E116" s="33">
        <f>$D:$D/$B:$B*100</f>
        <v>41.31827808328784</v>
      </c>
      <c r="F116" s="33">
        <f>$D:$D/$C:$C*100</f>
        <v>84.36584116793043</v>
      </c>
      <c r="G116" s="42">
        <f>G72+G81+G82+G83+G89+G94+G99+G102+G104+G110+G114</f>
        <v>849016.2799999999</v>
      </c>
      <c r="H116" s="33">
        <f>$D:$D/$G:$G*100</f>
        <v>88.88808351236801</v>
      </c>
      <c r="I116" s="42">
        <f>I72+I81+I82+I83+I89+I94+I99+I102+I104+I110+I114</f>
        <v>175188.30000000002</v>
      </c>
    </row>
    <row r="117" spans="1:9" ht="26.25" customHeight="1">
      <c r="A117" s="21" t="s">
        <v>68</v>
      </c>
      <c r="B117" s="37">
        <f>B70-B116</f>
        <v>-7255.90000000014</v>
      </c>
      <c r="C117" s="37">
        <f>C70-C116</f>
        <v>8575.82500000007</v>
      </c>
      <c r="D117" s="37">
        <f>D70-D116</f>
        <v>29032.520999999833</v>
      </c>
      <c r="E117" s="37"/>
      <c r="F117" s="37"/>
      <c r="G117" s="37">
        <f>G70-G116</f>
        <v>37158.16000000003</v>
      </c>
      <c r="H117" s="37"/>
      <c r="I117" s="37">
        <f>I70-I116</f>
        <v>4990.439999999973</v>
      </c>
    </row>
    <row r="118" spans="1:9" ht="24" customHeight="1">
      <c r="A118" s="3" t="s">
        <v>69</v>
      </c>
      <c r="B118" s="35" t="s">
        <v>133</v>
      </c>
      <c r="C118" s="35"/>
      <c r="D118" s="35" t="s">
        <v>149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-29032.520999999833</v>
      </c>
      <c r="E119" s="35"/>
      <c r="F119" s="35"/>
      <c r="G119" s="47"/>
      <c r="H119" s="44"/>
      <c r="I119" s="34">
        <f>I121+I122</f>
        <v>9824.1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12089</v>
      </c>
      <c r="E121" s="35"/>
      <c r="F121" s="35"/>
      <c r="G121" s="35"/>
      <c r="H121" s="44"/>
      <c r="I121" s="35">
        <f>D121-май!D121</f>
        <v>8236.5</v>
      </c>
    </row>
    <row r="122" spans="1:9" ht="12.75">
      <c r="A122" s="3" t="s">
        <v>72</v>
      </c>
      <c r="B122" s="35">
        <v>1352</v>
      </c>
      <c r="C122" s="35"/>
      <c r="D122" s="35">
        <v>9199</v>
      </c>
      <c r="E122" s="35"/>
      <c r="F122" s="35"/>
      <c r="G122" s="35"/>
      <c r="H122" s="44"/>
      <c r="I122" s="35">
        <f>D122-май!D122</f>
        <v>1587.6000000000004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7">
      <selection activeCell="I122" sqref="I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6" t="s">
        <v>122</v>
      </c>
      <c r="B1" s="76"/>
      <c r="C1" s="76"/>
      <c r="D1" s="76"/>
      <c r="E1" s="76"/>
      <c r="F1" s="76"/>
      <c r="G1" s="76"/>
      <c r="H1" s="76"/>
      <c r="I1" s="38"/>
    </row>
    <row r="2" spans="1:9" ht="15">
      <c r="A2" s="77" t="s">
        <v>150</v>
      </c>
      <c r="B2" s="77"/>
      <c r="C2" s="77"/>
      <c r="D2" s="77"/>
      <c r="E2" s="77"/>
      <c r="F2" s="77"/>
      <c r="G2" s="77"/>
      <c r="H2" s="77"/>
      <c r="I2" s="39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40"/>
    </row>
    <row r="4" spans="1:9" ht="45" customHeight="1">
      <c r="A4" s="9" t="s">
        <v>1</v>
      </c>
      <c r="B4" s="24" t="s">
        <v>2</v>
      </c>
      <c r="C4" s="24" t="s">
        <v>151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9" t="s">
        <v>3</v>
      </c>
      <c r="B6" s="80"/>
      <c r="C6" s="80"/>
      <c r="D6" s="80"/>
      <c r="E6" s="80"/>
      <c r="F6" s="80"/>
      <c r="G6" s="80"/>
      <c r="H6" s="80"/>
      <c r="I6" s="81"/>
    </row>
    <row r="7" spans="1:9" ht="12.75">
      <c r="A7" s="60" t="s">
        <v>140</v>
      </c>
      <c r="B7" s="42">
        <f>B8+B16+B21+B25+B28+B32+B35+B41+B42+B43+B47+B61</f>
        <v>423442.8999999999</v>
      </c>
      <c r="C7" s="42">
        <f>C8+C16+C21+C25+C28+C32+C35+C41+C42+C43+C47+C61</f>
        <v>236084.25999999998</v>
      </c>
      <c r="D7" s="42">
        <f>D8+D16+D21+D25+D28+D32+D35+D41+D42+D43+D47+D61</f>
        <v>209432.77</v>
      </c>
      <c r="E7" s="33">
        <f>$D:$D/$B:$B*100</f>
        <v>49.45950681898316</v>
      </c>
      <c r="F7" s="33">
        <f>$D:$D/$C:$C*100</f>
        <v>88.71102630899664</v>
      </c>
      <c r="G7" s="42">
        <f>G8+G16+G21+G25+G28+G32+G35+G41+G42+G43+G47+G61</f>
        <v>217748.54000000004</v>
      </c>
      <c r="H7" s="33">
        <f>$D:$D/$G:$G*100</f>
        <v>96.18102146632071</v>
      </c>
      <c r="I7" s="42">
        <f>I8+I16+I21+I25+I28+I32+I35+I41+I42+I43+I47+I61</f>
        <v>38839.67</v>
      </c>
    </row>
    <row r="8" spans="1:9" ht="12.75">
      <c r="A8" s="6" t="s">
        <v>4</v>
      </c>
      <c r="B8" s="33">
        <f>B9+B10</f>
        <v>220558.89999999997</v>
      </c>
      <c r="C8" s="33">
        <f>C9+C10</f>
        <v>117456.95</v>
      </c>
      <c r="D8" s="33">
        <f>D9+D10</f>
        <v>110666.09000000001</v>
      </c>
      <c r="E8" s="33">
        <f aca="true" t="shared" si="0" ref="E8:E70">$D:$D/$B:$B*100</f>
        <v>50.175300112577645</v>
      </c>
      <c r="F8" s="33">
        <f>$D:$D/$C:$C*100</f>
        <v>94.21842641069772</v>
      </c>
      <c r="G8" s="33">
        <f>G9+G10</f>
        <v>108751.14000000001</v>
      </c>
      <c r="H8" s="33">
        <f>$D:$D/$G:$G*100</f>
        <v>101.76085510459936</v>
      </c>
      <c r="I8" s="33">
        <f>I9+I10</f>
        <v>17924.32</v>
      </c>
    </row>
    <row r="9" spans="1:9" ht="25.5">
      <c r="A9" s="4" t="s">
        <v>5</v>
      </c>
      <c r="B9" s="34">
        <v>4347.8</v>
      </c>
      <c r="C9" s="34">
        <v>2660</v>
      </c>
      <c r="D9" s="54">
        <v>1082.06</v>
      </c>
      <c r="E9" s="33">
        <f t="shared" si="0"/>
        <v>24.88752932517595</v>
      </c>
      <c r="F9" s="33">
        <f>$D:$D/$C:$C*100</f>
        <v>40.67894736842105</v>
      </c>
      <c r="G9" s="34">
        <v>4263.8</v>
      </c>
      <c r="H9" s="33">
        <f>$D:$D/$G:$G*100</f>
        <v>25.377831980862137</v>
      </c>
      <c r="I9" s="54">
        <v>180.9</v>
      </c>
    </row>
    <row r="10" spans="1:9" ht="12.75" customHeight="1">
      <c r="A10" s="82" t="s">
        <v>82</v>
      </c>
      <c r="B10" s="69">
        <f>B12+B13+B14+B15</f>
        <v>216211.09999999998</v>
      </c>
      <c r="C10" s="69">
        <f>C12+C13+C14+C15</f>
        <v>114796.95</v>
      </c>
      <c r="D10" s="69">
        <f>D12+D13+D14+D15</f>
        <v>109584.03000000001</v>
      </c>
      <c r="E10" s="71">
        <f t="shared" si="0"/>
        <v>50.683813180729395</v>
      </c>
      <c r="F10" s="69">
        <f>$D:$D/$C:$C*100</f>
        <v>95.45900827504565</v>
      </c>
      <c r="G10" s="69">
        <f>G12+G13+G14+G15</f>
        <v>104487.34000000001</v>
      </c>
      <c r="H10" s="71">
        <f>$D:$D/$G:$G*100</f>
        <v>104.87780624906328</v>
      </c>
      <c r="I10" s="69">
        <f>I12+I13+I14+I15</f>
        <v>17743.42</v>
      </c>
    </row>
    <row r="11" spans="1:9" ht="12.75">
      <c r="A11" s="83"/>
      <c r="B11" s="70"/>
      <c r="C11" s="70"/>
      <c r="D11" s="70"/>
      <c r="E11" s="72"/>
      <c r="F11" s="84"/>
      <c r="G11" s="70"/>
      <c r="H11" s="72"/>
      <c r="I11" s="70"/>
    </row>
    <row r="12" spans="1:9" ht="51" customHeight="1">
      <c r="A12" s="1" t="s">
        <v>86</v>
      </c>
      <c r="B12" s="35">
        <v>209649.4</v>
      </c>
      <c r="C12" s="35">
        <v>110594.4</v>
      </c>
      <c r="D12" s="35">
        <v>106251.98</v>
      </c>
      <c r="E12" s="33">
        <f t="shared" si="0"/>
        <v>50.6807937442225</v>
      </c>
      <c r="F12" s="33">
        <f aca="true" t="shared" si="1" ref="F12:F70">$D:$D/$C:$C*100</f>
        <v>96.07356249502688</v>
      </c>
      <c r="G12" s="35">
        <v>101421.47</v>
      </c>
      <c r="H12" s="33">
        <f aca="true" t="shared" si="2" ref="H12:H30">$D:$D/$G:$G*100</f>
        <v>104.76280811153693</v>
      </c>
      <c r="I12" s="35">
        <v>15840.36</v>
      </c>
    </row>
    <row r="13" spans="1:9" ht="89.25">
      <c r="A13" s="2" t="s">
        <v>87</v>
      </c>
      <c r="B13" s="35">
        <v>2481.4</v>
      </c>
      <c r="C13" s="35">
        <v>1131.7</v>
      </c>
      <c r="D13" s="35">
        <v>659.32</v>
      </c>
      <c r="E13" s="33">
        <f t="shared" si="0"/>
        <v>26.570484403965505</v>
      </c>
      <c r="F13" s="33">
        <f t="shared" si="1"/>
        <v>58.25925598656888</v>
      </c>
      <c r="G13" s="35">
        <v>766.85</v>
      </c>
      <c r="H13" s="33">
        <f t="shared" si="2"/>
        <v>85.97770098454718</v>
      </c>
      <c r="I13" s="35">
        <v>324.38</v>
      </c>
    </row>
    <row r="14" spans="1:9" ht="25.5">
      <c r="A14" s="3" t="s">
        <v>88</v>
      </c>
      <c r="B14" s="35">
        <v>3645.9</v>
      </c>
      <c r="C14" s="35">
        <v>2878.3</v>
      </c>
      <c r="D14" s="35">
        <v>2189.63</v>
      </c>
      <c r="E14" s="33">
        <f t="shared" si="0"/>
        <v>60.05732466606325</v>
      </c>
      <c r="F14" s="33">
        <f t="shared" si="1"/>
        <v>76.07372407323767</v>
      </c>
      <c r="G14" s="35">
        <v>2144.56</v>
      </c>
      <c r="H14" s="33">
        <f t="shared" si="2"/>
        <v>102.10159659790354</v>
      </c>
      <c r="I14" s="35">
        <v>1453.97</v>
      </c>
    </row>
    <row r="15" spans="1:9" ht="65.25" customHeight="1">
      <c r="A15" s="7" t="s">
        <v>90</v>
      </c>
      <c r="B15" s="35">
        <v>434.4</v>
      </c>
      <c r="C15" s="49">
        <v>192.55</v>
      </c>
      <c r="D15" s="35">
        <v>483.1</v>
      </c>
      <c r="E15" s="33">
        <f t="shared" si="0"/>
        <v>111.2108655616943</v>
      </c>
      <c r="F15" s="33">
        <f t="shared" si="1"/>
        <v>250.89587120228512</v>
      </c>
      <c r="G15" s="35">
        <v>154.46</v>
      </c>
      <c r="H15" s="33">
        <f t="shared" si="2"/>
        <v>312.7670594328629</v>
      </c>
      <c r="I15" s="35">
        <v>124.71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15048.8</v>
      </c>
      <c r="D16" s="42">
        <f>D17+D18+D19+D20</f>
        <v>13907.03</v>
      </c>
      <c r="E16" s="33">
        <f t="shared" si="0"/>
        <v>56.60305094955515</v>
      </c>
      <c r="F16" s="33">
        <f t="shared" si="1"/>
        <v>92.41288341927596</v>
      </c>
      <c r="G16" s="42">
        <f>G17+G18+G19+G20</f>
        <v>11917.17</v>
      </c>
      <c r="H16" s="33">
        <f t="shared" si="2"/>
        <v>116.69742061244406</v>
      </c>
      <c r="I16" s="42">
        <f>I17+I18+I19+I20</f>
        <v>2293.27</v>
      </c>
    </row>
    <row r="17" spans="1:9" ht="37.5" customHeight="1">
      <c r="A17" s="10" t="s">
        <v>96</v>
      </c>
      <c r="B17" s="35">
        <v>7841.5</v>
      </c>
      <c r="C17" s="49">
        <v>4680</v>
      </c>
      <c r="D17" s="35">
        <v>4658.13</v>
      </c>
      <c r="E17" s="33">
        <f t="shared" si="0"/>
        <v>59.40355799273098</v>
      </c>
      <c r="F17" s="33">
        <f t="shared" si="1"/>
        <v>99.5326923076923</v>
      </c>
      <c r="G17" s="35">
        <v>3994.13</v>
      </c>
      <c r="H17" s="33">
        <f t="shared" si="2"/>
        <v>116.62439630157255</v>
      </c>
      <c r="I17" s="35">
        <v>708.11</v>
      </c>
    </row>
    <row r="18" spans="1:9" ht="56.25" customHeight="1">
      <c r="A18" s="10" t="s">
        <v>97</v>
      </c>
      <c r="B18" s="35">
        <v>164.8</v>
      </c>
      <c r="C18" s="49">
        <v>98.8</v>
      </c>
      <c r="D18" s="35">
        <v>77.29</v>
      </c>
      <c r="E18" s="33">
        <f t="shared" si="0"/>
        <v>46.8992718446602</v>
      </c>
      <c r="F18" s="33">
        <f t="shared" si="1"/>
        <v>78.22874493927127</v>
      </c>
      <c r="G18" s="35">
        <v>109.07</v>
      </c>
      <c r="H18" s="33">
        <f t="shared" si="2"/>
        <v>70.8627486934996</v>
      </c>
      <c r="I18" s="35">
        <v>12.16</v>
      </c>
    </row>
    <row r="19" spans="1:9" ht="55.5" customHeight="1">
      <c r="A19" s="10" t="s">
        <v>98</v>
      </c>
      <c r="B19" s="35">
        <v>18156.6</v>
      </c>
      <c r="C19" s="49">
        <v>10615</v>
      </c>
      <c r="D19" s="35">
        <v>9868.01</v>
      </c>
      <c r="E19" s="33">
        <f t="shared" si="0"/>
        <v>54.34943767004836</v>
      </c>
      <c r="F19" s="33">
        <f t="shared" si="1"/>
        <v>92.96288271314178</v>
      </c>
      <c r="G19" s="35">
        <v>8103.6</v>
      </c>
      <c r="H19" s="33">
        <f t="shared" si="2"/>
        <v>121.77316254504171</v>
      </c>
      <c r="I19" s="35">
        <v>1647.62</v>
      </c>
    </row>
    <row r="20" spans="1:9" ht="54" customHeight="1">
      <c r="A20" s="10" t="s">
        <v>99</v>
      </c>
      <c r="B20" s="35">
        <v>-1593.5</v>
      </c>
      <c r="C20" s="49">
        <v>-345</v>
      </c>
      <c r="D20" s="35">
        <v>-696.4</v>
      </c>
      <c r="E20" s="33">
        <f t="shared" si="0"/>
        <v>43.70254157514904</v>
      </c>
      <c r="F20" s="33">
        <f t="shared" si="1"/>
        <v>201.85507246376812</v>
      </c>
      <c r="G20" s="35">
        <v>-289.63</v>
      </c>
      <c r="H20" s="33">
        <f t="shared" si="2"/>
        <v>240.44470531367605</v>
      </c>
      <c r="I20" s="35">
        <v>-74.62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29048</v>
      </c>
      <c r="D21" s="42">
        <f>D22+D23+D24</f>
        <v>27594.559999999998</v>
      </c>
      <c r="E21" s="33">
        <f t="shared" si="0"/>
        <v>65.97509857570893</v>
      </c>
      <c r="F21" s="33">
        <f t="shared" si="1"/>
        <v>94.99641971908565</v>
      </c>
      <c r="G21" s="42">
        <f>G22+G23+G24</f>
        <v>28009.35</v>
      </c>
      <c r="H21" s="33">
        <f t="shared" si="2"/>
        <v>98.5191016571252</v>
      </c>
      <c r="I21" s="42">
        <f>I22+I23+I24</f>
        <v>8097.83</v>
      </c>
    </row>
    <row r="22" spans="1:9" ht="18.75" customHeight="1">
      <c r="A22" s="5" t="s">
        <v>102</v>
      </c>
      <c r="B22" s="35">
        <v>40121.82</v>
      </c>
      <c r="C22" s="35">
        <v>28250.3</v>
      </c>
      <c r="D22" s="35">
        <v>26637.94</v>
      </c>
      <c r="E22" s="33">
        <f t="shared" si="0"/>
        <v>66.39265118082879</v>
      </c>
      <c r="F22" s="33">
        <f t="shared" si="1"/>
        <v>94.29259158309823</v>
      </c>
      <c r="G22" s="35">
        <v>27326.63</v>
      </c>
      <c r="H22" s="33">
        <f t="shared" si="2"/>
        <v>97.47978437150866</v>
      </c>
      <c r="I22" s="35">
        <v>8067.94</v>
      </c>
    </row>
    <row r="23" spans="1:9" ht="12.75">
      <c r="A23" s="3" t="s">
        <v>100</v>
      </c>
      <c r="B23" s="35">
        <v>625.7</v>
      </c>
      <c r="C23" s="35">
        <v>425.7</v>
      </c>
      <c r="D23" s="35">
        <v>419.52</v>
      </c>
      <c r="E23" s="33">
        <f t="shared" si="0"/>
        <v>67.04810612114431</v>
      </c>
      <c r="F23" s="33">
        <v>0</v>
      </c>
      <c r="G23" s="35">
        <v>329.17</v>
      </c>
      <c r="H23" s="33">
        <f t="shared" si="2"/>
        <v>127.44782331318163</v>
      </c>
      <c r="I23" s="35">
        <v>21.88</v>
      </c>
    </row>
    <row r="24" spans="1:9" ht="27" customHeight="1">
      <c r="A24" s="3" t="s">
        <v>101</v>
      </c>
      <c r="B24" s="35">
        <v>1078.2</v>
      </c>
      <c r="C24" s="35">
        <v>372</v>
      </c>
      <c r="D24" s="35">
        <v>537.1</v>
      </c>
      <c r="E24" s="33">
        <f t="shared" si="0"/>
        <v>49.81450565757745</v>
      </c>
      <c r="F24" s="33">
        <f t="shared" si="1"/>
        <v>144.38172043010752</v>
      </c>
      <c r="G24" s="35">
        <v>353.55</v>
      </c>
      <c r="H24" s="33">
        <f t="shared" si="2"/>
        <v>151.91627775420733</v>
      </c>
      <c r="I24" s="35">
        <v>8.01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12330</v>
      </c>
      <c r="D25" s="42">
        <f>$26:$26+$27:$27</f>
        <v>6094.4400000000005</v>
      </c>
      <c r="E25" s="33">
        <f t="shared" si="0"/>
        <v>24.054173634597937</v>
      </c>
      <c r="F25" s="33">
        <f t="shared" si="1"/>
        <v>49.42773722627737</v>
      </c>
      <c r="G25" s="42">
        <f>$26:$26+$27:$27</f>
        <v>11516.759999999998</v>
      </c>
      <c r="H25" s="33">
        <f t="shared" si="2"/>
        <v>52.91800818980339</v>
      </c>
      <c r="I25" s="42">
        <f>$26:$26+$27:$27</f>
        <v>722.02</v>
      </c>
    </row>
    <row r="26" spans="1:9" ht="12.75">
      <c r="A26" s="3" t="s">
        <v>9</v>
      </c>
      <c r="B26" s="35">
        <v>8355.6</v>
      </c>
      <c r="C26" s="35">
        <v>3050</v>
      </c>
      <c r="D26" s="35">
        <v>611.26</v>
      </c>
      <c r="E26" s="33">
        <f t="shared" si="0"/>
        <v>7.315572789506438</v>
      </c>
      <c r="F26" s="33">
        <f t="shared" si="1"/>
        <v>20.041311475409838</v>
      </c>
      <c r="G26" s="35">
        <v>2806.13</v>
      </c>
      <c r="H26" s="33">
        <f t="shared" si="2"/>
        <v>21.783025020223583</v>
      </c>
      <c r="I26" s="35">
        <v>60.52</v>
      </c>
    </row>
    <row r="27" spans="1:9" ht="12.75">
      <c r="A27" s="3" t="s">
        <v>10</v>
      </c>
      <c r="B27" s="35">
        <v>16980.71</v>
      </c>
      <c r="C27" s="35">
        <v>9280</v>
      </c>
      <c r="D27" s="35">
        <v>5483.18</v>
      </c>
      <c r="E27" s="33">
        <f t="shared" si="0"/>
        <v>32.290640379583664</v>
      </c>
      <c r="F27" s="33">
        <f t="shared" si="1"/>
        <v>59.08599137931034</v>
      </c>
      <c r="G27" s="35">
        <v>8710.63</v>
      </c>
      <c r="H27" s="33">
        <f t="shared" si="2"/>
        <v>62.948144967700394</v>
      </c>
      <c r="I27" s="35">
        <v>661.5</v>
      </c>
    </row>
    <row r="28" spans="1:9" ht="12.75">
      <c r="A28" s="6" t="s">
        <v>11</v>
      </c>
      <c r="B28" s="42">
        <f>B29+B30+B31</f>
        <v>19018.3</v>
      </c>
      <c r="C28" s="42">
        <f>C29+C30+C31</f>
        <v>10673.6</v>
      </c>
      <c r="D28" s="42">
        <f>D29+D30+D31</f>
        <v>7479.61</v>
      </c>
      <c r="E28" s="33">
        <f t="shared" si="0"/>
        <v>39.32848887650316</v>
      </c>
      <c r="F28" s="33">
        <f t="shared" si="1"/>
        <v>70.07579448358567</v>
      </c>
      <c r="G28" s="42">
        <f>G29+G30+G31</f>
        <v>9813.57</v>
      </c>
      <c r="H28" s="33">
        <f t="shared" si="2"/>
        <v>76.21701378805062</v>
      </c>
      <c r="I28" s="42">
        <f>I29+I30+I31</f>
        <v>1021.4</v>
      </c>
    </row>
    <row r="29" spans="1:9" ht="25.5">
      <c r="A29" s="3" t="s">
        <v>12</v>
      </c>
      <c r="B29" s="35">
        <v>18910.3</v>
      </c>
      <c r="C29" s="35">
        <v>10600</v>
      </c>
      <c r="D29" s="35">
        <v>7441.21</v>
      </c>
      <c r="E29" s="33">
        <f t="shared" si="0"/>
        <v>39.350036752457655</v>
      </c>
      <c r="F29" s="33">
        <f t="shared" si="1"/>
        <v>70.20009433962264</v>
      </c>
      <c r="G29" s="35">
        <v>9772.97</v>
      </c>
      <c r="H29" s="33">
        <f t="shared" si="2"/>
        <v>76.14072283041901</v>
      </c>
      <c r="I29" s="35">
        <v>1016.6</v>
      </c>
    </row>
    <row r="30" spans="1:9" ht="25.5">
      <c r="A30" s="5" t="s">
        <v>104</v>
      </c>
      <c r="B30" s="35">
        <v>58</v>
      </c>
      <c r="C30" s="35">
        <v>33.6</v>
      </c>
      <c r="D30" s="35">
        <v>38.4</v>
      </c>
      <c r="E30" s="33">
        <f t="shared" si="0"/>
        <v>66.20689655172414</v>
      </c>
      <c r="F30" s="33">
        <f t="shared" si="1"/>
        <v>114.28571428571428</v>
      </c>
      <c r="G30" s="35">
        <v>32.6</v>
      </c>
      <c r="H30" s="33">
        <f t="shared" si="2"/>
        <v>117.79141104294477</v>
      </c>
      <c r="I30" s="35">
        <v>4.8</v>
      </c>
    </row>
    <row r="31" spans="1:9" ht="25.5">
      <c r="A31" s="3" t="s">
        <v>103</v>
      </c>
      <c r="B31" s="35">
        <v>50</v>
      </c>
      <c r="C31" s="35">
        <v>40</v>
      </c>
      <c r="D31" s="35">
        <v>0</v>
      </c>
      <c r="E31" s="33">
        <f t="shared" si="0"/>
        <v>0</v>
      </c>
      <c r="F31" s="33">
        <v>0</v>
      </c>
      <c r="G31" s="35">
        <v>8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38873.2</v>
      </c>
      <c r="D35" s="42">
        <f>D36+D39+D40</f>
        <v>28958.72</v>
      </c>
      <c r="E35" s="33">
        <f t="shared" si="0"/>
        <v>40.87153942062033</v>
      </c>
      <c r="F35" s="33">
        <f t="shared" si="1"/>
        <v>74.49533354599056</v>
      </c>
      <c r="G35" s="42">
        <f>G36+G39+G40</f>
        <v>34024.35</v>
      </c>
      <c r="H35" s="33">
        <f>$D:$D/$G:$G*100</f>
        <v>85.1117508490243</v>
      </c>
      <c r="I35" s="42">
        <f>I36+I39+I40</f>
        <v>5016.83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37608.2</v>
      </c>
      <c r="D36" s="35">
        <f>D37+D38</f>
        <v>27304.38</v>
      </c>
      <c r="E36" s="33">
        <f t="shared" si="0"/>
        <v>39.42364086059698</v>
      </c>
      <c r="F36" s="33">
        <f t="shared" si="1"/>
        <v>72.60219845671956</v>
      </c>
      <c r="G36" s="35">
        <f>G37+G38</f>
        <v>32151.46</v>
      </c>
      <c r="H36" s="33">
        <f>$D:$D/$G:$G*100</f>
        <v>84.92423050150755</v>
      </c>
      <c r="I36" s="35">
        <f>I37+I38</f>
        <v>4927.34</v>
      </c>
    </row>
    <row r="37" spans="1:9" ht="81.75" customHeight="1">
      <c r="A37" s="1" t="s">
        <v>108</v>
      </c>
      <c r="B37" s="35">
        <v>44757.5</v>
      </c>
      <c r="C37" s="35">
        <v>23757.5</v>
      </c>
      <c r="D37" s="35">
        <v>14695.29</v>
      </c>
      <c r="E37" s="33">
        <f t="shared" si="0"/>
        <v>32.83313411160141</v>
      </c>
      <c r="F37" s="33">
        <f t="shared" si="1"/>
        <v>61.855371987793326</v>
      </c>
      <c r="G37" s="35">
        <v>18889.53</v>
      </c>
      <c r="H37" s="33">
        <f>$D:$D/$G:$G*100</f>
        <v>77.79595363145616</v>
      </c>
      <c r="I37" s="35">
        <v>3303.8</v>
      </c>
    </row>
    <row r="38" spans="1:9" ht="76.5">
      <c r="A38" s="3" t="s">
        <v>109</v>
      </c>
      <c r="B38" s="35">
        <v>24501.4</v>
      </c>
      <c r="C38" s="35">
        <v>13850.7</v>
      </c>
      <c r="D38" s="35">
        <v>12609.09</v>
      </c>
      <c r="E38" s="33">
        <f t="shared" si="0"/>
        <v>51.46273274180251</v>
      </c>
      <c r="F38" s="33">
        <f t="shared" si="1"/>
        <v>91.03575992549112</v>
      </c>
      <c r="G38" s="35">
        <v>13261.93</v>
      </c>
      <c r="H38" s="33">
        <f>$D:$D/$G:$G*100</f>
        <v>95.07733791386322</v>
      </c>
      <c r="I38" s="35">
        <v>1623.54</v>
      </c>
    </row>
    <row r="39" spans="1:9" ht="51">
      <c r="A39" s="5" t="s">
        <v>110</v>
      </c>
      <c r="B39" s="35">
        <v>845</v>
      </c>
      <c r="C39" s="35">
        <v>845</v>
      </c>
      <c r="D39" s="35">
        <v>1033.72</v>
      </c>
      <c r="E39" s="33">
        <f t="shared" si="0"/>
        <v>122.33372781065088</v>
      </c>
      <c r="F39" s="33">
        <v>0</v>
      </c>
      <c r="G39" s="35">
        <v>1665.1</v>
      </c>
      <c r="H39" s="33">
        <f>$D:$D/$G:$G*100</f>
        <v>62.08155666326347</v>
      </c>
      <c r="I39" s="35">
        <v>0</v>
      </c>
    </row>
    <row r="40" spans="1:9" ht="76.5">
      <c r="A40" s="53" t="s">
        <v>127</v>
      </c>
      <c r="B40" s="35">
        <v>749.12</v>
      </c>
      <c r="C40" s="35">
        <v>420</v>
      </c>
      <c r="D40" s="35">
        <v>620.62</v>
      </c>
      <c r="E40" s="33">
        <f t="shared" si="0"/>
        <v>82.8465399401965</v>
      </c>
      <c r="F40" s="33">
        <f t="shared" si="1"/>
        <v>147.76666666666668</v>
      </c>
      <c r="G40" s="35">
        <v>207.79</v>
      </c>
      <c r="H40" s="33">
        <v>0</v>
      </c>
      <c r="I40" s="35">
        <v>89.49</v>
      </c>
    </row>
    <row r="41" spans="1:9" ht="25.5">
      <c r="A41" s="4" t="s">
        <v>15</v>
      </c>
      <c r="B41" s="34">
        <v>209</v>
      </c>
      <c r="C41" s="34">
        <v>209</v>
      </c>
      <c r="D41" s="34">
        <v>733.48</v>
      </c>
      <c r="E41" s="33">
        <f t="shared" si="0"/>
        <v>350.9473684210526</v>
      </c>
      <c r="F41" s="33">
        <f t="shared" si="1"/>
        <v>350.9473684210526</v>
      </c>
      <c r="G41" s="34">
        <v>425.5</v>
      </c>
      <c r="H41" s="33">
        <f aca="true" t="shared" si="3" ref="H41:H53">$D:$D/$G:$G*100</f>
        <v>172.3807285546416</v>
      </c>
      <c r="I41" s="34">
        <v>434.25</v>
      </c>
    </row>
    <row r="42" spans="1:9" ht="25.5">
      <c r="A42" s="12" t="s">
        <v>115</v>
      </c>
      <c r="B42" s="34">
        <v>4841.57</v>
      </c>
      <c r="C42" s="34">
        <v>4331.41</v>
      </c>
      <c r="D42" s="34">
        <v>4175.66</v>
      </c>
      <c r="E42" s="33">
        <f t="shared" si="0"/>
        <v>86.24599045350992</v>
      </c>
      <c r="F42" s="33">
        <f t="shared" si="1"/>
        <v>96.40417323689053</v>
      </c>
      <c r="G42" s="34">
        <v>3193.32</v>
      </c>
      <c r="H42" s="33">
        <f t="shared" si="3"/>
        <v>130.7623413876467</v>
      </c>
      <c r="I42" s="34">
        <v>432.31</v>
      </c>
    </row>
    <row r="43" spans="1:9" ht="25.5">
      <c r="A43" s="8" t="s">
        <v>16</v>
      </c>
      <c r="B43" s="42">
        <f>B44+B45+B46</f>
        <v>6872.88</v>
      </c>
      <c r="C43" s="42">
        <f>C44+C45+C46</f>
        <v>2285</v>
      </c>
      <c r="D43" s="42">
        <f>D44+D45+D46</f>
        <v>4414.68</v>
      </c>
      <c r="E43" s="33">
        <f t="shared" si="0"/>
        <v>64.23333449732863</v>
      </c>
      <c r="F43" s="33">
        <f t="shared" si="1"/>
        <v>193.20262582056893</v>
      </c>
      <c r="G43" s="42">
        <f>G44+G45+G46</f>
        <v>3613.13</v>
      </c>
      <c r="H43" s="33">
        <f t="shared" si="3"/>
        <v>122.18436646342646</v>
      </c>
      <c r="I43" s="42">
        <f>I44+I45+I46</f>
        <v>1867.68</v>
      </c>
    </row>
    <row r="44" spans="1:9" ht="12.75">
      <c r="A44" s="3" t="s">
        <v>112</v>
      </c>
      <c r="B44" s="35">
        <v>40</v>
      </c>
      <c r="C44" s="35">
        <v>25</v>
      </c>
      <c r="D44" s="35">
        <v>25.28</v>
      </c>
      <c r="E44" s="33">
        <f t="shared" si="0"/>
        <v>63.2</v>
      </c>
      <c r="F44" s="33">
        <f t="shared" si="1"/>
        <v>101.12</v>
      </c>
      <c r="G44" s="35">
        <v>37.03</v>
      </c>
      <c r="H44" s="33">
        <f t="shared" si="3"/>
        <v>68.26897110450986</v>
      </c>
      <c r="I44" s="35">
        <v>3</v>
      </c>
    </row>
    <row r="45" spans="1:9" ht="68.25" customHeight="1">
      <c r="A45" s="3" t="s">
        <v>113</v>
      </c>
      <c r="B45" s="35">
        <v>5432.88</v>
      </c>
      <c r="C45" s="35">
        <v>1500</v>
      </c>
      <c r="D45" s="35">
        <v>149.3</v>
      </c>
      <c r="E45" s="33">
        <v>0</v>
      </c>
      <c r="F45" s="33">
        <v>0</v>
      </c>
      <c r="G45" s="35">
        <v>434.98</v>
      </c>
      <c r="H45" s="33">
        <f t="shared" si="3"/>
        <v>34.32341716860545</v>
      </c>
      <c r="I45" s="35">
        <v>21</v>
      </c>
    </row>
    <row r="46" spans="1:9" ht="12.75">
      <c r="A46" s="48" t="s">
        <v>111</v>
      </c>
      <c r="B46" s="35">
        <v>1400</v>
      </c>
      <c r="C46" s="35">
        <v>760</v>
      </c>
      <c r="D46" s="35">
        <v>4240.1</v>
      </c>
      <c r="E46" s="33">
        <f t="shared" si="0"/>
        <v>302.8642857142857</v>
      </c>
      <c r="F46" s="33">
        <f t="shared" si="1"/>
        <v>557.9078947368422</v>
      </c>
      <c r="G46" s="35">
        <v>3141.12</v>
      </c>
      <c r="H46" s="33">
        <f t="shared" si="3"/>
        <v>134.9868836593317</v>
      </c>
      <c r="I46" s="35">
        <v>1843.68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5828.3</v>
      </c>
      <c r="D47" s="42">
        <f>D48+D49+D50+D51+D52+D53+D54+D56+D57+D59+D60+D55</f>
        <v>4317.2</v>
      </c>
      <c r="E47" s="33">
        <f t="shared" si="0"/>
        <v>46.134775267691126</v>
      </c>
      <c r="F47" s="33">
        <f t="shared" si="1"/>
        <v>74.07305732374792</v>
      </c>
      <c r="G47" s="42">
        <f>G48+G49+G50+G51+G52+G53+G54+G56+G57+G59+G60+G55</f>
        <v>5614.71</v>
      </c>
      <c r="H47" s="33">
        <f t="shared" si="3"/>
        <v>76.89088127436679</v>
      </c>
      <c r="I47" s="42">
        <f>I48+I49+I50+I51+I52+I53+I54+I56+I57+I59+I60</f>
        <v>713.79</v>
      </c>
    </row>
    <row r="48" spans="1:9" ht="25.5">
      <c r="A48" s="3" t="s">
        <v>18</v>
      </c>
      <c r="B48" s="35">
        <v>189</v>
      </c>
      <c r="C48" s="35">
        <v>123.1</v>
      </c>
      <c r="D48" s="35">
        <v>69.24</v>
      </c>
      <c r="E48" s="33">
        <f t="shared" si="0"/>
        <v>36.63492063492063</v>
      </c>
      <c r="F48" s="33">
        <f t="shared" si="1"/>
        <v>56.24695369618197</v>
      </c>
      <c r="G48" s="35">
        <v>121.28</v>
      </c>
      <c r="H48" s="33">
        <f t="shared" si="3"/>
        <v>57.0910290237467</v>
      </c>
      <c r="I48" s="35">
        <v>10.44</v>
      </c>
    </row>
    <row r="49" spans="1:9" ht="63.75">
      <c r="A49" s="3" t="s">
        <v>125</v>
      </c>
      <c r="B49" s="35">
        <v>279.8</v>
      </c>
      <c r="C49" s="35">
        <v>159.8</v>
      </c>
      <c r="D49" s="35">
        <v>116</v>
      </c>
      <c r="E49" s="33">
        <f t="shared" si="0"/>
        <v>41.45818441744103</v>
      </c>
      <c r="F49" s="33">
        <f t="shared" si="1"/>
        <v>72.59073842302878</v>
      </c>
      <c r="G49" s="35">
        <v>154.05</v>
      </c>
      <c r="H49" s="33">
        <f t="shared" si="3"/>
        <v>75.30022719896137</v>
      </c>
      <c r="I49" s="35">
        <v>36.7</v>
      </c>
    </row>
    <row r="50" spans="1:9" ht="52.5" customHeight="1">
      <c r="A50" s="5" t="s">
        <v>123</v>
      </c>
      <c r="B50" s="35">
        <v>159.1</v>
      </c>
      <c r="C50" s="35">
        <v>122.6</v>
      </c>
      <c r="D50" s="35">
        <v>44.3</v>
      </c>
      <c r="E50" s="33">
        <f t="shared" si="0"/>
        <v>27.844123192960403</v>
      </c>
      <c r="F50" s="33">
        <f t="shared" si="1"/>
        <v>36.133768352365415</v>
      </c>
      <c r="G50" s="35">
        <v>112.55</v>
      </c>
      <c r="H50" s="33">
        <f t="shared" si="3"/>
        <v>39.36028431808085</v>
      </c>
      <c r="I50" s="35">
        <v>2</v>
      </c>
    </row>
    <row r="51" spans="1:9" ht="38.25">
      <c r="A51" s="3" t="s">
        <v>19</v>
      </c>
      <c r="B51" s="35">
        <v>785.1</v>
      </c>
      <c r="C51" s="35">
        <v>398.2</v>
      </c>
      <c r="D51" s="35">
        <v>677.49</v>
      </c>
      <c r="E51" s="33">
        <f t="shared" si="0"/>
        <v>86.29346580053496</v>
      </c>
      <c r="F51" s="33">
        <f t="shared" si="1"/>
        <v>170.13812154696132</v>
      </c>
      <c r="G51" s="35">
        <v>409.37</v>
      </c>
      <c r="H51" s="33">
        <f t="shared" si="3"/>
        <v>165.49576178029653</v>
      </c>
      <c r="I51" s="35">
        <v>139.18</v>
      </c>
    </row>
    <row r="52" spans="1:9" ht="63.75">
      <c r="A52" s="3" t="s">
        <v>20</v>
      </c>
      <c r="B52" s="35">
        <v>2470.4</v>
      </c>
      <c r="C52" s="35">
        <v>1398.5</v>
      </c>
      <c r="D52" s="35">
        <v>1196.88</v>
      </c>
      <c r="E52" s="33">
        <f t="shared" si="0"/>
        <v>48.44883419689119</v>
      </c>
      <c r="F52" s="33">
        <f t="shared" si="1"/>
        <v>85.5831247765463</v>
      </c>
      <c r="G52" s="35">
        <v>1388.23</v>
      </c>
      <c r="H52" s="33">
        <f t="shared" si="3"/>
        <v>86.21626099421566</v>
      </c>
      <c r="I52" s="35">
        <v>201.52</v>
      </c>
    </row>
    <row r="53" spans="1:9" ht="25.5">
      <c r="A53" s="3" t="s">
        <v>21</v>
      </c>
      <c r="B53" s="35">
        <v>149.7</v>
      </c>
      <c r="C53" s="35">
        <v>22.5</v>
      </c>
      <c r="D53" s="35">
        <v>31.5</v>
      </c>
      <c r="E53" s="33">
        <f t="shared" si="0"/>
        <v>21.042084168336675</v>
      </c>
      <c r="F53" s="33">
        <v>0</v>
      </c>
      <c r="G53" s="35">
        <v>22.86</v>
      </c>
      <c r="H53" s="33">
        <f t="shared" si="3"/>
        <v>137.79527559055117</v>
      </c>
      <c r="I53" s="35">
        <v>11.5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f t="shared" si="0"/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-0.01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14.68</v>
      </c>
      <c r="E56" s="33">
        <f t="shared" si="0"/>
        <v>293.6</v>
      </c>
      <c r="F56" s="33">
        <v>0</v>
      </c>
      <c r="G56" s="35">
        <v>1.6</v>
      </c>
      <c r="H56" s="33">
        <v>0</v>
      </c>
      <c r="I56" s="35">
        <v>0.24</v>
      </c>
    </row>
    <row r="57" spans="1:9" ht="79.5" customHeight="1">
      <c r="A57" s="3" t="s">
        <v>128</v>
      </c>
      <c r="B57" s="35">
        <v>2552.5</v>
      </c>
      <c r="C57" s="35">
        <v>1878.8</v>
      </c>
      <c r="D57" s="35">
        <v>675.44</v>
      </c>
      <c r="E57" s="33">
        <f t="shared" si="0"/>
        <v>26.461900097943197</v>
      </c>
      <c r="F57" s="33">
        <f t="shared" si="1"/>
        <v>35.9506067702789</v>
      </c>
      <c r="G57" s="35">
        <v>1550.08</v>
      </c>
      <c r="H57" s="33">
        <f>$D:$D/$G:$G*100</f>
        <v>43.57452518579687</v>
      </c>
      <c r="I57" s="35">
        <v>77.65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25.43</v>
      </c>
      <c r="E59" s="33">
        <v>0</v>
      </c>
      <c r="F59" s="33">
        <v>0</v>
      </c>
      <c r="G59" s="35">
        <v>11.88</v>
      </c>
      <c r="H59" s="33">
        <f>$D:$D/$G:$G*100</f>
        <v>214.05723905723906</v>
      </c>
      <c r="I59" s="35">
        <v>5</v>
      </c>
    </row>
    <row r="60" spans="1:9" ht="38.25">
      <c r="A60" s="3" t="s">
        <v>23</v>
      </c>
      <c r="B60" s="35">
        <v>2764.2</v>
      </c>
      <c r="C60" s="35">
        <v>1720.8</v>
      </c>
      <c r="D60" s="35">
        <v>1463.24</v>
      </c>
      <c r="E60" s="33">
        <f t="shared" si="0"/>
        <v>52.93538817741119</v>
      </c>
      <c r="F60" s="33">
        <f t="shared" si="1"/>
        <v>85.0325430032543</v>
      </c>
      <c r="G60" s="35">
        <v>1839.82</v>
      </c>
      <c r="H60" s="33">
        <f aca="true" t="shared" si="4" ref="H60:H67">$D:$D/$G:$G*100</f>
        <v>79.53169331782458</v>
      </c>
      <c r="I60" s="35">
        <v>229.56</v>
      </c>
    </row>
    <row r="61" spans="1:9" ht="12.75">
      <c r="A61" s="6" t="s">
        <v>24</v>
      </c>
      <c r="B61" s="34">
        <v>0</v>
      </c>
      <c r="C61" s="34">
        <v>0</v>
      </c>
      <c r="D61" s="34">
        <v>1091.3</v>
      </c>
      <c r="E61" s="33">
        <v>0</v>
      </c>
      <c r="F61" s="33">
        <v>0</v>
      </c>
      <c r="G61" s="34">
        <v>869.72</v>
      </c>
      <c r="H61" s="33">
        <f t="shared" si="4"/>
        <v>125.47716506461848</v>
      </c>
      <c r="I61" s="34">
        <v>315.97</v>
      </c>
    </row>
    <row r="62" spans="1:9" ht="12.75">
      <c r="A62" s="8" t="s">
        <v>25</v>
      </c>
      <c r="B62" s="42">
        <f>B8+B16+B21+B25+B28+B32+B35+B41+B42+B43+B61+B47</f>
        <v>423442.8999999999</v>
      </c>
      <c r="C62" s="42">
        <f>C8+C16+C21+C25+C28+C32+C35+C41+C42+C43+C61+C47</f>
        <v>236084.25999999998</v>
      </c>
      <c r="D62" s="42">
        <f>D8+D16+D21+D25+D28+D32+D35+D41+D42+D43+D61+D47</f>
        <v>209432.77</v>
      </c>
      <c r="E62" s="33">
        <f t="shared" si="0"/>
        <v>49.45950681898316</v>
      </c>
      <c r="F62" s="33">
        <f t="shared" si="1"/>
        <v>88.71102630899664</v>
      </c>
      <c r="G62" s="42">
        <f>G8+G16+G21+G25+G28+G32+G35+G41+G42+G43+G61+G47</f>
        <v>217748.54000000004</v>
      </c>
      <c r="H62" s="33">
        <f t="shared" si="4"/>
        <v>96.18102146632071</v>
      </c>
      <c r="I62" s="42">
        <f>I8+I16+I21+I25+I28+I32+I35+I41+I42+I43+I61+I47</f>
        <v>38839.67</v>
      </c>
    </row>
    <row r="63" spans="1:9" ht="12.75">
      <c r="A63" s="8" t="s">
        <v>26</v>
      </c>
      <c r="B63" s="42">
        <f>B64+B69</f>
        <v>1407206.4999999998</v>
      </c>
      <c r="C63" s="42">
        <f>C64+C69</f>
        <v>791393.71</v>
      </c>
      <c r="D63" s="42">
        <f>D64+D69</f>
        <v>661425.94</v>
      </c>
      <c r="E63" s="33">
        <f t="shared" si="0"/>
        <v>47.00276327603661</v>
      </c>
      <c r="F63" s="33">
        <f t="shared" si="1"/>
        <v>83.5773562061796</v>
      </c>
      <c r="G63" s="42">
        <f>G64+G69</f>
        <v>777413.74</v>
      </c>
      <c r="H63" s="33">
        <f t="shared" si="4"/>
        <v>85.08029971273726</v>
      </c>
      <c r="I63" s="42">
        <f>I64+I69</f>
        <v>48312.19</v>
      </c>
    </row>
    <row r="64" spans="1:9" ht="25.5">
      <c r="A64" s="8" t="s">
        <v>27</v>
      </c>
      <c r="B64" s="42">
        <f>B65+B66+B67+B68</f>
        <v>1411048.0999999999</v>
      </c>
      <c r="C64" s="42">
        <f>C65+C66+C67+C68</f>
        <v>795235.3099999999</v>
      </c>
      <c r="D64" s="42">
        <f>D65+D66+D67+D68</f>
        <v>665629.96</v>
      </c>
      <c r="E64" s="33">
        <f t="shared" si="0"/>
        <v>47.17273351631316</v>
      </c>
      <c r="F64" s="33">
        <f t="shared" si="1"/>
        <v>83.70226417637315</v>
      </c>
      <c r="G64" s="42">
        <f>G65+G66+G67+G68</f>
        <v>781063.36</v>
      </c>
      <c r="H64" s="33">
        <f t="shared" si="4"/>
        <v>85.22099410731543</v>
      </c>
      <c r="I64" s="42">
        <f>I65+I66+I67+I68</f>
        <v>48342.740000000005</v>
      </c>
    </row>
    <row r="65" spans="1:9" ht="12.75">
      <c r="A65" s="3" t="s">
        <v>28</v>
      </c>
      <c r="B65" s="35">
        <v>245447.3</v>
      </c>
      <c r="C65" s="35">
        <v>173598.3</v>
      </c>
      <c r="D65" s="35">
        <v>173598.3</v>
      </c>
      <c r="E65" s="33">
        <f t="shared" si="0"/>
        <v>70.72732109907096</v>
      </c>
      <c r="F65" s="33">
        <f t="shared" si="1"/>
        <v>100</v>
      </c>
      <c r="G65" s="35">
        <v>210466.9</v>
      </c>
      <c r="H65" s="33">
        <f t="shared" si="4"/>
        <v>82.48247111541053</v>
      </c>
      <c r="I65" s="35">
        <v>4107.5</v>
      </c>
    </row>
    <row r="66" spans="1:9" ht="12.75">
      <c r="A66" s="3" t="s">
        <v>29</v>
      </c>
      <c r="B66" s="35">
        <v>301304.3</v>
      </c>
      <c r="C66" s="35">
        <v>123426.9</v>
      </c>
      <c r="D66" s="35">
        <v>31779.22</v>
      </c>
      <c r="E66" s="33">
        <f t="shared" si="0"/>
        <v>10.54721754717739</v>
      </c>
      <c r="F66" s="33">
        <f t="shared" si="1"/>
        <v>25.747401903474852</v>
      </c>
      <c r="G66" s="35">
        <v>209297.19</v>
      </c>
      <c r="H66" s="33">
        <f t="shared" si="4"/>
        <v>15.18377767040255</v>
      </c>
      <c r="I66" s="35">
        <v>3601.48</v>
      </c>
    </row>
    <row r="67" spans="1:9" ht="12.75">
      <c r="A67" s="3" t="s">
        <v>30</v>
      </c>
      <c r="B67" s="35">
        <v>864289.1</v>
      </c>
      <c r="C67" s="35">
        <v>498202.71</v>
      </c>
      <c r="D67" s="35">
        <v>460252.44</v>
      </c>
      <c r="E67" s="33">
        <f t="shared" si="0"/>
        <v>53.252139822196064</v>
      </c>
      <c r="F67" s="33">
        <f t="shared" si="1"/>
        <v>92.38256451876788</v>
      </c>
      <c r="G67" s="35">
        <v>361299.27</v>
      </c>
      <c r="H67" s="33">
        <f t="shared" si="4"/>
        <v>127.38814556697</v>
      </c>
      <c r="I67" s="35">
        <v>40633.76</v>
      </c>
    </row>
    <row r="68" spans="1:9" ht="24.75" customHeight="1">
      <c r="A68" s="3" t="s">
        <v>31</v>
      </c>
      <c r="B68" s="35">
        <v>7.4</v>
      </c>
      <c r="C68" s="35">
        <v>7.4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-4204.02</v>
      </c>
      <c r="E69" s="33">
        <f t="shared" si="0"/>
        <v>109.43408996251563</v>
      </c>
      <c r="F69" s="33">
        <f t="shared" si="1"/>
        <v>109.43408996251563</v>
      </c>
      <c r="G69" s="34">
        <v>-3649.62</v>
      </c>
      <c r="H69" s="33">
        <f>$D:$D/$G:$G*100</f>
        <v>115.19062258536508</v>
      </c>
      <c r="I69" s="34">
        <v>-30.55</v>
      </c>
    </row>
    <row r="70" spans="1:9" ht="12.75">
      <c r="A70" s="6" t="s">
        <v>32</v>
      </c>
      <c r="B70" s="42">
        <f>B63+B62</f>
        <v>1830649.3999999997</v>
      </c>
      <c r="C70" s="42">
        <f>C63+C62</f>
        <v>1027477.97</v>
      </c>
      <c r="D70" s="42">
        <f>D63+D62</f>
        <v>870858.71</v>
      </c>
      <c r="E70" s="33">
        <f t="shared" si="0"/>
        <v>47.571026434663025</v>
      </c>
      <c r="F70" s="33">
        <f t="shared" si="1"/>
        <v>84.75692281752765</v>
      </c>
      <c r="G70" s="42">
        <f>G63+G62</f>
        <v>995162.28</v>
      </c>
      <c r="H70" s="33">
        <f>$D:$D/$G:$G*100</f>
        <v>87.50921608483793</v>
      </c>
      <c r="I70" s="42">
        <f>I63+I62</f>
        <v>87151.86</v>
      </c>
    </row>
    <row r="71" spans="1:9" ht="12.75">
      <c r="A71" s="73" t="s">
        <v>34</v>
      </c>
      <c r="B71" s="74"/>
      <c r="C71" s="74"/>
      <c r="D71" s="74"/>
      <c r="E71" s="74"/>
      <c r="F71" s="74"/>
      <c r="G71" s="74"/>
      <c r="H71" s="74"/>
      <c r="I71" s="75"/>
    </row>
    <row r="72" spans="1:9" ht="12.75">
      <c r="A72" s="13" t="s">
        <v>35</v>
      </c>
      <c r="B72" s="42">
        <f>B73+B74+B75+B76+B77+B78+B79+B80</f>
        <v>90559.9</v>
      </c>
      <c r="C72" s="42">
        <f>C73+C74+C75+C76+C77+C78+C79+C80</f>
        <v>49081.4</v>
      </c>
      <c r="D72" s="42">
        <f>D73+D74+D75+D76+D77+D78+D79+D80</f>
        <v>44400.4</v>
      </c>
      <c r="E72" s="33">
        <f>$D:$D/$B:$B*100</f>
        <v>49.02876438688647</v>
      </c>
      <c r="F72" s="33">
        <f>$D:$D/$C:$C*100</f>
        <v>90.46278223522557</v>
      </c>
      <c r="G72" s="42">
        <f>G73+G74+G75+G76+G77+G78+G79+G80</f>
        <v>34348.9</v>
      </c>
      <c r="H72" s="33">
        <f>$D:$D/$G:$G*100</f>
        <v>129.2629458294152</v>
      </c>
      <c r="I72" s="42">
        <f>I73+I74+I75+I76+I77+I78+I79+I80</f>
        <v>5233.899999999998</v>
      </c>
    </row>
    <row r="73" spans="1:9" ht="14.25" customHeight="1">
      <c r="A73" s="14" t="s">
        <v>36</v>
      </c>
      <c r="B73" s="43">
        <v>1278.6</v>
      </c>
      <c r="C73" s="43">
        <v>745.8</v>
      </c>
      <c r="D73" s="43">
        <v>677.9</v>
      </c>
      <c r="E73" s="36">
        <f>$D:$D/$B:$B*100</f>
        <v>53.01892695135304</v>
      </c>
      <c r="F73" s="36">
        <f>$D:$D/$C:$C*100</f>
        <v>90.89568248860284</v>
      </c>
      <c r="G73" s="43">
        <v>0</v>
      </c>
      <c r="H73" s="36">
        <v>0</v>
      </c>
      <c r="I73" s="43">
        <f>D73-июнь!D73</f>
        <v>1</v>
      </c>
    </row>
    <row r="74" spans="1:9" ht="12.75">
      <c r="A74" s="14" t="s">
        <v>37</v>
      </c>
      <c r="B74" s="43">
        <v>5837.1</v>
      </c>
      <c r="C74" s="43">
        <v>2641.9</v>
      </c>
      <c r="D74" s="43">
        <v>1987</v>
      </c>
      <c r="E74" s="36">
        <f>$D:$D/$B:$B*100</f>
        <v>34.04087646262699</v>
      </c>
      <c r="F74" s="36">
        <f>$D:$D/$C:$C*100</f>
        <v>75.21102237026382</v>
      </c>
      <c r="G74" s="43">
        <v>2407.2</v>
      </c>
      <c r="H74" s="36">
        <f>$D:$D/$G:$G*100</f>
        <v>82.54403456297774</v>
      </c>
      <c r="I74" s="43">
        <f>D74-июнь!D74</f>
        <v>392.20000000000005</v>
      </c>
    </row>
    <row r="75" spans="1:9" ht="25.5">
      <c r="A75" s="14" t="s">
        <v>38</v>
      </c>
      <c r="B75" s="43">
        <v>36025.3</v>
      </c>
      <c r="C75" s="43">
        <v>20679</v>
      </c>
      <c r="D75" s="43">
        <v>18381.3</v>
      </c>
      <c r="E75" s="36">
        <f>$D:$D/$B:$B*100</f>
        <v>51.02330861922037</v>
      </c>
      <c r="F75" s="36">
        <f>$D:$D/$C:$C*100</f>
        <v>88.8887276947628</v>
      </c>
      <c r="G75" s="43">
        <v>19626</v>
      </c>
      <c r="H75" s="36">
        <f>$D:$D/$G:$G*100</f>
        <v>93.65790278202384</v>
      </c>
      <c r="I75" s="43">
        <f>D75-июнь!D75</f>
        <v>1978.7999999999993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D76-июнь!D76</f>
        <v>0</v>
      </c>
    </row>
    <row r="77" spans="1:9" ht="25.5">
      <c r="A77" s="3" t="s">
        <v>39</v>
      </c>
      <c r="B77" s="43">
        <v>10289.6</v>
      </c>
      <c r="C77" s="43">
        <v>6398.2</v>
      </c>
      <c r="D77" s="43">
        <v>6215.6</v>
      </c>
      <c r="E77" s="36">
        <f>$D:$D/$B:$B*100</f>
        <v>60.406624164204636</v>
      </c>
      <c r="F77" s="36">
        <f>$D:$D/$C:$C*100</f>
        <v>97.14607233284363</v>
      </c>
      <c r="G77" s="43">
        <v>5967.6</v>
      </c>
      <c r="H77" s="36">
        <f>$D:$D/$G:$G*100</f>
        <v>104.1557745157182</v>
      </c>
      <c r="I77" s="43">
        <f>D77-июнь!D77</f>
        <v>609.3000000000002</v>
      </c>
    </row>
    <row r="78" spans="1:9" ht="12.75" hidden="1">
      <c r="A78" s="14" t="s">
        <v>40</v>
      </c>
      <c r="B78" s="43">
        <v>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D78-июнь!D78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D79-июнь!D79</f>
        <v>0</v>
      </c>
    </row>
    <row r="80" spans="1:9" ht="12.75">
      <c r="A80" s="3" t="s">
        <v>42</v>
      </c>
      <c r="B80" s="43">
        <v>36819.6</v>
      </c>
      <c r="C80" s="43">
        <v>18616.5</v>
      </c>
      <c r="D80" s="43">
        <v>17138.6</v>
      </c>
      <c r="E80" s="36">
        <f>$D:$D/$B:$B*100</f>
        <v>46.547491010222814</v>
      </c>
      <c r="F80" s="36">
        <f>$D:$D/$C:$C*100</f>
        <v>92.0613434319018</v>
      </c>
      <c r="G80" s="43">
        <v>6348.1</v>
      </c>
      <c r="H80" s="36">
        <f>$D:$D/$G:$G*100</f>
        <v>269.9799940139569</v>
      </c>
      <c r="I80" s="43">
        <f>D80-июнь!D80</f>
        <v>2252.5999999999985</v>
      </c>
    </row>
    <row r="81" spans="1:9" ht="12.75">
      <c r="A81" s="13" t="s">
        <v>43</v>
      </c>
      <c r="B81" s="34">
        <v>269.1</v>
      </c>
      <c r="C81" s="34">
        <v>165.8</v>
      </c>
      <c r="D81" s="34">
        <v>149.9</v>
      </c>
      <c r="E81" s="33">
        <f>$D:$D/$B:$B*100</f>
        <v>55.704199182460044</v>
      </c>
      <c r="F81" s="33">
        <f>$D:$D/$C:$C*100</f>
        <v>90.41013268998793</v>
      </c>
      <c r="G81" s="34">
        <v>134.5</v>
      </c>
      <c r="H81" s="33">
        <f>$D:$D/$G:$G*100</f>
        <v>111.44981412639406</v>
      </c>
      <c r="I81" s="42">
        <f>D81-июнь!D81</f>
        <v>44.2</v>
      </c>
    </row>
    <row r="82" spans="1:9" ht="25.5">
      <c r="A82" s="15" t="s">
        <v>44</v>
      </c>
      <c r="B82" s="34">
        <f>2867.8+67.8</f>
        <v>2935.6000000000004</v>
      </c>
      <c r="C82" s="34">
        <f>1398+67.8</f>
        <v>1465.8</v>
      </c>
      <c r="D82" s="34">
        <v>1232.6</v>
      </c>
      <c r="E82" s="33">
        <f>$D:$D/$B:$B*100</f>
        <v>41.988009265567506</v>
      </c>
      <c r="F82" s="33">
        <f>$D:$D/$C:$C*100</f>
        <v>84.09059899031244</v>
      </c>
      <c r="G82" s="34">
        <v>1170.3</v>
      </c>
      <c r="H82" s="33">
        <f>$D:$D/$G:$G*100</f>
        <v>105.32342134495427</v>
      </c>
      <c r="I82" s="42">
        <f>D82-июнь!D82</f>
        <v>293.0999999999999</v>
      </c>
    </row>
    <row r="83" spans="1:9" ht="12.75">
      <c r="A83" s="13" t="s">
        <v>45</v>
      </c>
      <c r="B83" s="42">
        <f>B84+B85+B86+B87+B88</f>
        <v>163927.2</v>
      </c>
      <c r="C83" s="42">
        <f>C84+C85+C86+C87+C88</f>
        <v>106817.5</v>
      </c>
      <c r="D83" s="42">
        <f>D84+D85+D86+D87+D88</f>
        <v>36514.1</v>
      </c>
      <c r="E83" s="33">
        <f>$D:$D/$B:$B*100</f>
        <v>22.274582863612626</v>
      </c>
      <c r="F83" s="33">
        <f>$D:$D/$C:$C*100</f>
        <v>34.18363095934655</v>
      </c>
      <c r="G83" s="42">
        <f>G84+G85+G86+G87+G88</f>
        <v>37241.9</v>
      </c>
      <c r="H83" s="33">
        <f>$D:$D/$G:$G*100</f>
        <v>98.04574954553875</v>
      </c>
      <c r="I83" s="42">
        <f>I84+I85+I86+I87+I88</f>
        <v>4057.500000000001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/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/>
    </row>
    <row r="86" spans="1:9" ht="12.75">
      <c r="A86" s="14" t="s">
        <v>46</v>
      </c>
      <c r="B86" s="43">
        <v>15228</v>
      </c>
      <c r="C86" s="43">
        <v>7572.6</v>
      </c>
      <c r="D86" s="43">
        <v>7570.6</v>
      </c>
      <c r="E86" s="36">
        <f aca="true" t="shared" si="5" ref="E86:E111">$D:$D/$B:$B*100</f>
        <v>49.7149986866299</v>
      </c>
      <c r="F86" s="36">
        <f aca="true" t="shared" si="6" ref="F86:F101">$D:$D/$C:$C*100</f>
        <v>99.97358899189182</v>
      </c>
      <c r="G86" s="43">
        <v>6342.2</v>
      </c>
      <c r="H86" s="36">
        <f>$D:$D/$G:$G*100</f>
        <v>119.36867333102079</v>
      </c>
      <c r="I86" s="43">
        <f>D86-июнь!D86</f>
        <v>1247.9000000000005</v>
      </c>
    </row>
    <row r="87" spans="1:9" ht="12.75">
      <c r="A87" s="16" t="s">
        <v>89</v>
      </c>
      <c r="B87" s="35">
        <v>137315.6</v>
      </c>
      <c r="C87" s="35">
        <v>92833.9</v>
      </c>
      <c r="D87" s="35">
        <v>23455</v>
      </c>
      <c r="E87" s="36">
        <f t="shared" si="5"/>
        <v>17.081089111506632</v>
      </c>
      <c r="F87" s="36">
        <f t="shared" si="6"/>
        <v>25.265554931980667</v>
      </c>
      <c r="G87" s="35">
        <v>25501</v>
      </c>
      <c r="H87" s="36">
        <f>$D:$D/$G:$G*100</f>
        <v>91.97678522410885</v>
      </c>
      <c r="I87" s="43">
        <f>D87-июнь!D87</f>
        <v>2057.7000000000007</v>
      </c>
    </row>
    <row r="88" spans="1:9" ht="12.75">
      <c r="A88" s="14" t="s">
        <v>47</v>
      </c>
      <c r="B88" s="43">
        <v>11383.6</v>
      </c>
      <c r="C88" s="43">
        <v>6411</v>
      </c>
      <c r="D88" s="43">
        <v>5488.5</v>
      </c>
      <c r="E88" s="36">
        <f t="shared" si="5"/>
        <v>48.214097473558446</v>
      </c>
      <c r="F88" s="36">
        <f t="shared" si="6"/>
        <v>85.61066916237716</v>
      </c>
      <c r="G88" s="43">
        <v>5398.7</v>
      </c>
      <c r="H88" s="36">
        <f>$D:$D/$G:$G*100</f>
        <v>101.66336340230056</v>
      </c>
      <c r="I88" s="43">
        <f>D88-июнь!D88</f>
        <v>751.8999999999996</v>
      </c>
    </row>
    <row r="89" spans="1:9" ht="12.75">
      <c r="A89" s="13" t="s">
        <v>48</v>
      </c>
      <c r="B89" s="42">
        <f>B90+B91+B92+B93</f>
        <v>99651.1</v>
      </c>
      <c r="C89" s="42">
        <f>C90+C91+C92+C93</f>
        <v>49385.600000000006</v>
      </c>
      <c r="D89" s="42">
        <f>D90+D91+D92+D93</f>
        <v>23121.5</v>
      </c>
      <c r="E89" s="33">
        <f t="shared" si="5"/>
        <v>23.202453359772242</v>
      </c>
      <c r="F89" s="33">
        <f t="shared" si="6"/>
        <v>46.81830331108663</v>
      </c>
      <c r="G89" s="42">
        <f>G90+G91+G92+G93</f>
        <v>195209.1</v>
      </c>
      <c r="H89" s="33">
        <f>$D:$D/$G:$G*100</f>
        <v>11.844478561706396</v>
      </c>
      <c r="I89" s="42">
        <f>D89-июнь!D89</f>
        <v>5482</v>
      </c>
    </row>
    <row r="90" spans="1:9" ht="12.75">
      <c r="A90" s="14" t="s">
        <v>49</v>
      </c>
      <c r="B90" s="43">
        <v>1400.6</v>
      </c>
      <c r="C90" s="43">
        <v>1118.1</v>
      </c>
      <c r="D90" s="43">
        <v>0</v>
      </c>
      <c r="E90" s="36">
        <f t="shared" si="5"/>
        <v>0</v>
      </c>
      <c r="F90" s="36">
        <f t="shared" si="6"/>
        <v>0</v>
      </c>
      <c r="G90" s="43">
        <v>151372.9</v>
      </c>
      <c r="H90" s="36">
        <v>0</v>
      </c>
      <c r="I90" s="43">
        <f>D90-июнь!D90</f>
        <v>0</v>
      </c>
    </row>
    <row r="91" spans="1:9" ht="12.75">
      <c r="A91" s="14" t="s">
        <v>50</v>
      </c>
      <c r="B91" s="43">
        <v>41358.4</v>
      </c>
      <c r="C91" s="43">
        <v>23941.5</v>
      </c>
      <c r="D91" s="43">
        <v>2305.7</v>
      </c>
      <c r="E91" s="36">
        <f t="shared" si="5"/>
        <v>5.5749255290340045</v>
      </c>
      <c r="F91" s="36">
        <f t="shared" si="6"/>
        <v>9.630557818014744</v>
      </c>
      <c r="G91" s="43">
        <v>9187.5</v>
      </c>
      <c r="H91" s="36">
        <v>0</v>
      </c>
      <c r="I91" s="43">
        <f>D91-июнь!D91</f>
        <v>1899.9999999999998</v>
      </c>
    </row>
    <row r="92" spans="1:9" ht="12.75">
      <c r="A92" s="14" t="s">
        <v>51</v>
      </c>
      <c r="B92" s="43">
        <v>30743</v>
      </c>
      <c r="C92" s="43">
        <v>15319.7</v>
      </c>
      <c r="D92" s="43">
        <v>12250</v>
      </c>
      <c r="E92" s="36">
        <f t="shared" si="5"/>
        <v>39.84646911492047</v>
      </c>
      <c r="F92" s="36">
        <f t="shared" si="6"/>
        <v>79.9624013525069</v>
      </c>
      <c r="G92" s="43">
        <v>11172.6</v>
      </c>
      <c r="H92" s="36">
        <f aca="true" t="shared" si="7" ref="H92:H101">$D:$D/$G:$G*100</f>
        <v>109.64323434115603</v>
      </c>
      <c r="I92" s="43">
        <f>D92-июнь!D92</f>
        <v>2362.1000000000004</v>
      </c>
    </row>
    <row r="93" spans="1:9" ht="12.75">
      <c r="A93" s="14" t="s">
        <v>52</v>
      </c>
      <c r="B93" s="43">
        <v>26149.1</v>
      </c>
      <c r="C93" s="43">
        <v>9006.3</v>
      </c>
      <c r="D93" s="43">
        <v>8565.8</v>
      </c>
      <c r="E93" s="36">
        <f t="shared" si="5"/>
        <v>32.75753276403394</v>
      </c>
      <c r="F93" s="36">
        <f t="shared" si="6"/>
        <v>95.10897927006651</v>
      </c>
      <c r="G93" s="43">
        <v>23476.1</v>
      </c>
      <c r="H93" s="36">
        <f t="shared" si="7"/>
        <v>36.48732114789083</v>
      </c>
      <c r="I93" s="43">
        <f>D93-июнь!D93</f>
        <v>1219.8999999999996</v>
      </c>
    </row>
    <row r="94" spans="1:9" ht="12.75">
      <c r="A94" s="17" t="s">
        <v>53</v>
      </c>
      <c r="B94" s="42">
        <f>B95+B96+B97+B98</f>
        <v>1110690.7</v>
      </c>
      <c r="C94" s="42">
        <f>C95+C96+C97+C98</f>
        <v>645332.0000000001</v>
      </c>
      <c r="D94" s="42">
        <f>D95+D96+D97+D98</f>
        <v>627346.1</v>
      </c>
      <c r="E94" s="33">
        <f t="shared" si="5"/>
        <v>56.48252029120259</v>
      </c>
      <c r="F94" s="33">
        <f t="shared" si="6"/>
        <v>97.21292296058462</v>
      </c>
      <c r="G94" s="42">
        <f>G95+G96+G97+G98</f>
        <v>558082.7</v>
      </c>
      <c r="H94" s="33">
        <f t="shared" si="7"/>
        <v>112.41095629733731</v>
      </c>
      <c r="I94" s="42">
        <f>D94-июнь!D94</f>
        <v>67854.99999999988</v>
      </c>
    </row>
    <row r="95" spans="1:9" ht="12.75">
      <c r="A95" s="14" t="s">
        <v>54</v>
      </c>
      <c r="B95" s="43">
        <v>434543</v>
      </c>
      <c r="C95" s="43">
        <v>238587.4</v>
      </c>
      <c r="D95" s="43">
        <v>232918.2</v>
      </c>
      <c r="E95" s="36">
        <f t="shared" si="5"/>
        <v>53.60072535974576</v>
      </c>
      <c r="F95" s="36">
        <f t="shared" si="6"/>
        <v>97.6238476969027</v>
      </c>
      <c r="G95" s="43">
        <f>202502.6+0.1</f>
        <v>202502.7</v>
      </c>
      <c r="H95" s="36">
        <f t="shared" si="7"/>
        <v>115.01979973600352</v>
      </c>
      <c r="I95" s="43">
        <f>D95-июнь!D95</f>
        <v>30533</v>
      </c>
    </row>
    <row r="96" spans="1:9" ht="12.75">
      <c r="A96" s="14" t="s">
        <v>55</v>
      </c>
      <c r="B96" s="43">
        <v>595123</v>
      </c>
      <c r="C96" s="43">
        <v>355291.9</v>
      </c>
      <c r="D96" s="43">
        <v>344361.8</v>
      </c>
      <c r="E96" s="36">
        <f t="shared" si="5"/>
        <v>57.863970977428195</v>
      </c>
      <c r="F96" s="36">
        <f t="shared" si="6"/>
        <v>96.92362814913595</v>
      </c>
      <c r="G96" s="43">
        <v>310925.3</v>
      </c>
      <c r="H96" s="36">
        <f t="shared" si="7"/>
        <v>110.75386917693734</v>
      </c>
      <c r="I96" s="43">
        <f>D96-июнь!D96</f>
        <v>26067.899999999965</v>
      </c>
    </row>
    <row r="97" spans="1:9" ht="12.75">
      <c r="A97" s="14" t="s">
        <v>56</v>
      </c>
      <c r="B97" s="43">
        <v>35873.7</v>
      </c>
      <c r="C97" s="43">
        <v>26682.4</v>
      </c>
      <c r="D97" s="43">
        <v>25912.4</v>
      </c>
      <c r="E97" s="36">
        <f t="shared" si="5"/>
        <v>72.23230388836392</v>
      </c>
      <c r="F97" s="36">
        <f t="shared" si="6"/>
        <v>97.11420262045394</v>
      </c>
      <c r="G97" s="43">
        <v>17857.6</v>
      </c>
      <c r="H97" s="36">
        <f t="shared" si="7"/>
        <v>145.1057252934325</v>
      </c>
      <c r="I97" s="43">
        <f>D97-июнь!D97</f>
        <v>7725.300000000003</v>
      </c>
    </row>
    <row r="98" spans="1:9" ht="12.75">
      <c r="A98" s="14" t="s">
        <v>57</v>
      </c>
      <c r="B98" s="43">
        <v>45151</v>
      </c>
      <c r="C98" s="43">
        <v>24770.3</v>
      </c>
      <c r="D98" s="35">
        <v>24153.7</v>
      </c>
      <c r="E98" s="36">
        <f t="shared" si="5"/>
        <v>53.495382162078364</v>
      </c>
      <c r="F98" s="36">
        <f t="shared" si="6"/>
        <v>97.5107285741392</v>
      </c>
      <c r="G98" s="35">
        <v>26797.1</v>
      </c>
      <c r="H98" s="36">
        <f t="shared" si="7"/>
        <v>90.13549973691184</v>
      </c>
      <c r="I98" s="43">
        <f>D98-июнь!D98</f>
        <v>3528.7999999999993</v>
      </c>
    </row>
    <row r="99" spans="1:9" ht="25.5">
      <c r="A99" s="17" t="s">
        <v>58</v>
      </c>
      <c r="B99" s="42">
        <f>B100+B101</f>
        <v>217387.6</v>
      </c>
      <c r="C99" s="42">
        <f>C100+C101</f>
        <v>87389.2</v>
      </c>
      <c r="D99" s="42">
        <f>D100+D101</f>
        <v>48563.1</v>
      </c>
      <c r="E99" s="33">
        <f t="shared" si="5"/>
        <v>22.339406663489545</v>
      </c>
      <c r="F99" s="33">
        <f t="shared" si="6"/>
        <v>55.5710545467861</v>
      </c>
      <c r="G99" s="42">
        <f>G100+G101</f>
        <v>61115.799999999996</v>
      </c>
      <c r="H99" s="33">
        <f t="shared" si="7"/>
        <v>79.46079409907095</v>
      </c>
      <c r="I99" s="42">
        <f>D99-июнь!D99</f>
        <v>7002.0999999999985</v>
      </c>
    </row>
    <row r="100" spans="1:9" ht="12.75">
      <c r="A100" s="14" t="s">
        <v>59</v>
      </c>
      <c r="B100" s="43">
        <v>214466.2</v>
      </c>
      <c r="C100" s="43">
        <v>85611.9</v>
      </c>
      <c r="D100" s="43">
        <v>46811.6</v>
      </c>
      <c r="E100" s="36">
        <f t="shared" si="5"/>
        <v>21.82702915424435</v>
      </c>
      <c r="F100" s="36">
        <f t="shared" si="6"/>
        <v>54.678847216333246</v>
      </c>
      <c r="G100" s="43">
        <v>54232.6</v>
      </c>
      <c r="H100" s="36">
        <f t="shared" si="7"/>
        <v>86.31634846937082</v>
      </c>
      <c r="I100" s="43">
        <f>D100-июнь!D100</f>
        <v>6708.5</v>
      </c>
    </row>
    <row r="101" spans="1:9" ht="25.5">
      <c r="A101" s="14" t="s">
        <v>60</v>
      </c>
      <c r="B101" s="43">
        <v>2921.4</v>
      </c>
      <c r="C101" s="43">
        <v>1777.3</v>
      </c>
      <c r="D101" s="43">
        <v>1751.5</v>
      </c>
      <c r="E101" s="36">
        <f t="shared" si="5"/>
        <v>59.95413158074896</v>
      </c>
      <c r="F101" s="36">
        <f t="shared" si="6"/>
        <v>98.54835987171553</v>
      </c>
      <c r="G101" s="43">
        <v>6883.2</v>
      </c>
      <c r="H101" s="36">
        <f t="shared" si="7"/>
        <v>25.44601348210135</v>
      </c>
      <c r="I101" s="43">
        <f>D101-июнь!D101</f>
        <v>293.5999999999999</v>
      </c>
    </row>
    <row r="102" spans="1:9" ht="12.75">
      <c r="A102" s="17" t="s">
        <v>116</v>
      </c>
      <c r="B102" s="42">
        <f>B103</f>
        <v>44.8</v>
      </c>
      <c r="C102" s="42">
        <f>C103</f>
        <v>44.8</v>
      </c>
      <c r="D102" s="42">
        <f>D103</f>
        <v>44.8</v>
      </c>
      <c r="E102" s="33">
        <f t="shared" si="5"/>
        <v>100</v>
      </c>
      <c r="F102" s="33">
        <v>0</v>
      </c>
      <c r="G102" s="42">
        <f>G103</f>
        <v>44.8</v>
      </c>
      <c r="H102" s="33">
        <v>0</v>
      </c>
      <c r="I102" s="42">
        <f>D102-июнь!D102</f>
        <v>40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44.8</v>
      </c>
      <c r="E103" s="36">
        <f t="shared" si="5"/>
        <v>100</v>
      </c>
      <c r="F103" s="36">
        <v>0</v>
      </c>
      <c r="G103" s="43">
        <v>44.8</v>
      </c>
      <c r="H103" s="36">
        <v>0</v>
      </c>
      <c r="I103" s="43">
        <f>D103-июнь!D103</f>
        <v>40</v>
      </c>
    </row>
    <row r="104" spans="1:9" ht="12.75">
      <c r="A104" s="17" t="s">
        <v>61</v>
      </c>
      <c r="B104" s="42">
        <f>B105+B106+B107+B108+B109</f>
        <v>131818.4</v>
      </c>
      <c r="C104" s="42">
        <f>C105+C106+C107+C108+C109</f>
        <v>67371.7</v>
      </c>
      <c r="D104" s="42">
        <f>D105+D106+D107+D108+D109</f>
        <v>56339.2</v>
      </c>
      <c r="E104" s="33">
        <f t="shared" si="5"/>
        <v>42.740012016531836</v>
      </c>
      <c r="F104" s="33">
        <f aca="true" t="shared" si="8" ref="F104:F111">$D:$D/$C:$C*100</f>
        <v>83.62442984220377</v>
      </c>
      <c r="G104" s="42">
        <f>G105+G106+G107+G108+G109</f>
        <v>61834.4</v>
      </c>
      <c r="H104" s="33">
        <f>$D:$D/$G:$G*100</f>
        <v>91.11303740312835</v>
      </c>
      <c r="I104" s="42">
        <f>D104-июнь!D104</f>
        <v>6761.5</v>
      </c>
    </row>
    <row r="105" spans="1:9" ht="12.75">
      <c r="A105" s="14" t="s">
        <v>62</v>
      </c>
      <c r="B105" s="43">
        <v>800</v>
      </c>
      <c r="C105" s="43">
        <v>363.6</v>
      </c>
      <c r="D105" s="43">
        <v>313.8</v>
      </c>
      <c r="E105" s="36">
        <f t="shared" si="5"/>
        <v>39.225</v>
      </c>
      <c r="F105" s="36">
        <f t="shared" si="8"/>
        <v>86.3036303630363</v>
      </c>
      <c r="G105" s="43">
        <v>282.3</v>
      </c>
      <c r="H105" s="36">
        <f>$D:$D/$G:$G*100</f>
        <v>111.15834218916048</v>
      </c>
      <c r="I105" s="43">
        <f>D105-июнь!D105</f>
        <v>51.19999999999999</v>
      </c>
    </row>
    <row r="106" spans="1:9" ht="12.75">
      <c r="A106" s="14" t="s">
        <v>63</v>
      </c>
      <c r="B106" s="43">
        <v>49205.1</v>
      </c>
      <c r="C106" s="43">
        <v>24405.2</v>
      </c>
      <c r="D106" s="43">
        <v>24405.2</v>
      </c>
      <c r="E106" s="36">
        <f t="shared" si="5"/>
        <v>49.59892368880462</v>
      </c>
      <c r="F106" s="36">
        <f t="shared" si="8"/>
        <v>100</v>
      </c>
      <c r="G106" s="43">
        <v>28490</v>
      </c>
      <c r="H106" s="36">
        <f>$D:$D/$G:$G*100</f>
        <v>85.66233766233766</v>
      </c>
      <c r="I106" s="43">
        <f>D106-июнь!D106</f>
        <v>3797.4000000000015</v>
      </c>
    </row>
    <row r="107" spans="1:9" ht="12.75">
      <c r="A107" s="14" t="s">
        <v>64</v>
      </c>
      <c r="B107" s="43">
        <v>24827.8</v>
      </c>
      <c r="C107" s="43">
        <v>14046.7</v>
      </c>
      <c r="D107" s="43">
        <v>12433.9</v>
      </c>
      <c r="E107" s="36">
        <f t="shared" si="5"/>
        <v>50.08055486188869</v>
      </c>
      <c r="F107" s="36">
        <f t="shared" si="8"/>
        <v>88.51829967180903</v>
      </c>
      <c r="G107" s="43">
        <v>9430.8</v>
      </c>
      <c r="H107" s="36">
        <f>$D:$D/$G:$G*100</f>
        <v>131.8435339525809</v>
      </c>
      <c r="I107" s="43">
        <f>D107-июнь!D107</f>
        <v>300.1999999999989</v>
      </c>
    </row>
    <row r="108" spans="1:9" ht="12.75">
      <c r="A108" s="14" t="s">
        <v>65</v>
      </c>
      <c r="B108" s="35">
        <v>31005</v>
      </c>
      <c r="C108" s="35">
        <v>13082.2</v>
      </c>
      <c r="D108" s="35">
        <v>3861.7</v>
      </c>
      <c r="E108" s="36">
        <f t="shared" si="5"/>
        <v>12.455087889050152</v>
      </c>
      <c r="F108" s="36">
        <f t="shared" si="8"/>
        <v>29.518735380899237</v>
      </c>
      <c r="G108" s="35">
        <v>9070.7</v>
      </c>
      <c r="H108" s="36">
        <v>0</v>
      </c>
      <c r="I108" s="43">
        <f>D108-июнь!D108</f>
        <v>651.1999999999998</v>
      </c>
    </row>
    <row r="109" spans="1:9" ht="12.75">
      <c r="A109" s="14" t="s">
        <v>66</v>
      </c>
      <c r="B109" s="43">
        <v>25980.5</v>
      </c>
      <c r="C109" s="43">
        <v>15474</v>
      </c>
      <c r="D109" s="43">
        <v>15324.6</v>
      </c>
      <c r="E109" s="36">
        <f t="shared" si="5"/>
        <v>58.9850079867593</v>
      </c>
      <c r="F109" s="36">
        <f t="shared" si="8"/>
        <v>99.03450949980613</v>
      </c>
      <c r="G109" s="43">
        <v>14560.6</v>
      </c>
      <c r="H109" s="36">
        <f>$D:$D/$G:$G*100</f>
        <v>105.2470365232202</v>
      </c>
      <c r="I109" s="43">
        <f>D109-июнь!D109</f>
        <v>1961.5</v>
      </c>
    </row>
    <row r="110" spans="1:9" ht="12.75">
      <c r="A110" s="17" t="s">
        <v>73</v>
      </c>
      <c r="B110" s="34">
        <f>B111+B112+B113</f>
        <v>30195.899999999998</v>
      </c>
      <c r="C110" s="34">
        <f>C111+C112+C113</f>
        <v>16389.2</v>
      </c>
      <c r="D110" s="34">
        <f>D111+D112+D113</f>
        <v>15972.800000000001</v>
      </c>
      <c r="E110" s="33">
        <f t="shared" si="5"/>
        <v>52.897247639580215</v>
      </c>
      <c r="F110" s="33">
        <f t="shared" si="8"/>
        <v>97.45930246747858</v>
      </c>
      <c r="G110" s="34">
        <f>G111+G112+G113</f>
        <v>19210.1</v>
      </c>
      <c r="H110" s="33">
        <f>$D:$D/$G:$G*100</f>
        <v>83.14792739236132</v>
      </c>
      <c r="I110" s="42">
        <f>D110-июнь!D110</f>
        <v>2296.7000000000007</v>
      </c>
    </row>
    <row r="111" spans="1:9" ht="12.75">
      <c r="A111" s="51" t="s">
        <v>74</v>
      </c>
      <c r="B111" s="35">
        <v>24061</v>
      </c>
      <c r="C111" s="35">
        <v>14219</v>
      </c>
      <c r="D111" s="35">
        <v>14219.1</v>
      </c>
      <c r="E111" s="36">
        <f t="shared" si="5"/>
        <v>59.09604754582104</v>
      </c>
      <c r="F111" s="36">
        <f t="shared" si="8"/>
        <v>100.00070328433786</v>
      </c>
      <c r="G111" s="35">
        <v>13380.6</v>
      </c>
      <c r="H111" s="36">
        <f>$D:$D/$G:$G*100</f>
        <v>106.26653513295368</v>
      </c>
      <c r="I111" s="43">
        <f>D111-июнь!D111</f>
        <v>2038.3999999999996</v>
      </c>
    </row>
    <row r="112" spans="1:9" ht="24.75" customHeight="1">
      <c r="A112" s="18" t="s">
        <v>75</v>
      </c>
      <c r="B112" s="35">
        <v>3156.3</v>
      </c>
      <c r="C112" s="35">
        <v>404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D112-июнь!D112</f>
        <v>0</v>
      </c>
    </row>
    <row r="113" spans="1:9" ht="25.5">
      <c r="A113" s="18" t="s">
        <v>85</v>
      </c>
      <c r="B113" s="35">
        <v>2978.6</v>
      </c>
      <c r="C113" s="35">
        <v>1766.2</v>
      </c>
      <c r="D113" s="35">
        <v>1753.7</v>
      </c>
      <c r="E113" s="36">
        <f>$D:$D/$B:$B*100</f>
        <v>58.876653461357684</v>
      </c>
      <c r="F113" s="36">
        <f>$D:$D/$C:$C*100</f>
        <v>99.29226588155362</v>
      </c>
      <c r="G113" s="35">
        <v>5829.5</v>
      </c>
      <c r="H113" s="36">
        <f>$D:$D/$G:$G*100</f>
        <v>30.0831975298053</v>
      </c>
      <c r="I113" s="43">
        <f>D113-июнь!D113</f>
        <v>258.29999999999995</v>
      </c>
    </row>
    <row r="114" spans="1:9" ht="26.25" customHeight="1">
      <c r="A114" s="19" t="s">
        <v>93</v>
      </c>
      <c r="B114" s="34">
        <f>B115</f>
        <v>425</v>
      </c>
      <c r="C114" s="34">
        <f>C115</f>
        <v>120.5</v>
      </c>
      <c r="D114" s="34">
        <f>D115</f>
        <v>55.8</v>
      </c>
      <c r="E114" s="33">
        <f>$D:$D/$B:$B*100</f>
        <v>13.129411764705882</v>
      </c>
      <c r="F114" s="33">
        <f>$D:$D/$C:$C*100</f>
        <v>46.30705394190871</v>
      </c>
      <c r="G114" s="34">
        <f>G115</f>
        <v>11.58</v>
      </c>
      <c r="H114" s="33">
        <v>0</v>
      </c>
      <c r="I114" s="42">
        <f>D114-июнь!D114</f>
        <v>0</v>
      </c>
    </row>
    <row r="115" spans="1:9" ht="13.5" customHeight="1">
      <c r="A115" s="18" t="s">
        <v>94</v>
      </c>
      <c r="B115" s="35">
        <v>425</v>
      </c>
      <c r="C115" s="35">
        <v>120.5</v>
      </c>
      <c r="D115" s="35">
        <v>55.8</v>
      </c>
      <c r="E115" s="36">
        <f>$D:$D/$B:$B*100</f>
        <v>13.129411764705882</v>
      </c>
      <c r="F115" s="36">
        <f>$D:$D/$C:$C*100</f>
        <v>46.30705394190871</v>
      </c>
      <c r="G115" s="35">
        <v>11.58</v>
      </c>
      <c r="H115" s="36">
        <v>0</v>
      </c>
      <c r="I115" s="43">
        <f>D115-июнь!D115</f>
        <v>0</v>
      </c>
    </row>
    <row r="116" spans="1:9" ht="33.75" customHeight="1">
      <c r="A116" s="20" t="s">
        <v>67</v>
      </c>
      <c r="B116" s="42">
        <f>B72+B81+B82+B83+B89+B94+B99+B102+B104+B110+B114</f>
        <v>1847905.3</v>
      </c>
      <c r="C116" s="42">
        <f>C72+C81+C82+C83+C89+C94+C99+C102+C104+C110+C114</f>
        <v>1023563.5</v>
      </c>
      <c r="D116" s="42">
        <f>D72+D81+D82+D83+D89+D94+D99+D102+D104+D110+D114</f>
        <v>853740.3</v>
      </c>
      <c r="E116" s="33">
        <f>$D:$D/$B:$B*100</f>
        <v>46.20043570414566</v>
      </c>
      <c r="F116" s="33">
        <f>$D:$D/$C:$C*100</f>
        <v>83.4086307297984</v>
      </c>
      <c r="G116" s="42">
        <f>G72+G81+G82+G83+G89+G94+G99+G102+G104+G110+G114</f>
        <v>968404.08</v>
      </c>
      <c r="H116" s="33">
        <f>$D:$D/$G:$G*100</f>
        <v>88.1595108521228</v>
      </c>
      <c r="I116" s="42">
        <f>I72+I81+I82+I83+I89+I94+I99+I102+I104+I110+I114</f>
        <v>99065.99999999987</v>
      </c>
    </row>
    <row r="117" spans="1:9" ht="26.25" customHeight="1">
      <c r="A117" s="21" t="s">
        <v>68</v>
      </c>
      <c r="B117" s="37">
        <f>B70-B116</f>
        <v>-17255.900000000373</v>
      </c>
      <c r="C117" s="37">
        <f>C70-C116</f>
        <v>3914.469999999972</v>
      </c>
      <c r="D117" s="37">
        <f>D70-D116</f>
        <v>17118.409999999916</v>
      </c>
      <c r="E117" s="37"/>
      <c r="F117" s="37"/>
      <c r="G117" s="37">
        <f>G70-G116</f>
        <v>26758.20000000007</v>
      </c>
      <c r="H117" s="37"/>
      <c r="I117" s="37">
        <f>I70-I116</f>
        <v>-11914.139999999868</v>
      </c>
    </row>
    <row r="118" spans="1:9" ht="24" customHeight="1">
      <c r="A118" s="3" t="s">
        <v>69</v>
      </c>
      <c r="B118" s="35" t="s">
        <v>133</v>
      </c>
      <c r="C118" s="35"/>
      <c r="D118" s="35" t="s">
        <v>152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-17118.409999999916</v>
      </c>
      <c r="E119" s="35"/>
      <c r="F119" s="35"/>
      <c r="G119" s="47"/>
      <c r="H119" s="44"/>
      <c r="I119" s="34">
        <f>I121+I122</f>
        <v>-7898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9374</v>
      </c>
      <c r="E121" s="35"/>
      <c r="F121" s="35"/>
      <c r="G121" s="35"/>
      <c r="H121" s="44"/>
      <c r="I121" s="35">
        <f>D121-июнь!D121</f>
        <v>-2715</v>
      </c>
    </row>
    <row r="122" spans="1:9" ht="12.75">
      <c r="A122" s="3" t="s">
        <v>72</v>
      </c>
      <c r="B122" s="35">
        <v>1352</v>
      </c>
      <c r="C122" s="35"/>
      <c r="D122" s="35">
        <v>4016</v>
      </c>
      <c r="E122" s="35"/>
      <c r="F122" s="35"/>
      <c r="G122" s="35"/>
      <c r="H122" s="44"/>
      <c r="I122" s="35">
        <f>D122-июнь!D122</f>
        <v>-5183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ySplit="5" topLeftCell="A107" activePane="bottomLeft" state="frozen"/>
      <selection pane="topLeft" activeCell="A1" sqref="A1"/>
      <selection pane="bottomLeft" activeCell="I121" sqref="I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6" t="s">
        <v>122</v>
      </c>
      <c r="B1" s="76"/>
      <c r="C1" s="76"/>
      <c r="D1" s="76"/>
      <c r="E1" s="76"/>
      <c r="F1" s="76"/>
      <c r="G1" s="76"/>
      <c r="H1" s="76"/>
      <c r="I1" s="38"/>
    </row>
    <row r="2" spans="1:9" ht="15">
      <c r="A2" s="77" t="s">
        <v>153</v>
      </c>
      <c r="B2" s="77"/>
      <c r="C2" s="77"/>
      <c r="D2" s="77"/>
      <c r="E2" s="77"/>
      <c r="F2" s="77"/>
      <c r="G2" s="77"/>
      <c r="H2" s="77"/>
      <c r="I2" s="39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40"/>
    </row>
    <row r="4" spans="1:9" ht="45" customHeight="1">
      <c r="A4" s="9" t="s">
        <v>1</v>
      </c>
      <c r="B4" s="24" t="s">
        <v>2</v>
      </c>
      <c r="C4" s="24" t="s">
        <v>155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9" t="s">
        <v>3</v>
      </c>
      <c r="B6" s="80"/>
      <c r="C6" s="80"/>
      <c r="D6" s="80"/>
      <c r="E6" s="80"/>
      <c r="F6" s="80"/>
      <c r="G6" s="80"/>
      <c r="H6" s="80"/>
      <c r="I6" s="81"/>
    </row>
    <row r="7" spans="1:9" ht="12.75">
      <c r="A7" s="60" t="s">
        <v>140</v>
      </c>
      <c r="B7" s="42">
        <v>426758.4</v>
      </c>
      <c r="C7" s="42">
        <v>265556.9</v>
      </c>
      <c r="D7" s="42">
        <v>231884.7</v>
      </c>
      <c r="E7" s="33">
        <v>54.3</v>
      </c>
      <c r="F7" s="33">
        <v>87.3</v>
      </c>
      <c r="G7" s="42">
        <v>240980.1</v>
      </c>
      <c r="H7" s="33">
        <v>96.2</v>
      </c>
      <c r="I7" s="42">
        <v>22451.9</v>
      </c>
    </row>
    <row r="8" spans="1:9" ht="12.75">
      <c r="A8" s="6" t="s">
        <v>4</v>
      </c>
      <c r="B8" s="33">
        <v>220558.9</v>
      </c>
      <c r="C8" s="33">
        <v>132416.2</v>
      </c>
      <c r="D8" s="33">
        <v>123940.4</v>
      </c>
      <c r="E8" s="33">
        <v>56.2</v>
      </c>
      <c r="F8" s="33">
        <v>93.6</v>
      </c>
      <c r="G8" s="33">
        <v>121598</v>
      </c>
      <c r="H8" s="33">
        <v>101.9</v>
      </c>
      <c r="I8" s="33">
        <v>13274.3</v>
      </c>
    </row>
    <row r="9" spans="1:9" ht="25.5">
      <c r="A9" s="4" t="s">
        <v>5</v>
      </c>
      <c r="B9" s="34">
        <v>4347.8</v>
      </c>
      <c r="C9" s="34">
        <v>2960</v>
      </c>
      <c r="D9" s="54">
        <v>1389.01</v>
      </c>
      <c r="E9" s="33">
        <v>31.9</v>
      </c>
      <c r="F9" s="33">
        <v>46.9</v>
      </c>
      <c r="G9" s="34">
        <v>3697.5</v>
      </c>
      <c r="H9" s="33">
        <v>37.6</v>
      </c>
      <c r="I9" s="54">
        <v>306.95</v>
      </c>
    </row>
    <row r="10" spans="1:9" ht="12.75" customHeight="1">
      <c r="A10" s="62" t="s">
        <v>82</v>
      </c>
      <c r="B10" s="64">
        <v>216211.1</v>
      </c>
      <c r="C10" s="64">
        <v>129456.2</v>
      </c>
      <c r="D10" s="64">
        <v>122551.4</v>
      </c>
      <c r="E10" s="66">
        <v>56.7</v>
      </c>
      <c r="F10" s="64">
        <v>94.7</v>
      </c>
      <c r="G10" s="64">
        <v>117900.5</v>
      </c>
      <c r="H10" s="66">
        <v>103.9</v>
      </c>
      <c r="I10" s="64">
        <v>12967.3</v>
      </c>
    </row>
    <row r="11" spans="1:9" ht="12.75">
      <c r="A11" s="63"/>
      <c r="B11" s="65"/>
      <c r="C11" s="65"/>
      <c r="D11" s="65"/>
      <c r="E11" s="67"/>
      <c r="F11" s="68"/>
      <c r="G11" s="65"/>
      <c r="H11" s="67"/>
      <c r="I11" s="65"/>
    </row>
    <row r="12" spans="1:9" ht="51" customHeight="1">
      <c r="A12" s="1" t="s">
        <v>86</v>
      </c>
      <c r="B12" s="35">
        <v>209649.4</v>
      </c>
      <c r="C12" s="35">
        <v>124707.8</v>
      </c>
      <c r="D12" s="35">
        <v>118345.8</v>
      </c>
      <c r="E12" s="33">
        <v>56.4</v>
      </c>
      <c r="F12" s="33">
        <v>94.9</v>
      </c>
      <c r="G12" s="35">
        <v>114534.8</v>
      </c>
      <c r="H12" s="33">
        <v>103.3</v>
      </c>
      <c r="I12" s="35">
        <v>12093.8</v>
      </c>
    </row>
    <row r="13" spans="1:9" ht="89.25">
      <c r="A13" s="2" t="s">
        <v>87</v>
      </c>
      <c r="B13" s="35">
        <v>2481.4</v>
      </c>
      <c r="C13" s="35">
        <v>1227.9</v>
      </c>
      <c r="D13" s="35">
        <v>1193.7</v>
      </c>
      <c r="E13" s="33">
        <v>48.1</v>
      </c>
      <c r="F13" s="33">
        <v>97.2</v>
      </c>
      <c r="G13" s="35">
        <v>819</v>
      </c>
      <c r="H13" s="33">
        <v>145.7</v>
      </c>
      <c r="I13" s="35">
        <v>534.4</v>
      </c>
    </row>
    <row r="14" spans="1:9" ht="25.5">
      <c r="A14" s="3" t="s">
        <v>88</v>
      </c>
      <c r="B14" s="35">
        <v>3645.9</v>
      </c>
      <c r="C14" s="35">
        <v>3268.8</v>
      </c>
      <c r="D14" s="35">
        <v>2444.1</v>
      </c>
      <c r="E14" s="33">
        <v>67</v>
      </c>
      <c r="F14" s="33">
        <v>74.8</v>
      </c>
      <c r="G14" s="35">
        <v>2353.2</v>
      </c>
      <c r="H14" s="33">
        <v>103.9</v>
      </c>
      <c r="I14" s="35">
        <v>254.5</v>
      </c>
    </row>
    <row r="15" spans="1:9" ht="65.25" customHeight="1">
      <c r="A15" s="7" t="s">
        <v>90</v>
      </c>
      <c r="B15" s="35">
        <v>434.4</v>
      </c>
      <c r="C15" s="49">
        <v>251.7</v>
      </c>
      <c r="D15" s="35">
        <v>567.8</v>
      </c>
      <c r="E15" s="33">
        <v>130.7</v>
      </c>
      <c r="F15" s="33">
        <v>225.6</v>
      </c>
      <c r="G15" s="35">
        <v>193.5</v>
      </c>
      <c r="H15" s="33">
        <v>293.4</v>
      </c>
      <c r="I15" s="35">
        <v>84.7</v>
      </c>
    </row>
    <row r="16" spans="1:9" ht="39.75" customHeight="1">
      <c r="A16" s="26" t="s">
        <v>95</v>
      </c>
      <c r="B16" s="42">
        <v>24569.4</v>
      </c>
      <c r="C16" s="42">
        <v>16913.8</v>
      </c>
      <c r="D16" s="42">
        <v>16365.9</v>
      </c>
      <c r="E16" s="33">
        <v>66.6</v>
      </c>
      <c r="F16" s="33">
        <v>96.8</v>
      </c>
      <c r="G16" s="42">
        <v>13638.2</v>
      </c>
      <c r="H16" s="33">
        <v>120</v>
      </c>
      <c r="I16" s="42">
        <v>2458.8</v>
      </c>
    </row>
    <row r="17" spans="1:9" ht="37.5" customHeight="1">
      <c r="A17" s="10" t="s">
        <v>96</v>
      </c>
      <c r="B17" s="35">
        <v>7841.5</v>
      </c>
      <c r="C17" s="49">
        <v>5280</v>
      </c>
      <c r="D17" s="35">
        <v>5494.2</v>
      </c>
      <c r="E17" s="33">
        <v>70.1</v>
      </c>
      <c r="F17" s="33">
        <v>104.1</v>
      </c>
      <c r="G17" s="35">
        <v>4627.9</v>
      </c>
      <c r="H17" s="33">
        <v>118.7</v>
      </c>
      <c r="I17" s="35">
        <v>836.1</v>
      </c>
    </row>
    <row r="18" spans="1:9" ht="56.25" customHeight="1">
      <c r="A18" s="10" t="s">
        <v>97</v>
      </c>
      <c r="B18" s="35">
        <v>164.8</v>
      </c>
      <c r="C18" s="49">
        <v>113.8</v>
      </c>
      <c r="D18" s="35">
        <v>89.4</v>
      </c>
      <c r="E18" s="33">
        <v>54.2</v>
      </c>
      <c r="F18" s="33">
        <v>78.5</v>
      </c>
      <c r="G18" s="35">
        <v>125</v>
      </c>
      <c r="H18" s="33">
        <v>71.5</v>
      </c>
      <c r="I18" s="35">
        <v>12.1</v>
      </c>
    </row>
    <row r="19" spans="1:9" ht="55.5" customHeight="1">
      <c r="A19" s="10" t="s">
        <v>98</v>
      </c>
      <c r="B19" s="35">
        <v>18156.6</v>
      </c>
      <c r="C19" s="49">
        <v>11965</v>
      </c>
      <c r="D19" s="35">
        <v>11580.6</v>
      </c>
      <c r="E19" s="33">
        <v>63.8</v>
      </c>
      <c r="F19" s="33">
        <v>96.8</v>
      </c>
      <c r="G19" s="35">
        <v>9257.6</v>
      </c>
      <c r="H19" s="33">
        <v>125.1</v>
      </c>
      <c r="I19" s="35">
        <v>1712.5</v>
      </c>
    </row>
    <row r="20" spans="1:9" ht="54" customHeight="1">
      <c r="A20" s="10" t="s">
        <v>99</v>
      </c>
      <c r="B20" s="35">
        <v>-1593.5</v>
      </c>
      <c r="C20" s="49">
        <v>-445</v>
      </c>
      <c r="D20" s="35">
        <v>-798.2</v>
      </c>
      <c r="E20" s="33">
        <v>50.1</v>
      </c>
      <c r="F20" s="33">
        <v>179.4</v>
      </c>
      <c r="G20" s="35">
        <v>-372.3</v>
      </c>
      <c r="H20" s="33">
        <v>214.4</v>
      </c>
      <c r="I20" s="35">
        <v>-101.8</v>
      </c>
    </row>
    <row r="21" spans="1:9" ht="12.75">
      <c r="A21" s="8" t="s">
        <v>7</v>
      </c>
      <c r="B21" s="42">
        <v>41825.7</v>
      </c>
      <c r="C21" s="42">
        <v>30053</v>
      </c>
      <c r="D21" s="42">
        <v>28562.9</v>
      </c>
      <c r="E21" s="33">
        <v>68.3</v>
      </c>
      <c r="F21" s="33">
        <v>95</v>
      </c>
      <c r="G21" s="42">
        <v>29021</v>
      </c>
      <c r="H21" s="33">
        <v>98.4</v>
      </c>
      <c r="I21" s="42">
        <v>968.3</v>
      </c>
    </row>
    <row r="22" spans="1:9" ht="18.75" customHeight="1">
      <c r="A22" s="5" t="s">
        <v>102</v>
      </c>
      <c r="B22" s="35">
        <v>40121.8</v>
      </c>
      <c r="C22" s="35">
        <v>29250.3</v>
      </c>
      <c r="D22" s="35">
        <v>27580.9</v>
      </c>
      <c r="E22" s="33">
        <v>68.7</v>
      </c>
      <c r="F22" s="33">
        <v>94.3</v>
      </c>
      <c r="G22" s="35">
        <v>28333.8</v>
      </c>
      <c r="H22" s="33">
        <v>97.3</v>
      </c>
      <c r="I22" s="35">
        <v>943</v>
      </c>
    </row>
    <row r="23" spans="1:9" ht="12.75">
      <c r="A23" s="3" t="s">
        <v>100</v>
      </c>
      <c r="B23" s="35">
        <v>625.7</v>
      </c>
      <c r="C23" s="35">
        <v>425.7</v>
      </c>
      <c r="D23" s="35">
        <v>420.4</v>
      </c>
      <c r="E23" s="33">
        <v>67.2</v>
      </c>
      <c r="F23" s="33">
        <v>0</v>
      </c>
      <c r="G23" s="35">
        <v>330.5</v>
      </c>
      <c r="H23" s="33">
        <v>127.2</v>
      </c>
      <c r="I23" s="35">
        <v>0.9</v>
      </c>
    </row>
    <row r="24" spans="1:9" ht="27" customHeight="1">
      <c r="A24" s="3" t="s">
        <v>101</v>
      </c>
      <c r="B24" s="35">
        <v>1078.2</v>
      </c>
      <c r="C24" s="35">
        <v>377</v>
      </c>
      <c r="D24" s="35">
        <v>561.5</v>
      </c>
      <c r="E24" s="33">
        <v>52.1</v>
      </c>
      <c r="F24" s="33">
        <v>148.9</v>
      </c>
      <c r="G24" s="35">
        <v>356.7</v>
      </c>
      <c r="H24" s="33">
        <v>157.4</v>
      </c>
      <c r="I24" s="35">
        <v>24.5</v>
      </c>
    </row>
    <row r="25" spans="1:9" ht="12.75">
      <c r="A25" s="8" t="s">
        <v>8</v>
      </c>
      <c r="B25" s="42">
        <v>25336.3</v>
      </c>
      <c r="C25" s="42">
        <v>13630</v>
      </c>
      <c r="D25" s="42">
        <v>6727</v>
      </c>
      <c r="E25" s="33">
        <v>26.6</v>
      </c>
      <c r="F25" s="33">
        <v>49.4</v>
      </c>
      <c r="G25" s="42">
        <v>12746</v>
      </c>
      <c r="H25" s="33">
        <v>52.8</v>
      </c>
      <c r="I25" s="42">
        <v>632.5</v>
      </c>
    </row>
    <row r="26" spans="1:9" ht="12.75">
      <c r="A26" s="3" t="e">
        <f>-налог на имущество физ. лиц</f>
        <v>#NAME?</v>
      </c>
      <c r="B26" s="35">
        <v>8355.6</v>
      </c>
      <c r="C26" s="35">
        <v>3600</v>
      </c>
      <c r="D26" s="35">
        <v>680.7</v>
      </c>
      <c r="E26" s="33">
        <v>8.1</v>
      </c>
      <c r="F26" s="33">
        <v>18.9</v>
      </c>
      <c r="G26" s="35">
        <v>3336.2</v>
      </c>
      <c r="H26" s="33">
        <v>20.4</v>
      </c>
      <c r="I26" s="35">
        <v>69.5</v>
      </c>
    </row>
    <row r="27" spans="1:9" ht="12.75">
      <c r="A27" s="3" t="e">
        <f>-земельный налог</f>
        <v>#NAME?</v>
      </c>
      <c r="B27" s="35">
        <v>16980.7</v>
      </c>
      <c r="C27" s="35">
        <v>10030</v>
      </c>
      <c r="D27" s="35">
        <v>6046.2</v>
      </c>
      <c r="E27" s="33">
        <v>35.6</v>
      </c>
      <c r="F27" s="33">
        <v>60.3</v>
      </c>
      <c r="G27" s="35">
        <v>9409.8</v>
      </c>
      <c r="H27" s="33">
        <v>64.3</v>
      </c>
      <c r="I27" s="35">
        <v>563.1</v>
      </c>
    </row>
    <row r="28" spans="1:9" ht="12.75">
      <c r="A28" s="6" t="s">
        <v>11</v>
      </c>
      <c r="B28" s="42">
        <v>19018.3</v>
      </c>
      <c r="C28" s="42">
        <v>12328.4</v>
      </c>
      <c r="D28" s="42">
        <v>8511.6</v>
      </c>
      <c r="E28" s="33">
        <v>44.8</v>
      </c>
      <c r="F28" s="33">
        <v>69</v>
      </c>
      <c r="G28" s="42">
        <v>11256.3</v>
      </c>
      <c r="H28" s="33">
        <v>75.6</v>
      </c>
      <c r="I28" s="42">
        <v>1032</v>
      </c>
    </row>
    <row r="29" spans="1:9" ht="25.5">
      <c r="A29" s="3" t="s">
        <v>12</v>
      </c>
      <c r="B29" s="35">
        <v>18910.3</v>
      </c>
      <c r="C29" s="35">
        <v>12250</v>
      </c>
      <c r="D29" s="35">
        <v>8465.2</v>
      </c>
      <c r="E29" s="33">
        <v>44.8</v>
      </c>
      <c r="F29" s="33">
        <v>69.1</v>
      </c>
      <c r="G29" s="35">
        <v>11209.7</v>
      </c>
      <c r="H29" s="33">
        <v>75.5</v>
      </c>
      <c r="I29" s="35">
        <v>1024</v>
      </c>
    </row>
    <row r="30" spans="1:9" ht="25.5">
      <c r="A30" s="5" t="s">
        <v>104</v>
      </c>
      <c r="B30" s="35">
        <v>58</v>
      </c>
      <c r="C30" s="35">
        <v>38.4</v>
      </c>
      <c r="D30" s="35">
        <v>46.4</v>
      </c>
      <c r="E30" s="33">
        <v>80</v>
      </c>
      <c r="F30" s="33">
        <v>120.8</v>
      </c>
      <c r="G30" s="35">
        <v>40.6</v>
      </c>
      <c r="H30" s="33">
        <v>114.3</v>
      </c>
      <c r="I30" s="35">
        <v>8</v>
      </c>
    </row>
    <row r="31" spans="1:9" ht="25.5">
      <c r="A31" s="3" t="s">
        <v>103</v>
      </c>
      <c r="B31" s="35">
        <v>50</v>
      </c>
      <c r="C31" s="35">
        <v>40</v>
      </c>
      <c r="D31" s="35">
        <v>0</v>
      </c>
      <c r="E31" s="33">
        <v>0</v>
      </c>
      <c r="F31" s="33">
        <v>0</v>
      </c>
      <c r="G31" s="35">
        <v>6</v>
      </c>
      <c r="H31" s="33">
        <v>0</v>
      </c>
      <c r="I31" s="35">
        <v>0</v>
      </c>
    </row>
    <row r="32" spans="1:9" ht="25.5">
      <c r="A32" s="8" t="s">
        <v>13</v>
      </c>
      <c r="B32" s="42">
        <v>0</v>
      </c>
      <c r="C32" s="42">
        <v>0</v>
      </c>
      <c r="D32" s="42">
        <v>0</v>
      </c>
      <c r="E32" s="33">
        <v>0</v>
      </c>
      <c r="F32" s="33">
        <v>0</v>
      </c>
      <c r="G32" s="42">
        <v>-0.2</v>
      </c>
      <c r="H32" s="33">
        <v>0</v>
      </c>
      <c r="I32" s="42"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-0.3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</v>
      </c>
      <c r="H34" s="33">
        <v>0</v>
      </c>
      <c r="I34" s="35">
        <v>0</v>
      </c>
    </row>
    <row r="35" spans="1:9" ht="38.25">
      <c r="A35" s="8" t="s">
        <v>14</v>
      </c>
      <c r="B35" s="42">
        <v>70853</v>
      </c>
      <c r="C35" s="42">
        <v>44443.2</v>
      </c>
      <c r="D35" s="42">
        <v>32425.2</v>
      </c>
      <c r="E35" s="33">
        <v>45.8</v>
      </c>
      <c r="F35" s="33">
        <v>73</v>
      </c>
      <c r="G35" s="42">
        <v>37413.5</v>
      </c>
      <c r="H35" s="33">
        <v>86.7</v>
      </c>
      <c r="I35" s="42">
        <v>3466.5</v>
      </c>
    </row>
    <row r="36" spans="1:9" ht="84" customHeight="1">
      <c r="A36" s="1" t="s">
        <v>107</v>
      </c>
      <c r="B36" s="35">
        <v>69258.9</v>
      </c>
      <c r="C36" s="35">
        <v>43108.2</v>
      </c>
      <c r="D36" s="35">
        <v>30716.6</v>
      </c>
      <c r="E36" s="33">
        <v>44.4</v>
      </c>
      <c r="F36" s="33">
        <v>71.3</v>
      </c>
      <c r="G36" s="35">
        <v>35520.8</v>
      </c>
      <c r="H36" s="33">
        <v>86.5</v>
      </c>
      <c r="I36" s="35">
        <v>3412.3</v>
      </c>
    </row>
    <row r="37" spans="1:9" ht="81.75" customHeight="1">
      <c r="A37" s="1" t="s">
        <v>108</v>
      </c>
      <c r="B37" s="35">
        <v>44757.5</v>
      </c>
      <c r="C37" s="35">
        <v>27257.5</v>
      </c>
      <c r="D37" s="35">
        <v>17002</v>
      </c>
      <c r="E37" s="33">
        <v>38</v>
      </c>
      <c r="F37" s="33">
        <v>62.4</v>
      </c>
      <c r="G37" s="35">
        <v>20710.9</v>
      </c>
      <c r="H37" s="33">
        <v>82.1</v>
      </c>
      <c r="I37" s="35">
        <v>2306.7</v>
      </c>
    </row>
    <row r="38" spans="1:9" ht="76.5">
      <c r="A38" s="3" t="s">
        <v>109</v>
      </c>
      <c r="B38" s="35">
        <v>24501.4</v>
      </c>
      <c r="C38" s="35">
        <v>15850.7</v>
      </c>
      <c r="D38" s="35">
        <v>13714.6</v>
      </c>
      <c r="E38" s="33">
        <v>56</v>
      </c>
      <c r="F38" s="33">
        <v>86.5</v>
      </c>
      <c r="G38" s="35">
        <v>14809.9</v>
      </c>
      <c r="H38" s="33">
        <v>92.6</v>
      </c>
      <c r="I38" s="35">
        <v>1105.5</v>
      </c>
    </row>
    <row r="39" spans="1:9" ht="51">
      <c r="A39" s="5" t="s">
        <v>110</v>
      </c>
      <c r="B39" s="35">
        <v>845</v>
      </c>
      <c r="C39" s="35">
        <v>845</v>
      </c>
      <c r="D39" s="35">
        <v>1033.7</v>
      </c>
      <c r="E39" s="33">
        <v>122.3</v>
      </c>
      <c r="F39" s="33">
        <v>0</v>
      </c>
      <c r="G39" s="35">
        <v>1665.1</v>
      </c>
      <c r="H39" s="33">
        <v>62.1</v>
      </c>
      <c r="I39" s="35">
        <v>0</v>
      </c>
    </row>
    <row r="40" spans="1:9" ht="76.5">
      <c r="A40" s="53" t="s">
        <v>127</v>
      </c>
      <c r="B40" s="35">
        <v>749.1</v>
      </c>
      <c r="C40" s="35">
        <v>490</v>
      </c>
      <c r="D40" s="35">
        <v>674.9</v>
      </c>
      <c r="E40" s="33">
        <v>90.1</v>
      </c>
      <c r="F40" s="33">
        <v>137.7</v>
      </c>
      <c r="G40" s="35">
        <v>227.6</v>
      </c>
      <c r="H40" s="33">
        <v>0</v>
      </c>
      <c r="I40" s="35">
        <v>54.2</v>
      </c>
    </row>
    <row r="41" spans="1:9" ht="25.5">
      <c r="A41" s="4" t="s">
        <v>15</v>
      </c>
      <c r="B41" s="34">
        <v>209</v>
      </c>
      <c r="C41" s="34">
        <v>209</v>
      </c>
      <c r="D41" s="34">
        <v>739.5</v>
      </c>
      <c r="E41" s="33">
        <v>353.8</v>
      </c>
      <c r="F41" s="33">
        <v>353.8</v>
      </c>
      <c r="G41" s="34">
        <v>428.8</v>
      </c>
      <c r="H41" s="33">
        <v>172.4</v>
      </c>
      <c r="I41" s="34">
        <v>6</v>
      </c>
    </row>
    <row r="42" spans="1:9" ht="25.5">
      <c r="A42" s="12" t="s">
        <v>115</v>
      </c>
      <c r="B42" s="34">
        <v>4841.6</v>
      </c>
      <c r="C42" s="34">
        <v>4416.5</v>
      </c>
      <c r="D42" s="34">
        <v>4308.7</v>
      </c>
      <c r="E42" s="33">
        <v>89</v>
      </c>
      <c r="F42" s="33">
        <v>97.6</v>
      </c>
      <c r="G42" s="34">
        <v>3300.1</v>
      </c>
      <c r="H42" s="33">
        <v>130.6</v>
      </c>
      <c r="I42" s="34">
        <v>133.1</v>
      </c>
    </row>
    <row r="43" spans="1:9" ht="25.5">
      <c r="A43" s="8" t="s">
        <v>16</v>
      </c>
      <c r="B43" s="42">
        <v>10188.4</v>
      </c>
      <c r="C43" s="42">
        <v>4329.8</v>
      </c>
      <c r="D43" s="42">
        <v>4616.4</v>
      </c>
      <c r="E43" s="33">
        <v>45.3</v>
      </c>
      <c r="F43" s="33">
        <v>106.6</v>
      </c>
      <c r="G43" s="42">
        <v>3938.5</v>
      </c>
      <c r="H43" s="33">
        <v>117.2</v>
      </c>
      <c r="I43" s="42">
        <v>201.7</v>
      </c>
    </row>
    <row r="44" spans="1:9" ht="12.75">
      <c r="A44" s="3" t="s">
        <v>112</v>
      </c>
      <c r="B44" s="35">
        <v>40</v>
      </c>
      <c r="C44" s="35">
        <v>26</v>
      </c>
      <c r="D44" s="35">
        <v>25.3</v>
      </c>
      <c r="E44" s="33">
        <v>63.2</v>
      </c>
      <c r="F44" s="33">
        <v>97.2</v>
      </c>
      <c r="G44" s="35">
        <v>37.6</v>
      </c>
      <c r="H44" s="33">
        <v>67.3</v>
      </c>
      <c r="I44" s="35">
        <v>0</v>
      </c>
    </row>
    <row r="45" spans="1:9" ht="68.25" customHeight="1">
      <c r="A45" s="3" t="s">
        <v>113</v>
      </c>
      <c r="B45" s="35">
        <v>5432.9</v>
      </c>
      <c r="C45" s="35">
        <v>2828.3</v>
      </c>
      <c r="D45" s="35">
        <v>157.5</v>
      </c>
      <c r="E45" s="33">
        <v>0</v>
      </c>
      <c r="F45" s="33">
        <v>0</v>
      </c>
      <c r="G45" s="35">
        <v>443.2</v>
      </c>
      <c r="H45" s="33">
        <v>35.5</v>
      </c>
      <c r="I45" s="35">
        <v>8.2</v>
      </c>
    </row>
    <row r="46" spans="1:9" ht="12.75">
      <c r="A46" s="48" t="s">
        <v>111</v>
      </c>
      <c r="B46" s="35">
        <v>4715.5</v>
      </c>
      <c r="C46" s="35">
        <v>1475.5</v>
      </c>
      <c r="D46" s="35">
        <v>4433.5</v>
      </c>
      <c r="E46" s="33">
        <v>94</v>
      </c>
      <c r="F46" s="33">
        <v>300.5</v>
      </c>
      <c r="G46" s="35">
        <v>3457.7</v>
      </c>
      <c r="H46" s="33">
        <v>128.2</v>
      </c>
      <c r="I46" s="35">
        <v>193.4</v>
      </c>
    </row>
    <row r="47" spans="1:9" ht="12.75">
      <c r="A47" s="4" t="s">
        <v>17</v>
      </c>
      <c r="B47" s="42">
        <v>9357.8</v>
      </c>
      <c r="C47" s="42">
        <v>6817.1</v>
      </c>
      <c r="D47" s="42">
        <v>4861.9</v>
      </c>
      <c r="E47" s="33">
        <v>52</v>
      </c>
      <c r="F47" s="33">
        <v>71.3</v>
      </c>
      <c r="G47" s="42">
        <v>6564.7</v>
      </c>
      <c r="H47" s="33">
        <v>74.1</v>
      </c>
      <c r="I47" s="42">
        <v>544.7</v>
      </c>
    </row>
    <row r="48" spans="1:9" ht="25.5">
      <c r="A48" s="3" t="s">
        <v>18</v>
      </c>
      <c r="B48" s="35">
        <v>189</v>
      </c>
      <c r="C48" s="35">
        <v>139</v>
      </c>
      <c r="D48" s="35">
        <v>83.6</v>
      </c>
      <c r="E48" s="33">
        <v>44.2</v>
      </c>
      <c r="F48" s="33">
        <v>60.1</v>
      </c>
      <c r="G48" s="35">
        <v>137</v>
      </c>
      <c r="H48" s="33">
        <v>61</v>
      </c>
      <c r="I48" s="35">
        <v>14.4</v>
      </c>
    </row>
    <row r="49" spans="1:9" ht="63.75">
      <c r="A49" s="3" t="s">
        <v>125</v>
      </c>
      <c r="B49" s="35">
        <v>279.8</v>
      </c>
      <c r="C49" s="35">
        <v>246.8</v>
      </c>
      <c r="D49" s="35">
        <v>123</v>
      </c>
      <c r="E49" s="33">
        <v>44</v>
      </c>
      <c r="F49" s="33">
        <v>49.8</v>
      </c>
      <c r="G49" s="35">
        <v>231.1</v>
      </c>
      <c r="H49" s="33">
        <v>53.2</v>
      </c>
      <c r="I49" s="35">
        <v>7</v>
      </c>
    </row>
    <row r="50" spans="1:9" ht="52.5" customHeight="1">
      <c r="A50" s="5" t="s">
        <v>123</v>
      </c>
      <c r="B50" s="35">
        <v>159.1</v>
      </c>
      <c r="C50" s="35">
        <v>136.1</v>
      </c>
      <c r="D50" s="35">
        <v>49.3</v>
      </c>
      <c r="E50" s="33">
        <v>31</v>
      </c>
      <c r="F50" s="33">
        <v>36.2</v>
      </c>
      <c r="G50" s="35">
        <v>125.6</v>
      </c>
      <c r="H50" s="33">
        <v>39.2</v>
      </c>
      <c r="I50" s="35">
        <v>5</v>
      </c>
    </row>
    <row r="51" spans="1:9" ht="38.25">
      <c r="A51" s="3" t="s">
        <v>19</v>
      </c>
      <c r="B51" s="35">
        <v>785.1</v>
      </c>
      <c r="C51" s="35">
        <v>461.7</v>
      </c>
      <c r="D51" s="35">
        <v>760.5</v>
      </c>
      <c r="E51" s="33">
        <v>96.9</v>
      </c>
      <c r="F51" s="33">
        <v>164.7</v>
      </c>
      <c r="G51" s="35">
        <v>481.3</v>
      </c>
      <c r="H51" s="33">
        <v>158</v>
      </c>
      <c r="I51" s="35">
        <v>83</v>
      </c>
    </row>
    <row r="52" spans="1:9" ht="63.75">
      <c r="A52" s="3" t="s">
        <v>20</v>
      </c>
      <c r="B52" s="35">
        <v>2470.4</v>
      </c>
      <c r="C52" s="35">
        <v>1797</v>
      </c>
      <c r="D52" s="35">
        <v>1347</v>
      </c>
      <c r="E52" s="33">
        <v>54.5</v>
      </c>
      <c r="F52" s="33">
        <v>75</v>
      </c>
      <c r="G52" s="35">
        <v>1786.7</v>
      </c>
      <c r="H52" s="33">
        <v>75.4</v>
      </c>
      <c r="I52" s="35">
        <v>150.1</v>
      </c>
    </row>
    <row r="53" spans="1:9" ht="25.5">
      <c r="A53" s="3" t="s">
        <v>21</v>
      </c>
      <c r="B53" s="35">
        <v>149.7</v>
      </c>
      <c r="C53" s="35">
        <v>119.5</v>
      </c>
      <c r="D53" s="35">
        <v>40</v>
      </c>
      <c r="E53" s="33">
        <v>26.7</v>
      </c>
      <c r="F53" s="33">
        <v>0</v>
      </c>
      <c r="G53" s="35">
        <v>119.9</v>
      </c>
      <c r="H53" s="33">
        <v>33.4</v>
      </c>
      <c r="I53" s="35">
        <v>8.5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3</v>
      </c>
      <c r="D56" s="35">
        <v>14.7</v>
      </c>
      <c r="E56" s="33">
        <v>293.6</v>
      </c>
      <c r="F56" s="33">
        <v>0</v>
      </c>
      <c r="G56" s="35">
        <v>1.6</v>
      </c>
      <c r="H56" s="33">
        <v>0</v>
      </c>
      <c r="I56" s="35">
        <v>0</v>
      </c>
    </row>
    <row r="57" spans="1:9" ht="79.5" customHeight="1">
      <c r="A57" s="3" t="s">
        <v>128</v>
      </c>
      <c r="B57" s="35">
        <v>2552.5</v>
      </c>
      <c r="C57" s="35">
        <v>2001.6</v>
      </c>
      <c r="D57" s="35">
        <v>726.1</v>
      </c>
      <c r="E57" s="33">
        <v>28.4</v>
      </c>
      <c r="F57" s="33">
        <v>36.3</v>
      </c>
      <c r="G57" s="35">
        <v>1672.9</v>
      </c>
      <c r="H57" s="33">
        <v>43.4</v>
      </c>
      <c r="I57" s="35">
        <v>50.6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25.4</v>
      </c>
      <c r="E59" s="33">
        <v>0</v>
      </c>
      <c r="F59" s="33">
        <v>0</v>
      </c>
      <c r="G59" s="35">
        <v>14.7</v>
      </c>
      <c r="H59" s="33">
        <v>172.9</v>
      </c>
      <c r="I59" s="35">
        <v>0</v>
      </c>
    </row>
    <row r="60" spans="1:9" ht="38.25">
      <c r="A60" s="3" t="s">
        <v>23</v>
      </c>
      <c r="B60" s="35">
        <v>2764.2</v>
      </c>
      <c r="C60" s="35">
        <v>1909.4</v>
      </c>
      <c r="D60" s="35">
        <v>1689.4</v>
      </c>
      <c r="E60" s="33">
        <v>61.1</v>
      </c>
      <c r="F60" s="33">
        <v>88.5</v>
      </c>
      <c r="G60" s="35">
        <v>1991</v>
      </c>
      <c r="H60" s="33">
        <v>84.8</v>
      </c>
      <c r="I60" s="35">
        <v>226.1</v>
      </c>
    </row>
    <row r="61" spans="1:9" ht="12.75">
      <c r="A61" s="6" t="s">
        <v>24</v>
      </c>
      <c r="B61" s="34">
        <v>0</v>
      </c>
      <c r="C61" s="34">
        <v>0</v>
      </c>
      <c r="D61" s="34">
        <v>825.4</v>
      </c>
      <c r="E61" s="33">
        <v>0</v>
      </c>
      <c r="F61" s="33">
        <v>0</v>
      </c>
      <c r="G61" s="34">
        <v>1075.3</v>
      </c>
      <c r="H61" s="33">
        <v>76.8</v>
      </c>
      <c r="I61" s="34">
        <v>-265.9</v>
      </c>
    </row>
    <row r="62" spans="1:9" ht="12.75">
      <c r="A62" s="8" t="s">
        <v>25</v>
      </c>
      <c r="B62" s="42">
        <v>426758.4</v>
      </c>
      <c r="C62" s="42">
        <v>265556.9</v>
      </c>
      <c r="D62" s="42">
        <v>231884.7</v>
      </c>
      <c r="E62" s="33">
        <v>54.3</v>
      </c>
      <c r="F62" s="33">
        <v>87.3</v>
      </c>
      <c r="G62" s="42">
        <v>240980.1</v>
      </c>
      <c r="H62" s="33">
        <v>96.2</v>
      </c>
      <c r="I62" s="42">
        <v>22451.9</v>
      </c>
    </row>
    <row r="63" spans="1:9" ht="12.75">
      <c r="A63" s="8" t="s">
        <v>26</v>
      </c>
      <c r="B63" s="42">
        <v>1407735.3</v>
      </c>
      <c r="C63" s="42">
        <v>900241.2</v>
      </c>
      <c r="D63" s="42">
        <v>740531.1</v>
      </c>
      <c r="E63" s="33">
        <v>52.6</v>
      </c>
      <c r="F63" s="33">
        <v>82.3</v>
      </c>
      <c r="G63" s="42">
        <v>853957.8</v>
      </c>
      <c r="H63" s="33">
        <v>86.7</v>
      </c>
      <c r="I63" s="42">
        <v>79105.2</v>
      </c>
    </row>
    <row r="64" spans="1:9" ht="25.5">
      <c r="A64" s="8" t="s">
        <v>27</v>
      </c>
      <c r="B64" s="42">
        <v>1411576.9</v>
      </c>
      <c r="C64" s="42">
        <v>904082.8</v>
      </c>
      <c r="D64" s="42">
        <v>744771.1</v>
      </c>
      <c r="E64" s="33">
        <v>52.8</v>
      </c>
      <c r="F64" s="33">
        <v>82.4</v>
      </c>
      <c r="G64" s="42">
        <v>857666.1</v>
      </c>
      <c r="H64" s="33">
        <v>86.8</v>
      </c>
      <c r="I64" s="42">
        <v>79141.2</v>
      </c>
    </row>
    <row r="65" spans="1:9" ht="12.75">
      <c r="A65" s="3" t="e">
        <f>-дотации</f>
        <v>#NAME?</v>
      </c>
      <c r="B65" s="35">
        <v>245447.3</v>
      </c>
      <c r="C65" s="35">
        <v>191223.8</v>
      </c>
      <c r="D65" s="35">
        <v>191223.8</v>
      </c>
      <c r="E65" s="33">
        <v>77.9</v>
      </c>
      <c r="F65" s="33">
        <v>100</v>
      </c>
      <c r="G65" s="35">
        <v>228097.9</v>
      </c>
      <c r="H65" s="33">
        <v>83.8</v>
      </c>
      <c r="I65" s="35">
        <v>17625.5</v>
      </c>
    </row>
    <row r="66" spans="1:9" ht="12.75">
      <c r="A66" s="3" t="e">
        <f>-субсидии</f>
        <v>#NAME?</v>
      </c>
      <c r="B66" s="35">
        <v>301833.1</v>
      </c>
      <c r="C66" s="35">
        <v>167358.8</v>
      </c>
      <c r="D66" s="35">
        <v>55174.2</v>
      </c>
      <c r="E66" s="33">
        <v>18.3</v>
      </c>
      <c r="F66" s="33">
        <v>33</v>
      </c>
      <c r="G66" s="35">
        <v>236884.7</v>
      </c>
      <c r="H66" s="33">
        <v>23.3</v>
      </c>
      <c r="I66" s="35">
        <v>23395</v>
      </c>
    </row>
    <row r="67" spans="1:9" ht="12.75">
      <c r="A67" s="3" t="e">
        <f>-субвенции</f>
        <v>#NAME?</v>
      </c>
      <c r="B67" s="35">
        <v>864289.1</v>
      </c>
      <c r="C67" s="35">
        <v>545492.8</v>
      </c>
      <c r="D67" s="35">
        <v>498373.1</v>
      </c>
      <c r="E67" s="33">
        <v>57.7</v>
      </c>
      <c r="F67" s="33">
        <v>91.4</v>
      </c>
      <c r="G67" s="35">
        <v>392683.5</v>
      </c>
      <c r="H67" s="33">
        <v>126.9</v>
      </c>
      <c r="I67" s="35">
        <v>38120.7</v>
      </c>
    </row>
    <row r="68" spans="1:9" ht="24.75" customHeight="1">
      <c r="A68" s="3" t="e">
        <f>-прочие межбюджетные трансферты</f>
        <v>#NAME?</v>
      </c>
      <c r="B68" s="35">
        <v>7.4</v>
      </c>
      <c r="C68" s="35">
        <v>7.4</v>
      </c>
      <c r="D68" s="35">
        <v>0</v>
      </c>
      <c r="E68" s="33"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-4240</v>
      </c>
      <c r="E69" s="33">
        <v>110.4</v>
      </c>
      <c r="F69" s="33">
        <v>110.4</v>
      </c>
      <c r="G69" s="34">
        <v>-3708.3</v>
      </c>
      <c r="H69" s="33">
        <v>114.3</v>
      </c>
      <c r="I69" s="34">
        <v>-36</v>
      </c>
    </row>
    <row r="70" spans="1:9" ht="12.75">
      <c r="A70" s="6" t="s">
        <v>32</v>
      </c>
      <c r="B70" s="42">
        <v>1834493.7</v>
      </c>
      <c r="C70" s="42">
        <v>1165798.1</v>
      </c>
      <c r="D70" s="42">
        <v>972415.8</v>
      </c>
      <c r="E70" s="33">
        <v>53</v>
      </c>
      <c r="F70" s="33">
        <v>83.4</v>
      </c>
      <c r="G70" s="42">
        <v>1094937.9</v>
      </c>
      <c r="H70" s="33">
        <v>88.8</v>
      </c>
      <c r="I70" s="42">
        <v>101557.1</v>
      </c>
    </row>
    <row r="71" spans="1:9" ht="12.75">
      <c r="A71" s="73" t="s">
        <v>34</v>
      </c>
      <c r="B71" s="74"/>
      <c r="C71" s="74"/>
      <c r="D71" s="74"/>
      <c r="E71" s="74"/>
      <c r="F71" s="74"/>
      <c r="G71" s="74"/>
      <c r="H71" s="74"/>
      <c r="I71" s="75"/>
    </row>
    <row r="72" spans="1:9" ht="12.75">
      <c r="A72" s="13" t="s">
        <v>35</v>
      </c>
      <c r="B72" s="42">
        <f>B73+B74+B75+B76+B77+B78+B79+B80</f>
        <v>87350.4</v>
      </c>
      <c r="C72" s="42">
        <f>C73+C74+C75+C76+C77+C78+C79+C80</f>
        <v>53562.9</v>
      </c>
      <c r="D72" s="42">
        <f>D73+D74+D75+D76+D77+D78+D79+D80</f>
        <v>50239.1</v>
      </c>
      <c r="E72" s="33">
        <f>$D:$D/$B:$B*100</f>
        <v>57.51444755833974</v>
      </c>
      <c r="F72" s="33">
        <f>$D:$D/$C:$C*100</f>
        <v>93.794585431334</v>
      </c>
      <c r="G72" s="42">
        <f>G73+G74+G75+G76+G77+G78+G79+G80</f>
        <v>39206.5</v>
      </c>
      <c r="H72" s="33">
        <f>$D:$D/$G:$G*100</f>
        <v>128.1397217298152</v>
      </c>
      <c r="I72" s="42">
        <f>I73+I74+I75+I76+I77+I78+I79+I80</f>
        <v>5838.700000000001</v>
      </c>
    </row>
    <row r="73" spans="1:9" ht="14.25" customHeight="1">
      <c r="A73" s="14" t="s">
        <v>36</v>
      </c>
      <c r="B73" s="43">
        <v>1278.6</v>
      </c>
      <c r="C73" s="43">
        <v>852.4</v>
      </c>
      <c r="D73" s="43">
        <v>763.7</v>
      </c>
      <c r="E73" s="36">
        <f>$D:$D/$B:$B*100</f>
        <v>59.72939152197717</v>
      </c>
      <c r="F73" s="36">
        <f>$D:$D/$C:$C*100</f>
        <v>89.59408728296575</v>
      </c>
      <c r="G73" s="43">
        <v>0</v>
      </c>
      <c r="H73" s="36">
        <v>0</v>
      </c>
      <c r="I73" s="43">
        <f>D73-июль!D73</f>
        <v>85.80000000000007</v>
      </c>
    </row>
    <row r="74" spans="1:9" ht="12.75">
      <c r="A74" s="14" t="s">
        <v>37</v>
      </c>
      <c r="B74" s="43">
        <v>5837.1</v>
      </c>
      <c r="C74" s="43">
        <v>2881.5</v>
      </c>
      <c r="D74" s="43">
        <v>2217.1</v>
      </c>
      <c r="E74" s="36">
        <f>$D:$D/$B:$B*100</f>
        <v>37.98290246869164</v>
      </c>
      <c r="F74" s="36">
        <f>$D:$D/$C:$C*100</f>
        <v>76.94256463647406</v>
      </c>
      <c r="G74" s="43">
        <v>2778.6</v>
      </c>
      <c r="H74" s="36">
        <f>$D:$D/$G:$G*100</f>
        <v>79.79198157345425</v>
      </c>
      <c r="I74" s="43">
        <f>D74-июль!D74</f>
        <v>230.0999999999999</v>
      </c>
    </row>
    <row r="75" spans="1:9" ht="25.5">
      <c r="A75" s="14" t="s">
        <v>38</v>
      </c>
      <c r="B75" s="43">
        <v>33025.3</v>
      </c>
      <c r="C75" s="43">
        <v>21106.9</v>
      </c>
      <c r="D75" s="43">
        <v>20571.6</v>
      </c>
      <c r="E75" s="36">
        <f>$D:$D/$B:$B*100</f>
        <v>62.29042582504927</v>
      </c>
      <c r="F75" s="36">
        <f>$D:$D/$C:$C*100</f>
        <v>97.46386252836749</v>
      </c>
      <c r="G75" s="43">
        <v>22572.4</v>
      </c>
      <c r="H75" s="36">
        <f>$D:$D/$G:$G*100</f>
        <v>91.1360776877957</v>
      </c>
      <c r="I75" s="43">
        <f>D75-июль!D75</f>
        <v>2190.2999999999993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D76-июль!D76</f>
        <v>0</v>
      </c>
    </row>
    <row r="77" spans="1:9" ht="25.5">
      <c r="A77" s="3" t="s">
        <v>39</v>
      </c>
      <c r="B77" s="43">
        <v>10289.6</v>
      </c>
      <c r="C77" s="43">
        <v>6975.1</v>
      </c>
      <c r="D77" s="43">
        <v>6844</v>
      </c>
      <c r="E77" s="36">
        <f>$D:$D/$B:$B*100</f>
        <v>66.5137614678899</v>
      </c>
      <c r="F77" s="36">
        <f>$D:$D/$C:$C*100</f>
        <v>98.12045705437914</v>
      </c>
      <c r="G77" s="43">
        <v>6680.1</v>
      </c>
      <c r="H77" s="36">
        <f>$D:$D/$G:$G*100</f>
        <v>102.45355608448973</v>
      </c>
      <c r="I77" s="43">
        <f>D77-июль!D77</f>
        <v>628.3999999999996</v>
      </c>
    </row>
    <row r="78" spans="1:9" ht="12.75" hidden="1">
      <c r="A78" s="14" t="s">
        <v>40</v>
      </c>
      <c r="B78" s="43">
        <v>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D78-июль!D78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D79-июль!D79</f>
        <v>0</v>
      </c>
    </row>
    <row r="80" spans="1:9" ht="12.75">
      <c r="A80" s="3" t="s">
        <v>42</v>
      </c>
      <c r="B80" s="43">
        <v>36610.1</v>
      </c>
      <c r="C80" s="43">
        <v>21747</v>
      </c>
      <c r="D80" s="43">
        <v>19842.7</v>
      </c>
      <c r="E80" s="36">
        <f>$D:$D/$B:$B*100</f>
        <v>54.20007047235599</v>
      </c>
      <c r="F80" s="36">
        <f>$D:$D/$C:$C*100</f>
        <v>91.24338989285879</v>
      </c>
      <c r="G80" s="43">
        <v>7175.4</v>
      </c>
      <c r="H80" s="36">
        <f>$D:$D/$G:$G*100</f>
        <v>276.5378933578616</v>
      </c>
      <c r="I80" s="43">
        <f>D80-июль!D80</f>
        <v>2704.100000000002</v>
      </c>
    </row>
    <row r="81" spans="1:9" ht="12.75">
      <c r="A81" s="13" t="s">
        <v>43</v>
      </c>
      <c r="B81" s="34">
        <v>269.1</v>
      </c>
      <c r="C81" s="34">
        <v>184.9</v>
      </c>
      <c r="D81" s="34">
        <v>166.7</v>
      </c>
      <c r="E81" s="33">
        <f>$D:$D/$B:$B*100</f>
        <v>61.947231512448894</v>
      </c>
      <c r="F81" s="33">
        <f>$D:$D/$C:$C*100</f>
        <v>90.15684153596538</v>
      </c>
      <c r="G81" s="34">
        <v>164.8</v>
      </c>
      <c r="H81" s="33">
        <f>$D:$D/$G:$G*100</f>
        <v>101.15291262135922</v>
      </c>
      <c r="I81" s="42">
        <f>D81-июль!D81</f>
        <v>16.799999999999983</v>
      </c>
    </row>
    <row r="82" spans="1:9" ht="25.5">
      <c r="A82" s="15" t="s">
        <v>44</v>
      </c>
      <c r="B82" s="34">
        <f>2867.8+67.9</f>
        <v>2935.7000000000003</v>
      </c>
      <c r="C82" s="34">
        <f>1602.8+67.8</f>
        <v>1670.6</v>
      </c>
      <c r="D82" s="34">
        <f>1468.9</f>
        <v>1468.9</v>
      </c>
      <c r="E82" s="33">
        <f>$D:$D/$B:$B*100</f>
        <v>50.03576659740436</v>
      </c>
      <c r="F82" s="33">
        <f>$D:$D/$C:$C*100</f>
        <v>87.92649347539808</v>
      </c>
      <c r="G82" s="34">
        <v>1250.4</v>
      </c>
      <c r="H82" s="33">
        <f>$D:$D/$G:$G*100</f>
        <v>117.4744081893794</v>
      </c>
      <c r="I82" s="42">
        <f>D82-июль!D82</f>
        <v>236.30000000000018</v>
      </c>
    </row>
    <row r="83" spans="1:9" ht="12.75">
      <c r="A83" s="13" t="s">
        <v>45</v>
      </c>
      <c r="B83" s="42">
        <f>B84+B85+B86+B87+B88</f>
        <v>164747.7</v>
      </c>
      <c r="C83" s="42">
        <f>C84+C85+C86+C87+C88</f>
        <v>118861.8</v>
      </c>
      <c r="D83" s="42">
        <f>D84+D85+D86+D87+D88</f>
        <v>39985.899999999994</v>
      </c>
      <c r="E83" s="33">
        <f>$D:$D/$B:$B*100</f>
        <v>24.27099134009154</v>
      </c>
      <c r="F83" s="33">
        <f>$D:$D/$C:$C*100</f>
        <v>33.64066504124958</v>
      </c>
      <c r="G83" s="42">
        <f>G84+G85+G86+G87+G88</f>
        <v>52651.799999999996</v>
      </c>
      <c r="H83" s="33">
        <f>$D:$D/$G:$G*100</f>
        <v>75.94403230278927</v>
      </c>
      <c r="I83" s="42">
        <f>I84+I85+I86+I87+I88</f>
        <v>3471.7999999999984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/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/>
    </row>
    <row r="86" spans="1:9" ht="12.75">
      <c r="A86" s="14" t="s">
        <v>46</v>
      </c>
      <c r="B86" s="43">
        <v>15228</v>
      </c>
      <c r="C86" s="43">
        <v>8862.2</v>
      </c>
      <c r="D86" s="43">
        <v>7570.6</v>
      </c>
      <c r="E86" s="36">
        <f aca="true" t="shared" si="0" ref="E86:E111">$D:$D/$B:$B*100</f>
        <v>49.7149986866299</v>
      </c>
      <c r="F86" s="36">
        <f aca="true" t="shared" si="1" ref="F86:F101">$D:$D/$C:$C*100</f>
        <v>85.4257407867121</v>
      </c>
      <c r="G86" s="43">
        <v>7545.1</v>
      </c>
      <c r="H86" s="36">
        <f>$D:$D/$G:$G*100</f>
        <v>100.33796768763834</v>
      </c>
      <c r="I86" s="43">
        <f>D86-июль!D86</f>
        <v>0</v>
      </c>
    </row>
    <row r="87" spans="1:9" ht="12.75">
      <c r="A87" s="16" t="s">
        <v>89</v>
      </c>
      <c r="B87" s="35">
        <v>138136.1</v>
      </c>
      <c r="C87" s="35">
        <v>102860.8</v>
      </c>
      <c r="D87" s="35">
        <v>26297.1</v>
      </c>
      <c r="E87" s="36">
        <f t="shared" si="0"/>
        <v>19.03709457556714</v>
      </c>
      <c r="F87" s="36">
        <f t="shared" si="1"/>
        <v>25.56571599676456</v>
      </c>
      <c r="G87" s="35">
        <v>38894</v>
      </c>
      <c r="H87" s="36">
        <f>$D:$D/$G:$G*100</f>
        <v>67.61222810716305</v>
      </c>
      <c r="I87" s="43">
        <f>D87-июль!D87</f>
        <v>2842.0999999999985</v>
      </c>
    </row>
    <row r="88" spans="1:9" ht="12.75">
      <c r="A88" s="14" t="s">
        <v>47</v>
      </c>
      <c r="B88" s="43">
        <v>11383.6</v>
      </c>
      <c r="C88" s="43">
        <v>7138.8</v>
      </c>
      <c r="D88" s="43">
        <v>6118.2</v>
      </c>
      <c r="E88" s="36">
        <f t="shared" si="0"/>
        <v>53.74573948487297</v>
      </c>
      <c r="F88" s="36">
        <f t="shared" si="1"/>
        <v>85.70347957639939</v>
      </c>
      <c r="G88" s="43">
        <v>6212.7</v>
      </c>
      <c r="H88" s="36">
        <f>$D:$D/$G:$G*100</f>
        <v>98.47892220773576</v>
      </c>
      <c r="I88" s="43">
        <f>D88-июль!D88</f>
        <v>629.6999999999998</v>
      </c>
    </row>
    <row r="89" spans="1:9" ht="12.75">
      <c r="A89" s="13" t="s">
        <v>48</v>
      </c>
      <c r="B89" s="42">
        <f>B90+B91+B92+B93</f>
        <v>102037.79999999999</v>
      </c>
      <c r="C89" s="42">
        <f>C90+C91+C92+C93</f>
        <v>55043.2</v>
      </c>
      <c r="D89" s="42">
        <f>D90+D91+D92+D93</f>
        <v>25033.9</v>
      </c>
      <c r="E89" s="33">
        <f t="shared" si="0"/>
        <v>24.53394722347993</v>
      </c>
      <c r="F89" s="33">
        <f t="shared" si="1"/>
        <v>45.48045898494274</v>
      </c>
      <c r="G89" s="42">
        <f>G90+G91+G92+G93</f>
        <v>201385.7</v>
      </c>
      <c r="H89" s="33">
        <f>$D:$D/$G:$G*100</f>
        <v>12.430823042549696</v>
      </c>
      <c r="I89" s="42">
        <f>D89-июнь!D89</f>
        <v>7394.4000000000015</v>
      </c>
    </row>
    <row r="90" spans="1:9" ht="12.75">
      <c r="A90" s="14" t="s">
        <v>49</v>
      </c>
      <c r="B90" s="43">
        <v>1400.6</v>
      </c>
      <c r="C90" s="43">
        <v>1118.1</v>
      </c>
      <c r="D90" s="43">
        <v>0</v>
      </c>
      <c r="E90" s="36">
        <f t="shared" si="0"/>
        <v>0</v>
      </c>
      <c r="F90" s="36">
        <f t="shared" si="1"/>
        <v>0</v>
      </c>
      <c r="G90" s="43">
        <v>151441.7</v>
      </c>
      <c r="H90" s="36">
        <v>0</v>
      </c>
      <c r="I90" s="43">
        <f>D90-июль!D90</f>
        <v>0</v>
      </c>
    </row>
    <row r="91" spans="1:9" ht="12.75">
      <c r="A91" s="14" t="s">
        <v>50</v>
      </c>
      <c r="B91" s="43">
        <v>41358.4</v>
      </c>
      <c r="C91" s="43">
        <v>27007.5</v>
      </c>
      <c r="D91" s="43">
        <v>2305.7</v>
      </c>
      <c r="E91" s="36">
        <f t="shared" si="0"/>
        <v>5.5749255290340045</v>
      </c>
      <c r="F91" s="36">
        <f t="shared" si="1"/>
        <v>8.537258169027123</v>
      </c>
      <c r="G91" s="43">
        <v>10594.9</v>
      </c>
      <c r="H91" s="36">
        <v>0</v>
      </c>
      <c r="I91" s="43">
        <f>D91-июль!D91</f>
        <v>0</v>
      </c>
    </row>
    <row r="92" spans="1:9" ht="12.75">
      <c r="A92" s="14" t="s">
        <v>51</v>
      </c>
      <c r="B92" s="43">
        <v>33129.7</v>
      </c>
      <c r="C92" s="43">
        <v>16642.6</v>
      </c>
      <c r="D92" s="43">
        <v>13284.7</v>
      </c>
      <c r="E92" s="36">
        <f t="shared" si="0"/>
        <v>40.09906518924108</v>
      </c>
      <c r="F92" s="36">
        <f t="shared" si="1"/>
        <v>79.8234650835807</v>
      </c>
      <c r="G92" s="43">
        <v>14418.1</v>
      </c>
      <c r="H92" s="36">
        <f aca="true" t="shared" si="2" ref="H92:H101">$D:$D/$G:$G*100</f>
        <v>92.13904744730583</v>
      </c>
      <c r="I92" s="43">
        <f>D92-июль!D92</f>
        <v>1034.7000000000007</v>
      </c>
    </row>
    <row r="93" spans="1:9" ht="12.75">
      <c r="A93" s="14" t="s">
        <v>52</v>
      </c>
      <c r="B93" s="43">
        <v>26149.1</v>
      </c>
      <c r="C93" s="43">
        <v>10275</v>
      </c>
      <c r="D93" s="43">
        <v>9443.5</v>
      </c>
      <c r="E93" s="36">
        <f t="shared" si="0"/>
        <v>36.11405363855735</v>
      </c>
      <c r="F93" s="36">
        <f t="shared" si="1"/>
        <v>91.90754257907543</v>
      </c>
      <c r="G93" s="43">
        <v>24931</v>
      </c>
      <c r="H93" s="36">
        <f t="shared" si="2"/>
        <v>37.87854478360274</v>
      </c>
      <c r="I93" s="43">
        <f>D93-июль!D93</f>
        <v>877.7000000000007</v>
      </c>
    </row>
    <row r="94" spans="1:9" ht="12.75">
      <c r="A94" s="17" t="s">
        <v>53</v>
      </c>
      <c r="B94" s="42">
        <f>B95+B96+B97+B98</f>
        <v>1111627</v>
      </c>
      <c r="C94" s="42">
        <f>C95+C96+C97+C98</f>
        <v>702243.7999999999</v>
      </c>
      <c r="D94" s="42">
        <f>D95+D96+D97+D98</f>
        <v>669482.7999999999</v>
      </c>
      <c r="E94" s="33">
        <f t="shared" si="0"/>
        <v>60.22548930531554</v>
      </c>
      <c r="F94" s="33">
        <f t="shared" si="1"/>
        <v>95.3348110727357</v>
      </c>
      <c r="G94" s="42">
        <f>G95+G96+G97+G98</f>
        <v>603825.7000000001</v>
      </c>
      <c r="H94" s="33">
        <f t="shared" si="2"/>
        <v>110.87351863294322</v>
      </c>
      <c r="I94" s="42">
        <f>D94-июнь!D94</f>
        <v>109991.69999999984</v>
      </c>
    </row>
    <row r="95" spans="1:9" ht="12.75">
      <c r="A95" s="14" t="s">
        <v>54</v>
      </c>
      <c r="B95" s="43">
        <v>434616</v>
      </c>
      <c r="C95" s="43">
        <v>267371.1</v>
      </c>
      <c r="D95" s="43">
        <v>258276.5</v>
      </c>
      <c r="E95" s="36">
        <f t="shared" si="0"/>
        <v>59.42636718390487</v>
      </c>
      <c r="F95" s="36">
        <f t="shared" si="1"/>
        <v>96.59851045980662</v>
      </c>
      <c r="G95" s="43">
        <f>228536.3+0.1</f>
        <v>228536.4</v>
      </c>
      <c r="H95" s="36">
        <f t="shared" si="2"/>
        <v>113.01328803639159</v>
      </c>
      <c r="I95" s="43">
        <f>D95-июль!D95</f>
        <v>25358.29999999999</v>
      </c>
    </row>
    <row r="96" spans="1:9" ht="12.75">
      <c r="A96" s="14" t="s">
        <v>55</v>
      </c>
      <c r="B96" s="43">
        <v>595579.5</v>
      </c>
      <c r="C96" s="43">
        <v>376632.1</v>
      </c>
      <c r="D96" s="43">
        <v>356398.6</v>
      </c>
      <c r="E96" s="36">
        <f t="shared" si="0"/>
        <v>59.84064260102975</v>
      </c>
      <c r="F96" s="36">
        <f t="shared" si="1"/>
        <v>94.62778132825109</v>
      </c>
      <c r="G96" s="43">
        <v>325361.7</v>
      </c>
      <c r="H96" s="36">
        <f t="shared" si="2"/>
        <v>109.53919898992413</v>
      </c>
      <c r="I96" s="43">
        <f>D96-июль!D96</f>
        <v>12036.799999999988</v>
      </c>
    </row>
    <row r="97" spans="1:9" ht="12.75">
      <c r="A97" s="14" t="s">
        <v>56</v>
      </c>
      <c r="B97" s="43">
        <v>36280.5</v>
      </c>
      <c r="C97" s="43">
        <v>29907.5</v>
      </c>
      <c r="D97" s="43">
        <v>27328.2</v>
      </c>
      <c r="E97" s="36">
        <f t="shared" si="0"/>
        <v>75.32476123537437</v>
      </c>
      <c r="F97" s="36">
        <f t="shared" si="1"/>
        <v>91.3757418707682</v>
      </c>
      <c r="G97" s="43">
        <v>19968.8</v>
      </c>
      <c r="H97" s="36">
        <f t="shared" si="2"/>
        <v>136.8544930090942</v>
      </c>
      <c r="I97" s="43">
        <f>D97-июль!D97</f>
        <v>1415.7999999999993</v>
      </c>
    </row>
    <row r="98" spans="1:9" ht="12.75">
      <c r="A98" s="14" t="s">
        <v>57</v>
      </c>
      <c r="B98" s="43">
        <v>45151</v>
      </c>
      <c r="C98" s="43">
        <v>28333.1</v>
      </c>
      <c r="D98" s="35">
        <v>27479.5</v>
      </c>
      <c r="E98" s="36">
        <f t="shared" si="0"/>
        <v>60.86133197492857</v>
      </c>
      <c r="F98" s="36">
        <f t="shared" si="1"/>
        <v>96.98726930692371</v>
      </c>
      <c r="G98" s="35">
        <v>29958.8</v>
      </c>
      <c r="H98" s="36">
        <f t="shared" si="2"/>
        <v>91.7243013738868</v>
      </c>
      <c r="I98" s="43">
        <f>D98-июль!D98</f>
        <v>3325.7999999999993</v>
      </c>
    </row>
    <row r="99" spans="1:9" ht="25.5">
      <c r="A99" s="17" t="s">
        <v>58</v>
      </c>
      <c r="B99" s="42">
        <f>B100+B101</f>
        <v>220245.8</v>
      </c>
      <c r="C99" s="42">
        <f>C100+C101</f>
        <v>132421.9</v>
      </c>
      <c r="D99" s="42">
        <f>D100+D101</f>
        <v>70613.90000000001</v>
      </c>
      <c r="E99" s="33">
        <f t="shared" si="0"/>
        <v>32.061405938274426</v>
      </c>
      <c r="F99" s="33">
        <f t="shared" si="1"/>
        <v>53.32494096520289</v>
      </c>
      <c r="G99" s="42">
        <f>G100+G101</f>
        <v>76751.6</v>
      </c>
      <c r="H99" s="33">
        <f t="shared" si="2"/>
        <v>92.00316345196713</v>
      </c>
      <c r="I99" s="42">
        <f>D99-июнь!D99</f>
        <v>29052.90000000001</v>
      </c>
    </row>
    <row r="100" spans="1:9" ht="12.75">
      <c r="A100" s="14" t="s">
        <v>59</v>
      </c>
      <c r="B100" s="43">
        <v>217324.4</v>
      </c>
      <c r="C100" s="43">
        <v>130457.5</v>
      </c>
      <c r="D100" s="43">
        <v>68716.6</v>
      </c>
      <c r="E100" s="36">
        <f t="shared" si="0"/>
        <v>31.619367176442225</v>
      </c>
      <c r="F100" s="36">
        <f t="shared" si="1"/>
        <v>52.673552689573235</v>
      </c>
      <c r="G100" s="43">
        <v>68823.8</v>
      </c>
      <c r="H100" s="36">
        <f t="shared" si="2"/>
        <v>99.84423992862934</v>
      </c>
      <c r="I100" s="43">
        <f>D100-июль!D100</f>
        <v>21905.000000000007</v>
      </c>
    </row>
    <row r="101" spans="1:9" ht="25.5">
      <c r="A101" s="14" t="s">
        <v>60</v>
      </c>
      <c r="B101" s="43">
        <v>2921.4</v>
      </c>
      <c r="C101" s="43">
        <v>1964.4</v>
      </c>
      <c r="D101" s="43">
        <v>1897.3</v>
      </c>
      <c r="E101" s="36">
        <f t="shared" si="0"/>
        <v>64.9448894365715</v>
      </c>
      <c r="F101" s="36">
        <f t="shared" si="1"/>
        <v>96.584198737528</v>
      </c>
      <c r="G101" s="43">
        <v>7927.8</v>
      </c>
      <c r="H101" s="36">
        <f t="shared" si="2"/>
        <v>23.932238452029566</v>
      </c>
      <c r="I101" s="43">
        <f>D101-июль!D101</f>
        <v>145.79999999999995</v>
      </c>
    </row>
    <row r="102" spans="1:9" ht="12.75">
      <c r="A102" s="17" t="s">
        <v>116</v>
      </c>
      <c r="B102" s="42">
        <f>B103</f>
        <v>44.8</v>
      </c>
      <c r="C102" s="42">
        <f>C103</f>
        <v>44.8</v>
      </c>
      <c r="D102" s="42">
        <f>D103</f>
        <v>44.8</v>
      </c>
      <c r="E102" s="33">
        <f t="shared" si="0"/>
        <v>100</v>
      </c>
      <c r="F102" s="33">
        <v>0</v>
      </c>
      <c r="G102" s="42">
        <f>G103</f>
        <v>44.8</v>
      </c>
      <c r="H102" s="33">
        <v>0</v>
      </c>
      <c r="I102" s="42">
        <f>D102-июль!D102</f>
        <v>0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44.8</v>
      </c>
      <c r="E103" s="36">
        <f t="shared" si="0"/>
        <v>100</v>
      </c>
      <c r="F103" s="36">
        <v>0</v>
      </c>
      <c r="G103" s="43">
        <v>44.8</v>
      </c>
      <c r="H103" s="36">
        <v>0</v>
      </c>
      <c r="I103" s="43">
        <f>D103-июль!D103</f>
        <v>0</v>
      </c>
    </row>
    <row r="104" spans="1:9" ht="12.75">
      <c r="A104" s="17" t="s">
        <v>61</v>
      </c>
      <c r="B104" s="42">
        <f>B105+B106+B107+B108+B109</f>
        <v>131818.4</v>
      </c>
      <c r="C104" s="42">
        <f>C105+C106+C107+C108+C109</f>
        <v>78414.09999999999</v>
      </c>
      <c r="D104" s="42">
        <f>D105+D106+D107+D108+D109</f>
        <v>63732.1</v>
      </c>
      <c r="E104" s="33">
        <f t="shared" si="0"/>
        <v>48.34840963021854</v>
      </c>
      <c r="F104" s="33">
        <f aca="true" t="shared" si="3" ref="F104:F111">$D:$D/$C:$C*100</f>
        <v>81.27632657902087</v>
      </c>
      <c r="G104" s="42">
        <f>G105+G106+G107+G108+G109</f>
        <v>77346.79999999999</v>
      </c>
      <c r="H104" s="33">
        <f>$D:$D/$G:$G*100</f>
        <v>82.39784968479627</v>
      </c>
      <c r="I104" s="42">
        <f>D104-июль!D104</f>
        <v>7392.9000000000015</v>
      </c>
    </row>
    <row r="105" spans="1:9" ht="12.75">
      <c r="A105" s="14" t="s">
        <v>62</v>
      </c>
      <c r="B105" s="43">
        <v>800</v>
      </c>
      <c r="C105" s="43">
        <v>424.2</v>
      </c>
      <c r="D105" s="43">
        <v>365</v>
      </c>
      <c r="E105" s="36">
        <f t="shared" si="0"/>
        <v>45.625</v>
      </c>
      <c r="F105" s="36">
        <f t="shared" si="3"/>
        <v>86.04431871758604</v>
      </c>
      <c r="G105" s="43">
        <v>347.9</v>
      </c>
      <c r="H105" s="36">
        <f>$D:$D/$G:$G*100</f>
        <v>104.91520551882725</v>
      </c>
      <c r="I105" s="43">
        <f>D105-июль!D105</f>
        <v>51.19999999999999</v>
      </c>
    </row>
    <row r="106" spans="1:9" ht="12.75">
      <c r="A106" s="14" t="s">
        <v>63</v>
      </c>
      <c r="B106" s="43">
        <v>49205.1</v>
      </c>
      <c r="C106" s="43">
        <v>28055.2</v>
      </c>
      <c r="D106" s="43">
        <v>28055.2</v>
      </c>
      <c r="E106" s="36">
        <f t="shared" si="0"/>
        <v>57.016853944001745</v>
      </c>
      <c r="F106" s="36">
        <f t="shared" si="3"/>
        <v>100</v>
      </c>
      <c r="G106" s="43">
        <v>32220.3</v>
      </c>
      <c r="H106" s="36">
        <f>$D:$D/$G:$G*100</f>
        <v>87.07305642715927</v>
      </c>
      <c r="I106" s="43">
        <f>D106-июль!D106</f>
        <v>3650</v>
      </c>
    </row>
    <row r="107" spans="1:9" ht="12.75">
      <c r="A107" s="14" t="s">
        <v>64</v>
      </c>
      <c r="B107" s="43">
        <v>24827.8</v>
      </c>
      <c r="C107" s="43">
        <v>14385.8</v>
      </c>
      <c r="D107" s="43">
        <v>12773</v>
      </c>
      <c r="E107" s="36">
        <f t="shared" si="0"/>
        <v>51.44636254521142</v>
      </c>
      <c r="F107" s="36">
        <f t="shared" si="3"/>
        <v>88.78894465375579</v>
      </c>
      <c r="G107" s="43">
        <v>9755.4</v>
      </c>
      <c r="H107" s="36">
        <f>$D:$D/$G:$G*100</f>
        <v>130.93261168173524</v>
      </c>
      <c r="I107" s="43">
        <f>D107-июль!D107</f>
        <v>339.10000000000036</v>
      </c>
    </row>
    <row r="108" spans="1:9" ht="12.75">
      <c r="A108" s="14" t="s">
        <v>65</v>
      </c>
      <c r="B108" s="35">
        <v>31005</v>
      </c>
      <c r="C108" s="35">
        <v>18338.2</v>
      </c>
      <c r="D108" s="35">
        <v>5478.8</v>
      </c>
      <c r="E108" s="36">
        <f t="shared" si="0"/>
        <v>17.67069827447186</v>
      </c>
      <c r="F108" s="36">
        <f t="shared" si="3"/>
        <v>29.876432801474518</v>
      </c>
      <c r="G108" s="35">
        <v>18567.3</v>
      </c>
      <c r="H108" s="36">
        <v>0</v>
      </c>
      <c r="I108" s="43">
        <f>D108-июль!D108</f>
        <v>1617.1000000000004</v>
      </c>
    </row>
    <row r="109" spans="1:9" ht="12.75">
      <c r="A109" s="14" t="s">
        <v>66</v>
      </c>
      <c r="B109" s="43">
        <v>25980.5</v>
      </c>
      <c r="C109" s="43">
        <v>17210.7</v>
      </c>
      <c r="D109" s="43">
        <v>17060.1</v>
      </c>
      <c r="E109" s="36">
        <f t="shared" si="0"/>
        <v>65.66501799426493</v>
      </c>
      <c r="F109" s="36">
        <f t="shared" si="3"/>
        <v>99.12496295908939</v>
      </c>
      <c r="G109" s="43">
        <v>16455.9</v>
      </c>
      <c r="H109" s="36">
        <f>$D:$D/$G:$G*100</f>
        <v>103.67163145133355</v>
      </c>
      <c r="I109" s="43">
        <f>D109-июль!D109</f>
        <v>1735.4999999999982</v>
      </c>
    </row>
    <row r="110" spans="1:9" ht="12.75">
      <c r="A110" s="17" t="s">
        <v>73</v>
      </c>
      <c r="B110" s="34">
        <f>B111+B112+B113</f>
        <v>30247.899999999998</v>
      </c>
      <c r="C110" s="34">
        <f>C111+C112+C113</f>
        <v>18308.5</v>
      </c>
      <c r="D110" s="34">
        <f>D111+D112+D113</f>
        <v>17702.3</v>
      </c>
      <c r="E110" s="33">
        <f t="shared" si="0"/>
        <v>58.52406282750208</v>
      </c>
      <c r="F110" s="33">
        <f t="shared" si="3"/>
        <v>96.68896960428216</v>
      </c>
      <c r="G110" s="34">
        <f>G111+G112+G113</f>
        <v>21834.5</v>
      </c>
      <c r="H110" s="33">
        <f>$D:$D/$G:$G*100</f>
        <v>81.07490439442167</v>
      </c>
      <c r="I110" s="42">
        <f>D110-июль!D110</f>
        <v>1729.4999999999982</v>
      </c>
    </row>
    <row r="111" spans="1:9" ht="12.75">
      <c r="A111" s="51" t="s">
        <v>74</v>
      </c>
      <c r="B111" s="35">
        <v>24061</v>
      </c>
      <c r="C111" s="35">
        <v>15791.9</v>
      </c>
      <c r="D111" s="35">
        <v>15590.6</v>
      </c>
      <c r="E111" s="36">
        <f t="shared" si="0"/>
        <v>64.79614313619551</v>
      </c>
      <c r="F111" s="36">
        <f t="shared" si="3"/>
        <v>98.72529587953318</v>
      </c>
      <c r="G111" s="35">
        <v>15300.9</v>
      </c>
      <c r="H111" s="36">
        <f>$D:$D/$G:$G*100</f>
        <v>101.8933526786006</v>
      </c>
      <c r="I111" s="43">
        <f>D111-июль!D111</f>
        <v>1371.5</v>
      </c>
    </row>
    <row r="112" spans="1:9" ht="24.75" customHeight="1">
      <c r="A112" s="18" t="s">
        <v>75</v>
      </c>
      <c r="B112" s="35">
        <v>3208.3</v>
      </c>
      <c r="C112" s="35">
        <v>404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D112-июль!D112</f>
        <v>0</v>
      </c>
    </row>
    <row r="113" spans="1:9" ht="25.5">
      <c r="A113" s="18" t="s">
        <v>85</v>
      </c>
      <c r="B113" s="35">
        <v>2978.6</v>
      </c>
      <c r="C113" s="35">
        <v>2112.6</v>
      </c>
      <c r="D113" s="35">
        <v>2111.7</v>
      </c>
      <c r="E113" s="36">
        <f>$D:$D/$B:$B*100</f>
        <v>70.89572282280265</v>
      </c>
      <c r="F113" s="36">
        <f>$D:$D/$C:$C*100</f>
        <v>99.95739846634478</v>
      </c>
      <c r="G113" s="35">
        <v>6533.6</v>
      </c>
      <c r="H113" s="36">
        <f>$D:$D/$G:$G*100</f>
        <v>32.320619566548295</v>
      </c>
      <c r="I113" s="43">
        <f>D113-июль!D113</f>
        <v>357.9999999999998</v>
      </c>
    </row>
    <row r="114" spans="1:9" ht="26.25" customHeight="1">
      <c r="A114" s="19" t="s">
        <v>93</v>
      </c>
      <c r="B114" s="34">
        <f>B115</f>
        <v>425</v>
      </c>
      <c r="C114" s="34">
        <f>C115</f>
        <v>195.9</v>
      </c>
      <c r="D114" s="34">
        <f>D115</f>
        <v>55.8</v>
      </c>
      <c r="E114" s="33">
        <f>$D:$D/$B:$B*100</f>
        <v>13.129411764705882</v>
      </c>
      <c r="F114" s="33">
        <f>$D:$D/$C:$C*100</f>
        <v>28.483920367534456</v>
      </c>
      <c r="G114" s="34">
        <f>G115</f>
        <v>11.58</v>
      </c>
      <c r="H114" s="33">
        <v>0</v>
      </c>
      <c r="I114" s="43">
        <f>D114-июль!D114</f>
        <v>0</v>
      </c>
    </row>
    <row r="115" spans="1:9" ht="13.5" customHeight="1">
      <c r="A115" s="18" t="s">
        <v>94</v>
      </c>
      <c r="B115" s="35">
        <v>425</v>
      </c>
      <c r="C115" s="35">
        <v>195.9</v>
      </c>
      <c r="D115" s="35">
        <v>55.8</v>
      </c>
      <c r="E115" s="36">
        <f>$D:$D/$B:$B*100</f>
        <v>13.129411764705882</v>
      </c>
      <c r="F115" s="36">
        <f>$D:$D/$C:$C*100</f>
        <v>28.483920367534456</v>
      </c>
      <c r="G115" s="35">
        <v>11.58</v>
      </c>
      <c r="H115" s="36">
        <v>0</v>
      </c>
      <c r="I115" s="43">
        <f>D115-июль!D115</f>
        <v>0</v>
      </c>
    </row>
    <row r="116" spans="1:9" ht="33.75" customHeight="1">
      <c r="A116" s="20" t="s">
        <v>67</v>
      </c>
      <c r="B116" s="42">
        <f>B72+B81+B82+B83+B89+B94+B99+B102+B104+B110+B114</f>
        <v>1851749.5999999999</v>
      </c>
      <c r="C116" s="42">
        <f>C72+C81+C82+C83+C89+C94+C99+C102+C104+C110+C114</f>
        <v>1160952.4</v>
      </c>
      <c r="D116" s="42">
        <f>D72+D81+D82+D83+D89+D94+D99+D102+D104+D110+D114</f>
        <v>938526.2000000001</v>
      </c>
      <c r="E116" s="33">
        <f>$D:$D/$B:$B*100</f>
        <v>50.68321332430692</v>
      </c>
      <c r="F116" s="33">
        <f>$D:$D/$C:$C*100</f>
        <v>80.84105773845683</v>
      </c>
      <c r="G116" s="42">
        <f>G72+G81+G82+G83+G89+G94+G99+G102+G104+G110+G114</f>
        <v>1074474.1800000002</v>
      </c>
      <c r="H116" s="33">
        <f>$D:$D/$G:$G*100</f>
        <v>87.34748749383628</v>
      </c>
      <c r="I116" s="42">
        <f>I72+I81+I82+I83+I89+I94+I99+I102+I104+I110+I114</f>
        <v>165124.99999999985</v>
      </c>
    </row>
    <row r="117" spans="1:9" ht="26.25" customHeight="1">
      <c r="A117" s="21" t="s">
        <v>68</v>
      </c>
      <c r="B117" s="37">
        <f>B70-B116</f>
        <v>-17255.899999999907</v>
      </c>
      <c r="C117" s="37">
        <f>C70-C116</f>
        <v>4845.700000000186</v>
      </c>
      <c r="D117" s="37">
        <f>D70-D116</f>
        <v>33889.59999999998</v>
      </c>
      <c r="E117" s="37"/>
      <c r="F117" s="37"/>
      <c r="G117" s="37">
        <f>G70-G116</f>
        <v>20463.71999999974</v>
      </c>
      <c r="H117" s="37"/>
      <c r="I117" s="37">
        <f>I70-I116</f>
        <v>-63567.89999999985</v>
      </c>
    </row>
    <row r="118" spans="1:9" ht="24" customHeight="1">
      <c r="A118" s="3" t="s">
        <v>69</v>
      </c>
      <c r="B118" s="35" t="s">
        <v>133</v>
      </c>
      <c r="C118" s="35"/>
      <c r="D118" s="35" t="s">
        <v>154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-33889.59999999998</v>
      </c>
      <c r="E119" s="35"/>
      <c r="F119" s="35"/>
      <c r="G119" s="47"/>
      <c r="H119" s="44"/>
      <c r="I119" s="34">
        <f>I121+I122</f>
        <v>12756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22531</v>
      </c>
      <c r="E121" s="35"/>
      <c r="F121" s="35"/>
      <c r="G121" s="35"/>
      <c r="H121" s="44"/>
      <c r="I121" s="35">
        <f>D121-июль!D121</f>
        <v>13157</v>
      </c>
    </row>
    <row r="122" spans="1:9" ht="12.75">
      <c r="A122" s="3" t="s">
        <v>72</v>
      </c>
      <c r="B122" s="35">
        <v>1352</v>
      </c>
      <c r="C122" s="35"/>
      <c r="D122" s="35">
        <v>3615</v>
      </c>
      <c r="E122" s="35"/>
      <c r="F122" s="35"/>
      <c r="G122" s="35"/>
      <c r="H122" s="44"/>
      <c r="I122" s="35">
        <f>D122-июль!D122</f>
        <v>-401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98">
      <selection activeCell="I122" sqref="I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6" t="s">
        <v>122</v>
      </c>
      <c r="B1" s="76"/>
      <c r="C1" s="76"/>
      <c r="D1" s="76"/>
      <c r="E1" s="76"/>
      <c r="F1" s="76"/>
      <c r="G1" s="76"/>
      <c r="H1" s="76"/>
      <c r="I1" s="38"/>
    </row>
    <row r="2" spans="1:9" ht="15">
      <c r="A2" s="77" t="s">
        <v>156</v>
      </c>
      <c r="B2" s="77"/>
      <c r="C2" s="77"/>
      <c r="D2" s="77"/>
      <c r="E2" s="77"/>
      <c r="F2" s="77"/>
      <c r="G2" s="77"/>
      <c r="H2" s="77"/>
      <c r="I2" s="39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40"/>
    </row>
    <row r="4" spans="1:9" ht="45" customHeight="1">
      <c r="A4" s="9" t="s">
        <v>1</v>
      </c>
      <c r="B4" s="24" t="s">
        <v>2</v>
      </c>
      <c r="C4" s="24" t="s">
        <v>155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9" t="s">
        <v>3</v>
      </c>
      <c r="B6" s="80"/>
      <c r="C6" s="80"/>
      <c r="D6" s="80"/>
      <c r="E6" s="80"/>
      <c r="F6" s="80"/>
      <c r="G6" s="80"/>
      <c r="H6" s="80"/>
      <c r="I6" s="81"/>
    </row>
    <row r="7" spans="1:9" ht="12.75">
      <c r="A7" s="60" t="s">
        <v>140</v>
      </c>
      <c r="B7" s="42">
        <f>B8+B16+B21+B25+B28+B32+B35+B41+B42+B43+B47+B61</f>
        <v>426758.3699999999</v>
      </c>
      <c r="C7" s="42">
        <f>C8+C16+C21+C25+C28+C32+C35+C41+C42+C43+C47+C61</f>
        <v>302719.2199999999</v>
      </c>
      <c r="D7" s="42">
        <f>D8+D16+D21+D25+D28+D32+D35+D41+D42+D43+D47+D61</f>
        <v>256013.4100000001</v>
      </c>
      <c r="E7" s="33">
        <f>$D:$D/$B:$B*100</f>
        <v>59.990249283218546</v>
      </c>
      <c r="F7" s="33">
        <f>$D:$D/$C:$C*100</f>
        <v>84.5712439401767</v>
      </c>
      <c r="G7" s="42">
        <f>G8+G16+G21+G25+G28+G32+G35+G41+G42+G43+G47+G61</f>
        <v>269067.1</v>
      </c>
      <c r="H7" s="33">
        <f>$D:$D/$G:$G*100</f>
        <v>95.14853729794542</v>
      </c>
      <c r="I7" s="42">
        <f>I8+I16+I21+I25+I28+I32+I35+I41+I42+I43+I47+I61</f>
        <v>24128.680000000004</v>
      </c>
    </row>
    <row r="8" spans="1:9" ht="12.75">
      <c r="A8" s="6" t="s">
        <v>4</v>
      </c>
      <c r="B8" s="33">
        <f>B9+B10</f>
        <v>220558.89999999997</v>
      </c>
      <c r="C8" s="33">
        <f>C9+C10</f>
        <v>149873.24999999997</v>
      </c>
      <c r="D8" s="33">
        <f>D9+D10</f>
        <v>138335.68000000005</v>
      </c>
      <c r="E8" s="33">
        <f aca="true" t="shared" si="0" ref="E8:E70">$D:$D/$B:$B*100</f>
        <v>62.72051592567793</v>
      </c>
      <c r="F8" s="33">
        <f>$D:$D/$C:$C*100</f>
        <v>92.3017816721797</v>
      </c>
      <c r="G8" s="33">
        <f>G9+G10</f>
        <v>137264.04</v>
      </c>
      <c r="H8" s="33">
        <f>$D:$D/$G:$G*100</f>
        <v>100.7807143079863</v>
      </c>
      <c r="I8" s="33">
        <f>I9+I10</f>
        <v>14395.31</v>
      </c>
    </row>
    <row r="9" spans="1:9" ht="25.5">
      <c r="A9" s="4" t="s">
        <v>5</v>
      </c>
      <c r="B9" s="34">
        <v>4347.8</v>
      </c>
      <c r="C9" s="34">
        <v>3230</v>
      </c>
      <c r="D9" s="54">
        <v>1618.89</v>
      </c>
      <c r="E9" s="33">
        <f t="shared" si="0"/>
        <v>37.23469340816045</v>
      </c>
      <c r="F9" s="33">
        <f>$D:$D/$C:$C*100</f>
        <v>50.12043343653251</v>
      </c>
      <c r="G9" s="34">
        <v>4231.95</v>
      </c>
      <c r="H9" s="33">
        <f>$D:$D/$G:$G*100</f>
        <v>38.253996384645376</v>
      </c>
      <c r="I9" s="54">
        <v>229.88</v>
      </c>
    </row>
    <row r="10" spans="1:9" ht="12.75" customHeight="1">
      <c r="A10" s="62" t="s">
        <v>82</v>
      </c>
      <c r="B10" s="69">
        <f>B12+B13+B14+B15</f>
        <v>216211.09999999998</v>
      </c>
      <c r="C10" s="69">
        <f>C12+C13+C14+C15</f>
        <v>146643.24999999997</v>
      </c>
      <c r="D10" s="69">
        <f>D12+D13+D14+D15</f>
        <v>136716.79000000004</v>
      </c>
      <c r="E10" s="71">
        <f t="shared" si="0"/>
        <v>63.233011626137625</v>
      </c>
      <c r="F10" s="69">
        <f>$D:$D/$C:$C*100</f>
        <v>93.2308783390985</v>
      </c>
      <c r="G10" s="69">
        <f>G12+G13+G14+G15</f>
        <v>133032.09</v>
      </c>
      <c r="H10" s="71">
        <f>$D:$D/$G:$G*100</f>
        <v>102.76978283961414</v>
      </c>
      <c r="I10" s="69">
        <f>I12+I13+I14+I15</f>
        <v>14165.43</v>
      </c>
    </row>
    <row r="11" spans="1:9" ht="12.75">
      <c r="A11" s="63"/>
      <c r="B11" s="70"/>
      <c r="C11" s="70"/>
      <c r="D11" s="70"/>
      <c r="E11" s="72"/>
      <c r="F11" s="84"/>
      <c r="G11" s="70"/>
      <c r="H11" s="72"/>
      <c r="I11" s="70"/>
    </row>
    <row r="12" spans="1:9" ht="51" customHeight="1">
      <c r="A12" s="1" t="s">
        <v>86</v>
      </c>
      <c r="B12" s="35">
        <v>209649.4</v>
      </c>
      <c r="C12" s="35">
        <v>141029.3</v>
      </c>
      <c r="D12" s="35">
        <v>132247.98</v>
      </c>
      <c r="E12" s="33">
        <f t="shared" si="0"/>
        <v>63.080543039951465</v>
      </c>
      <c r="F12" s="33">
        <f aca="true" t="shared" si="1" ref="F12:F70">$D:$D/$C:$C*100</f>
        <v>93.77340736995788</v>
      </c>
      <c r="G12" s="35">
        <v>128856.27</v>
      </c>
      <c r="H12" s="33">
        <f aca="true" t="shared" si="2" ref="H12:H30">$D:$D/$G:$G*100</f>
        <v>102.63216527996659</v>
      </c>
      <c r="I12" s="35">
        <v>13902.17</v>
      </c>
    </row>
    <row r="13" spans="1:9" ht="89.25">
      <c r="A13" s="2" t="s">
        <v>87</v>
      </c>
      <c r="B13" s="35">
        <v>2481.4</v>
      </c>
      <c r="C13" s="35">
        <v>1929</v>
      </c>
      <c r="D13" s="35">
        <v>1280.23</v>
      </c>
      <c r="E13" s="33">
        <f t="shared" si="0"/>
        <v>51.5930523091803</v>
      </c>
      <c r="F13" s="33">
        <f t="shared" si="1"/>
        <v>66.3675479523069</v>
      </c>
      <c r="G13" s="35">
        <v>1476.09</v>
      </c>
      <c r="H13" s="33">
        <f t="shared" si="2"/>
        <v>86.7311613790487</v>
      </c>
      <c r="I13" s="35">
        <v>86.56</v>
      </c>
    </row>
    <row r="14" spans="1:9" ht="25.5">
      <c r="A14" s="3" t="s">
        <v>88</v>
      </c>
      <c r="B14" s="35">
        <v>3645.9</v>
      </c>
      <c r="C14" s="35">
        <v>3398.8</v>
      </c>
      <c r="D14" s="35">
        <v>2551.64</v>
      </c>
      <c r="E14" s="33">
        <f t="shared" si="0"/>
        <v>69.9865602457555</v>
      </c>
      <c r="F14" s="33">
        <f t="shared" si="1"/>
        <v>75.07473225844416</v>
      </c>
      <c r="G14" s="35">
        <v>2472.76</v>
      </c>
      <c r="H14" s="33">
        <f t="shared" si="2"/>
        <v>103.18995777997056</v>
      </c>
      <c r="I14" s="35">
        <v>107.51</v>
      </c>
    </row>
    <row r="15" spans="1:9" ht="65.25" customHeight="1">
      <c r="A15" s="7" t="s">
        <v>90</v>
      </c>
      <c r="B15" s="35">
        <v>434.4</v>
      </c>
      <c r="C15" s="49">
        <v>286.15</v>
      </c>
      <c r="D15" s="35">
        <v>636.94</v>
      </c>
      <c r="E15" s="33">
        <f t="shared" si="0"/>
        <v>146.62523020257828</v>
      </c>
      <c r="F15" s="33">
        <f t="shared" si="1"/>
        <v>222.58955093482444</v>
      </c>
      <c r="G15" s="35">
        <v>226.97</v>
      </c>
      <c r="H15" s="33">
        <f t="shared" si="2"/>
        <v>280.6273956910605</v>
      </c>
      <c r="I15" s="35">
        <v>69.19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18578.8</v>
      </c>
      <c r="D16" s="42">
        <f>D17+D18+D19+D20</f>
        <v>18954.18</v>
      </c>
      <c r="E16" s="33">
        <f t="shared" si="0"/>
        <v>77.14547363793989</v>
      </c>
      <c r="F16" s="33">
        <f t="shared" si="1"/>
        <v>102.02047494994295</v>
      </c>
      <c r="G16" s="42">
        <f>G17+G18+G19+G20</f>
        <v>15055.76</v>
      </c>
      <c r="H16" s="33">
        <f t="shared" si="2"/>
        <v>125.89321296301218</v>
      </c>
      <c r="I16" s="42">
        <f>I17+I18+I19+I20</f>
        <v>2588.31</v>
      </c>
    </row>
    <row r="17" spans="1:9" ht="37.5" customHeight="1">
      <c r="A17" s="10" t="s">
        <v>96</v>
      </c>
      <c r="B17" s="35">
        <v>7841.5</v>
      </c>
      <c r="C17" s="49">
        <v>5880</v>
      </c>
      <c r="D17" s="35">
        <v>6370.65</v>
      </c>
      <c r="E17" s="33">
        <f t="shared" si="0"/>
        <v>81.24274692342026</v>
      </c>
      <c r="F17" s="33">
        <f t="shared" si="1"/>
        <v>108.34438775510205</v>
      </c>
      <c r="G17" s="35">
        <v>5167.11</v>
      </c>
      <c r="H17" s="33">
        <f t="shared" si="2"/>
        <v>123.29232394897728</v>
      </c>
      <c r="I17" s="35">
        <v>876.47</v>
      </c>
    </row>
    <row r="18" spans="1:9" ht="56.25" customHeight="1">
      <c r="A18" s="10" t="s">
        <v>97</v>
      </c>
      <c r="B18" s="35">
        <v>164.8</v>
      </c>
      <c r="C18" s="49">
        <v>128.8</v>
      </c>
      <c r="D18" s="35">
        <v>101.54</v>
      </c>
      <c r="E18" s="33">
        <f t="shared" si="0"/>
        <v>61.61407766990291</v>
      </c>
      <c r="F18" s="33">
        <f t="shared" si="1"/>
        <v>78.83540372670808</v>
      </c>
      <c r="G18" s="35">
        <v>140.32</v>
      </c>
      <c r="H18" s="33">
        <f t="shared" si="2"/>
        <v>72.36316989737743</v>
      </c>
      <c r="I18" s="35">
        <v>12.17</v>
      </c>
    </row>
    <row r="19" spans="1:9" ht="55.5" customHeight="1">
      <c r="A19" s="10" t="s">
        <v>98</v>
      </c>
      <c r="B19" s="35">
        <v>18156.6</v>
      </c>
      <c r="C19" s="49">
        <v>13315</v>
      </c>
      <c r="D19" s="35">
        <v>13361.67</v>
      </c>
      <c r="E19" s="33">
        <f t="shared" si="0"/>
        <v>73.5912560721721</v>
      </c>
      <c r="F19" s="33">
        <f t="shared" si="1"/>
        <v>100.35050694705218</v>
      </c>
      <c r="G19" s="35">
        <v>10366.7</v>
      </c>
      <c r="H19" s="33">
        <f t="shared" si="2"/>
        <v>128.89029295725734</v>
      </c>
      <c r="I19" s="35">
        <v>1781.11</v>
      </c>
    </row>
    <row r="20" spans="1:9" ht="54" customHeight="1">
      <c r="A20" s="10" t="s">
        <v>99</v>
      </c>
      <c r="B20" s="35">
        <v>-1593.5</v>
      </c>
      <c r="C20" s="49">
        <v>-745</v>
      </c>
      <c r="D20" s="35">
        <v>-879.68</v>
      </c>
      <c r="E20" s="33">
        <f t="shared" si="0"/>
        <v>55.204267336052716</v>
      </c>
      <c r="F20" s="33">
        <f t="shared" si="1"/>
        <v>118.07785234899329</v>
      </c>
      <c r="G20" s="35">
        <v>-618.37</v>
      </c>
      <c r="H20" s="33">
        <f t="shared" si="2"/>
        <v>142.25787150088135</v>
      </c>
      <c r="I20" s="35">
        <v>-81.44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30788</v>
      </c>
      <c r="D21" s="42">
        <f>D22+D23+D24</f>
        <v>29012.260000000002</v>
      </c>
      <c r="E21" s="33">
        <f t="shared" si="0"/>
        <v>69.36463974798284</v>
      </c>
      <c r="F21" s="33">
        <f t="shared" si="1"/>
        <v>94.23236325841238</v>
      </c>
      <c r="G21" s="42">
        <f>G22+G23+G24</f>
        <v>29686.309999999998</v>
      </c>
      <c r="H21" s="33">
        <f t="shared" si="2"/>
        <v>97.72942477525838</v>
      </c>
      <c r="I21" s="42">
        <f>I22+I23+I24</f>
        <v>449.39</v>
      </c>
    </row>
    <row r="22" spans="1:9" ht="18.75" customHeight="1">
      <c r="A22" s="5" t="s">
        <v>102</v>
      </c>
      <c r="B22" s="35">
        <v>40121.82</v>
      </c>
      <c r="C22" s="35">
        <v>29950.3</v>
      </c>
      <c r="D22" s="35">
        <v>28031.52</v>
      </c>
      <c r="E22" s="33">
        <f t="shared" si="0"/>
        <v>69.86602302687166</v>
      </c>
      <c r="F22" s="33">
        <f t="shared" si="1"/>
        <v>93.59345315405857</v>
      </c>
      <c r="G22" s="35">
        <v>28966.78</v>
      </c>
      <c r="H22" s="33">
        <f t="shared" si="2"/>
        <v>96.77126694786234</v>
      </c>
      <c r="I22" s="35">
        <v>450.62</v>
      </c>
    </row>
    <row r="23" spans="1:9" ht="12.75">
      <c r="A23" s="3" t="s">
        <v>100</v>
      </c>
      <c r="B23" s="35">
        <v>625.7</v>
      </c>
      <c r="C23" s="35">
        <v>425.7</v>
      </c>
      <c r="D23" s="35">
        <v>417.7</v>
      </c>
      <c r="E23" s="33">
        <f t="shared" si="0"/>
        <v>66.75723190027169</v>
      </c>
      <c r="F23" s="33">
        <v>0</v>
      </c>
      <c r="G23" s="35">
        <v>331.02</v>
      </c>
      <c r="H23" s="33">
        <f t="shared" si="2"/>
        <v>126.18572895897529</v>
      </c>
      <c r="I23" s="35">
        <v>-2.73</v>
      </c>
    </row>
    <row r="24" spans="1:9" ht="27" customHeight="1">
      <c r="A24" s="3" t="s">
        <v>101</v>
      </c>
      <c r="B24" s="35">
        <v>1078.2</v>
      </c>
      <c r="C24" s="35">
        <v>412</v>
      </c>
      <c r="D24" s="35">
        <v>563.04</v>
      </c>
      <c r="E24" s="33">
        <f t="shared" si="0"/>
        <v>52.22036727879799</v>
      </c>
      <c r="F24" s="33">
        <f t="shared" si="1"/>
        <v>136.66019417475727</v>
      </c>
      <c r="G24" s="35">
        <v>388.51</v>
      </c>
      <c r="H24" s="33">
        <f t="shared" si="2"/>
        <v>144.92291060719157</v>
      </c>
      <c r="I24" s="35">
        <v>1.5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17280</v>
      </c>
      <c r="D25" s="42">
        <f>$26:$26+$27:$27</f>
        <v>7116.89</v>
      </c>
      <c r="E25" s="33">
        <f t="shared" si="0"/>
        <v>28.08968630396455</v>
      </c>
      <c r="F25" s="33">
        <f t="shared" si="1"/>
        <v>41.185706018518516</v>
      </c>
      <c r="G25" s="42">
        <f>$26:$26+$27:$27</f>
        <v>16308.25</v>
      </c>
      <c r="H25" s="33">
        <f t="shared" si="2"/>
        <v>43.639814204467065</v>
      </c>
      <c r="I25" s="42">
        <f>$26:$26+$27:$27</f>
        <v>389.93</v>
      </c>
    </row>
    <row r="26" spans="1:9" ht="12.75">
      <c r="A26" s="3" t="e">
        <f>-налог на имущество физ. лиц</f>
        <v>#NAME?</v>
      </c>
      <c r="B26" s="35">
        <v>8355.6</v>
      </c>
      <c r="C26" s="35">
        <v>5400</v>
      </c>
      <c r="D26" s="35">
        <v>831.96</v>
      </c>
      <c r="E26" s="33">
        <f t="shared" si="0"/>
        <v>9.9569151227919</v>
      </c>
      <c r="F26" s="33">
        <f t="shared" si="1"/>
        <v>15.406666666666668</v>
      </c>
      <c r="G26" s="35">
        <v>5124.23</v>
      </c>
      <c r="H26" s="33">
        <f t="shared" si="2"/>
        <v>16.23580518438868</v>
      </c>
      <c r="I26" s="35">
        <v>151.24</v>
      </c>
    </row>
    <row r="27" spans="1:9" ht="12.75">
      <c r="A27" s="3" t="e">
        <f>-земельный налог</f>
        <v>#NAME?</v>
      </c>
      <c r="B27" s="35">
        <v>16980.71</v>
      </c>
      <c r="C27" s="35">
        <v>11880</v>
      </c>
      <c r="D27" s="35">
        <v>6284.93</v>
      </c>
      <c r="E27" s="33">
        <f t="shared" si="0"/>
        <v>37.012174402601545</v>
      </c>
      <c r="F27" s="33">
        <f t="shared" si="1"/>
        <v>52.90345117845118</v>
      </c>
      <c r="G27" s="35">
        <v>11184.02</v>
      </c>
      <c r="H27" s="33">
        <f t="shared" si="2"/>
        <v>56.1956255443034</v>
      </c>
      <c r="I27" s="35">
        <v>238.69</v>
      </c>
    </row>
    <row r="28" spans="1:9" ht="12.75">
      <c r="A28" s="6" t="s">
        <v>11</v>
      </c>
      <c r="B28" s="42">
        <f>B29+B30+B31</f>
        <v>19018.3</v>
      </c>
      <c r="C28" s="42">
        <f>C29+C30+C31</f>
        <v>13983.2</v>
      </c>
      <c r="D28" s="42">
        <f>D29+D30+D31</f>
        <v>9861.42</v>
      </c>
      <c r="E28" s="33">
        <f t="shared" si="0"/>
        <v>51.85226860444941</v>
      </c>
      <c r="F28" s="33">
        <f t="shared" si="1"/>
        <v>70.52334229647005</v>
      </c>
      <c r="G28" s="42">
        <f>G29+G30+G31</f>
        <v>12852.4</v>
      </c>
      <c r="H28" s="33">
        <f t="shared" si="2"/>
        <v>76.7282375276213</v>
      </c>
      <c r="I28" s="42">
        <f>I29+I30+I31</f>
        <v>1349.81</v>
      </c>
    </row>
    <row r="29" spans="1:9" ht="25.5">
      <c r="A29" s="3" t="s">
        <v>12</v>
      </c>
      <c r="B29" s="35">
        <v>18910.3</v>
      </c>
      <c r="C29" s="35">
        <v>13900</v>
      </c>
      <c r="D29" s="35">
        <v>9805.42</v>
      </c>
      <c r="E29" s="33">
        <f t="shared" si="0"/>
        <v>51.85227098459569</v>
      </c>
      <c r="F29" s="33">
        <f t="shared" si="1"/>
        <v>70.54258992805755</v>
      </c>
      <c r="G29" s="35">
        <v>12789.9</v>
      </c>
      <c r="H29" s="33">
        <f t="shared" si="2"/>
        <v>76.66533749286548</v>
      </c>
      <c r="I29" s="35">
        <v>1340.21</v>
      </c>
    </row>
    <row r="30" spans="1:9" ht="25.5">
      <c r="A30" s="5" t="s">
        <v>104</v>
      </c>
      <c r="B30" s="35">
        <v>58</v>
      </c>
      <c r="C30" s="35">
        <v>43.2</v>
      </c>
      <c r="D30" s="35">
        <v>56</v>
      </c>
      <c r="E30" s="33">
        <f t="shared" si="0"/>
        <v>96.55172413793103</v>
      </c>
      <c r="F30" s="33">
        <f t="shared" si="1"/>
        <v>129.62962962962962</v>
      </c>
      <c r="G30" s="35">
        <v>55</v>
      </c>
      <c r="H30" s="33">
        <f t="shared" si="2"/>
        <v>101.81818181818181</v>
      </c>
      <c r="I30" s="35">
        <v>9.6</v>
      </c>
    </row>
    <row r="31" spans="1:9" ht="25.5">
      <c r="A31" s="3" t="s">
        <v>103</v>
      </c>
      <c r="B31" s="35">
        <v>50</v>
      </c>
      <c r="C31" s="35">
        <v>40</v>
      </c>
      <c r="D31" s="35">
        <v>0</v>
      </c>
      <c r="E31" s="33">
        <f t="shared" si="0"/>
        <v>0</v>
      </c>
      <c r="F31" s="33">
        <v>0</v>
      </c>
      <c r="G31" s="35">
        <v>7.5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0.06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0.06</v>
      </c>
    </row>
    <row r="33" spans="1:9" ht="25.5">
      <c r="A33" s="3" t="s">
        <v>106</v>
      </c>
      <c r="B33" s="35">
        <v>0</v>
      </c>
      <c r="C33" s="35">
        <v>0</v>
      </c>
      <c r="D33" s="35">
        <v>0.06</v>
      </c>
      <c r="E33" s="33">
        <v>0</v>
      </c>
      <c r="F33" s="33">
        <v>0</v>
      </c>
      <c r="G33" s="35">
        <v>-0.3</v>
      </c>
      <c r="H33" s="33">
        <v>0</v>
      </c>
      <c r="I33" s="35">
        <v>0.06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0.12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52138.55</v>
      </c>
      <c r="D35" s="42">
        <f>D36+D39+D40</f>
        <v>35884.09</v>
      </c>
      <c r="E35" s="33">
        <f t="shared" si="0"/>
        <v>50.64581580291144</v>
      </c>
      <c r="F35" s="33">
        <f t="shared" si="1"/>
        <v>68.8244878309811</v>
      </c>
      <c r="G35" s="42">
        <f>G36+G39+G40</f>
        <v>41155.55</v>
      </c>
      <c r="H35" s="33">
        <f>$D:$D/$G:$G*100</f>
        <v>87.19137516082277</v>
      </c>
      <c r="I35" s="42">
        <f>I36+I39+I40</f>
        <v>3458.91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50733.55</v>
      </c>
      <c r="D36" s="35">
        <f>D37+D38</f>
        <v>34102.659999999996</v>
      </c>
      <c r="E36" s="33">
        <f t="shared" si="0"/>
        <v>49.23939017223779</v>
      </c>
      <c r="F36" s="33">
        <f t="shared" si="1"/>
        <v>67.21914788143151</v>
      </c>
      <c r="G36" s="35">
        <f>G37+G38</f>
        <v>39231.62</v>
      </c>
      <c r="H36" s="33">
        <f>$D:$D/$G:$G*100</f>
        <v>86.92646390844935</v>
      </c>
      <c r="I36" s="35">
        <f>I37+I38</f>
        <v>3386.04</v>
      </c>
    </row>
    <row r="37" spans="1:9" ht="81.75" customHeight="1">
      <c r="A37" s="1" t="s">
        <v>108</v>
      </c>
      <c r="B37" s="35">
        <v>44757.5</v>
      </c>
      <c r="C37" s="35">
        <v>32757.5</v>
      </c>
      <c r="D37" s="35">
        <v>18810.76</v>
      </c>
      <c r="E37" s="33">
        <f t="shared" si="0"/>
        <v>42.02817404904206</v>
      </c>
      <c r="F37" s="33">
        <f t="shared" si="1"/>
        <v>57.42428451499656</v>
      </c>
      <c r="G37" s="35">
        <v>22884.45</v>
      </c>
      <c r="H37" s="33">
        <f>$D:$D/$G:$G*100</f>
        <v>82.19887303387233</v>
      </c>
      <c r="I37" s="35">
        <v>1808.74</v>
      </c>
    </row>
    <row r="38" spans="1:9" ht="76.5">
      <c r="A38" s="3" t="s">
        <v>109</v>
      </c>
      <c r="B38" s="35">
        <v>24501.4</v>
      </c>
      <c r="C38" s="35">
        <v>17976.05</v>
      </c>
      <c r="D38" s="35">
        <v>15291.9</v>
      </c>
      <c r="E38" s="33">
        <f t="shared" si="0"/>
        <v>62.41235194723566</v>
      </c>
      <c r="F38" s="33">
        <f t="shared" si="1"/>
        <v>85.06818795007803</v>
      </c>
      <c r="G38" s="35">
        <v>16347.17</v>
      </c>
      <c r="H38" s="33">
        <f>$D:$D/$G:$G*100</f>
        <v>93.54463188429557</v>
      </c>
      <c r="I38" s="35">
        <v>1577.3</v>
      </c>
    </row>
    <row r="39" spans="1:9" ht="51">
      <c r="A39" s="5" t="s">
        <v>110</v>
      </c>
      <c r="B39" s="35">
        <v>845</v>
      </c>
      <c r="C39" s="35">
        <v>845</v>
      </c>
      <c r="D39" s="35">
        <v>1033.72</v>
      </c>
      <c r="E39" s="33">
        <f t="shared" si="0"/>
        <v>122.33372781065088</v>
      </c>
      <c r="F39" s="33">
        <v>0</v>
      </c>
      <c r="G39" s="35">
        <v>1665.1</v>
      </c>
      <c r="H39" s="33">
        <f>$D:$D/$G:$G*100</f>
        <v>62.08155666326347</v>
      </c>
      <c r="I39" s="35">
        <v>0</v>
      </c>
    </row>
    <row r="40" spans="1:9" ht="76.5">
      <c r="A40" s="53" t="s">
        <v>127</v>
      </c>
      <c r="B40" s="35">
        <v>749.12</v>
      </c>
      <c r="C40" s="35">
        <v>560</v>
      </c>
      <c r="D40" s="35">
        <v>747.71</v>
      </c>
      <c r="E40" s="33">
        <f t="shared" si="0"/>
        <v>99.8117791542076</v>
      </c>
      <c r="F40" s="33">
        <f t="shared" si="1"/>
        <v>133.51964285714286</v>
      </c>
      <c r="G40" s="35">
        <v>258.83</v>
      </c>
      <c r="H40" s="33">
        <v>0</v>
      </c>
      <c r="I40" s="35">
        <v>72.87</v>
      </c>
    </row>
    <row r="41" spans="1:9" ht="25.5">
      <c r="A41" s="4" t="s">
        <v>15</v>
      </c>
      <c r="B41" s="34">
        <v>209</v>
      </c>
      <c r="C41" s="34">
        <v>209</v>
      </c>
      <c r="D41" s="34">
        <v>762.71</v>
      </c>
      <c r="E41" s="33">
        <f t="shared" si="0"/>
        <v>364.933014354067</v>
      </c>
      <c r="F41" s="33">
        <f t="shared" si="1"/>
        <v>364.933014354067</v>
      </c>
      <c r="G41" s="34">
        <v>441.46</v>
      </c>
      <c r="H41" s="33">
        <f aca="true" t="shared" si="3" ref="H41:H53">$D:$D/$G:$G*100</f>
        <v>172.76989987767863</v>
      </c>
      <c r="I41" s="34">
        <v>23.23</v>
      </c>
    </row>
    <row r="42" spans="1:9" ht="25.5">
      <c r="A42" s="12" t="s">
        <v>115</v>
      </c>
      <c r="B42" s="34">
        <v>4841.57</v>
      </c>
      <c r="C42" s="34">
        <v>4501.47</v>
      </c>
      <c r="D42" s="34">
        <v>4334.84</v>
      </c>
      <c r="E42" s="33">
        <f t="shared" si="0"/>
        <v>89.53376693923666</v>
      </c>
      <c r="F42" s="33">
        <f t="shared" si="1"/>
        <v>96.29832032647113</v>
      </c>
      <c r="G42" s="34">
        <v>3346.01</v>
      </c>
      <c r="H42" s="33">
        <f t="shared" si="3"/>
        <v>129.5525117976336</v>
      </c>
      <c r="I42" s="34">
        <v>26.12</v>
      </c>
    </row>
    <row r="43" spans="1:9" ht="25.5">
      <c r="A43" s="8" t="s">
        <v>16</v>
      </c>
      <c r="B43" s="42">
        <f>B44+B45+B46</f>
        <v>10188.35</v>
      </c>
      <c r="C43" s="42">
        <f>C44+C45+C46</f>
        <v>7837.85</v>
      </c>
      <c r="D43" s="42">
        <f>D44+D45+D46</f>
        <v>5024.070000000001</v>
      </c>
      <c r="E43" s="33">
        <f t="shared" si="0"/>
        <v>49.31191017191205</v>
      </c>
      <c r="F43" s="33">
        <f t="shared" si="1"/>
        <v>64.10010398259728</v>
      </c>
      <c r="G43" s="42">
        <f>G44+G45+G46</f>
        <v>4581.74</v>
      </c>
      <c r="H43" s="33">
        <f t="shared" si="3"/>
        <v>109.65419251201511</v>
      </c>
      <c r="I43" s="42">
        <f>I44+I45+I46</f>
        <v>407.72</v>
      </c>
    </row>
    <row r="44" spans="1:9" ht="12.75">
      <c r="A44" s="3" t="s">
        <v>112</v>
      </c>
      <c r="B44" s="35">
        <v>40</v>
      </c>
      <c r="C44" s="35">
        <v>29.5</v>
      </c>
      <c r="D44" s="35">
        <v>33.91</v>
      </c>
      <c r="E44" s="33">
        <f t="shared" si="0"/>
        <v>84.77499999999999</v>
      </c>
      <c r="F44" s="33">
        <f t="shared" si="1"/>
        <v>114.94915254237287</v>
      </c>
      <c r="G44" s="35">
        <v>196.46</v>
      </c>
      <c r="H44" s="33">
        <f t="shared" si="3"/>
        <v>17.260511045505446</v>
      </c>
      <c r="I44" s="35">
        <v>8.64</v>
      </c>
    </row>
    <row r="45" spans="1:9" ht="68.25" customHeight="1">
      <c r="A45" s="3" t="s">
        <v>113</v>
      </c>
      <c r="B45" s="35">
        <v>5432.88</v>
      </c>
      <c r="C45" s="35">
        <v>5432.88</v>
      </c>
      <c r="D45" s="35">
        <v>178.69</v>
      </c>
      <c r="E45" s="33">
        <v>0</v>
      </c>
      <c r="F45" s="33">
        <v>0</v>
      </c>
      <c r="G45" s="35">
        <v>463.42</v>
      </c>
      <c r="H45" s="33">
        <f t="shared" si="3"/>
        <v>38.55897458029433</v>
      </c>
      <c r="I45" s="35">
        <v>21.16</v>
      </c>
    </row>
    <row r="46" spans="1:9" ht="12.75">
      <c r="A46" s="48" t="s">
        <v>111</v>
      </c>
      <c r="B46" s="35">
        <v>4715.47</v>
      </c>
      <c r="C46" s="35">
        <v>2375.47</v>
      </c>
      <c r="D46" s="35">
        <v>4811.47</v>
      </c>
      <c r="E46" s="33">
        <f t="shared" si="0"/>
        <v>102.0358522056126</v>
      </c>
      <c r="F46" s="33">
        <f t="shared" si="1"/>
        <v>202.54812731796238</v>
      </c>
      <c r="G46" s="35">
        <v>3921.86</v>
      </c>
      <c r="H46" s="33">
        <f t="shared" si="3"/>
        <v>122.68336962563681</v>
      </c>
      <c r="I46" s="35">
        <v>377.92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7529.1</v>
      </c>
      <c r="D47" s="42">
        <f>D48+D49+D50+D51+D52+D53+D54+D56+D57+D59+D60+D55</f>
        <v>5865.51</v>
      </c>
      <c r="E47" s="33">
        <f t="shared" si="0"/>
        <v>62.680437709718106</v>
      </c>
      <c r="F47" s="33">
        <f t="shared" si="1"/>
        <v>77.90453042196278</v>
      </c>
      <c r="G47" s="42">
        <f>G48+G49+G50+G51+G52+G53+G54+G56+G57+G59+G60+G55</f>
        <v>7266.33</v>
      </c>
      <c r="H47" s="33">
        <f t="shared" si="3"/>
        <v>80.72176738463571</v>
      </c>
      <c r="I47" s="42">
        <f>I48+I49+I50+I51+I52+I53+I54+I56+I57+I59+I60</f>
        <v>1003.58</v>
      </c>
    </row>
    <row r="48" spans="1:9" ht="25.5">
      <c r="A48" s="3" t="s">
        <v>18</v>
      </c>
      <c r="B48" s="35">
        <v>189</v>
      </c>
      <c r="C48" s="35">
        <v>153.7</v>
      </c>
      <c r="D48" s="35">
        <v>101.43</v>
      </c>
      <c r="E48" s="33">
        <f t="shared" si="0"/>
        <v>53.66666666666667</v>
      </c>
      <c r="F48" s="33">
        <f t="shared" si="1"/>
        <v>65.9921925829538</v>
      </c>
      <c r="G48" s="35">
        <v>151.54</v>
      </c>
      <c r="H48" s="33">
        <f t="shared" si="3"/>
        <v>66.93282301702521</v>
      </c>
      <c r="I48" s="35">
        <v>17.84</v>
      </c>
    </row>
    <row r="49" spans="1:9" ht="63.75">
      <c r="A49" s="3" t="s">
        <v>125</v>
      </c>
      <c r="B49" s="35">
        <v>279.8</v>
      </c>
      <c r="C49" s="35">
        <v>253.8</v>
      </c>
      <c r="D49" s="35">
        <v>163</v>
      </c>
      <c r="E49" s="33">
        <f t="shared" si="0"/>
        <v>58.25589706933524</v>
      </c>
      <c r="F49" s="33">
        <f t="shared" si="1"/>
        <v>64.22379826635145</v>
      </c>
      <c r="G49" s="35">
        <v>235.05</v>
      </c>
      <c r="H49" s="33">
        <f t="shared" si="3"/>
        <v>69.34694745798767</v>
      </c>
      <c r="I49" s="35">
        <v>40</v>
      </c>
    </row>
    <row r="50" spans="1:9" ht="52.5" customHeight="1">
      <c r="A50" s="5" t="s">
        <v>123</v>
      </c>
      <c r="B50" s="35">
        <v>159.1</v>
      </c>
      <c r="C50" s="35">
        <v>137.1</v>
      </c>
      <c r="D50" s="35">
        <v>54.3</v>
      </c>
      <c r="E50" s="33">
        <f t="shared" si="0"/>
        <v>34.12947831552483</v>
      </c>
      <c r="F50" s="33">
        <f t="shared" si="1"/>
        <v>39.606126914660834</v>
      </c>
      <c r="G50" s="35">
        <v>125.76</v>
      </c>
      <c r="H50" s="33">
        <f t="shared" si="3"/>
        <v>43.17748091603053</v>
      </c>
      <c r="I50" s="35">
        <v>5</v>
      </c>
    </row>
    <row r="51" spans="1:9" ht="38.25">
      <c r="A51" s="3" t="s">
        <v>19</v>
      </c>
      <c r="B51" s="35">
        <v>785.1</v>
      </c>
      <c r="C51" s="35">
        <v>545.7</v>
      </c>
      <c r="D51" s="35">
        <v>936.21</v>
      </c>
      <c r="E51" s="33">
        <f t="shared" si="0"/>
        <v>119.24722965227359</v>
      </c>
      <c r="F51" s="33">
        <f t="shared" si="1"/>
        <v>171.56129741616272</v>
      </c>
      <c r="G51" s="35">
        <v>578.89</v>
      </c>
      <c r="H51" s="33">
        <f t="shared" si="3"/>
        <v>161.72502547979755</v>
      </c>
      <c r="I51" s="35">
        <v>175.7</v>
      </c>
    </row>
    <row r="52" spans="1:9" ht="63.75">
      <c r="A52" s="3" t="s">
        <v>20</v>
      </c>
      <c r="B52" s="35">
        <v>2470.4</v>
      </c>
      <c r="C52" s="35">
        <v>2017.3</v>
      </c>
      <c r="D52" s="35">
        <v>1600.98</v>
      </c>
      <c r="E52" s="33">
        <f t="shared" si="0"/>
        <v>64.80650906735751</v>
      </c>
      <c r="F52" s="33">
        <f t="shared" si="1"/>
        <v>79.3625142517226</v>
      </c>
      <c r="G52" s="35">
        <v>1996.95</v>
      </c>
      <c r="H52" s="33">
        <f t="shared" si="3"/>
        <v>80.17126117328927</v>
      </c>
      <c r="I52" s="35">
        <v>254</v>
      </c>
    </row>
    <row r="53" spans="1:9" ht="25.5">
      <c r="A53" s="3" t="s">
        <v>21</v>
      </c>
      <c r="B53" s="35">
        <v>149.7</v>
      </c>
      <c r="C53" s="35">
        <v>124.5</v>
      </c>
      <c r="D53" s="35">
        <v>43.8</v>
      </c>
      <c r="E53" s="33">
        <f t="shared" si="0"/>
        <v>29.258517034068138</v>
      </c>
      <c r="F53" s="33">
        <v>0</v>
      </c>
      <c r="G53" s="35">
        <v>124.85</v>
      </c>
      <c r="H53" s="33">
        <f t="shared" si="3"/>
        <v>35.08209851822187</v>
      </c>
      <c r="I53" s="35">
        <v>3.8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f t="shared" si="0"/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-0.01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3</v>
      </c>
      <c r="D56" s="35">
        <v>14.73</v>
      </c>
      <c r="E56" s="33">
        <f t="shared" si="0"/>
        <v>294.6</v>
      </c>
      <c r="F56" s="33">
        <v>0</v>
      </c>
      <c r="G56" s="35">
        <v>1.6</v>
      </c>
      <c r="H56" s="33">
        <v>0</v>
      </c>
      <c r="I56" s="35">
        <v>0.05</v>
      </c>
    </row>
    <row r="57" spans="1:9" ht="79.5" customHeight="1">
      <c r="A57" s="3" t="s">
        <v>128</v>
      </c>
      <c r="B57" s="35">
        <v>2552.5</v>
      </c>
      <c r="C57" s="35">
        <v>2122.6</v>
      </c>
      <c r="D57" s="35">
        <v>800.77</v>
      </c>
      <c r="E57" s="33">
        <f t="shared" si="0"/>
        <v>31.371988246816844</v>
      </c>
      <c r="F57" s="33">
        <f t="shared" si="1"/>
        <v>37.725902195420716</v>
      </c>
      <c r="G57" s="35">
        <v>1793.99</v>
      </c>
      <c r="H57" s="33">
        <f>$D:$D/$G:$G*100</f>
        <v>44.63625772718912</v>
      </c>
      <c r="I57" s="35">
        <v>74.7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53.43</v>
      </c>
      <c r="E59" s="33">
        <v>0</v>
      </c>
      <c r="F59" s="33">
        <v>0</v>
      </c>
      <c r="G59" s="35">
        <v>16.71</v>
      </c>
      <c r="H59" s="33">
        <f>$D:$D/$G:$G*100</f>
        <v>319.7486535008976</v>
      </c>
      <c r="I59" s="35">
        <v>28</v>
      </c>
    </row>
    <row r="60" spans="1:9" ht="38.25">
      <c r="A60" s="3" t="s">
        <v>23</v>
      </c>
      <c r="B60" s="35">
        <v>2764.2</v>
      </c>
      <c r="C60" s="35">
        <v>2168.4</v>
      </c>
      <c r="D60" s="35">
        <v>2093.86</v>
      </c>
      <c r="E60" s="33">
        <f t="shared" si="0"/>
        <v>75.74922219810435</v>
      </c>
      <c r="F60" s="33">
        <f t="shared" si="1"/>
        <v>96.56244235380926</v>
      </c>
      <c r="G60" s="35">
        <v>2238</v>
      </c>
      <c r="H60" s="33">
        <f aca="true" t="shared" si="4" ref="H60:H67">$D:$D/$G:$G*100</f>
        <v>93.55942806076854</v>
      </c>
      <c r="I60" s="35">
        <v>404.49</v>
      </c>
    </row>
    <row r="61" spans="1:9" ht="12.75">
      <c r="A61" s="6" t="s">
        <v>24</v>
      </c>
      <c r="B61" s="34">
        <v>0</v>
      </c>
      <c r="C61" s="34">
        <v>0</v>
      </c>
      <c r="D61" s="34">
        <v>861.7</v>
      </c>
      <c r="E61" s="33">
        <v>0</v>
      </c>
      <c r="F61" s="33">
        <v>0</v>
      </c>
      <c r="G61" s="34">
        <v>1109.43</v>
      </c>
      <c r="H61" s="33">
        <f t="shared" si="4"/>
        <v>77.67051548993628</v>
      </c>
      <c r="I61" s="34">
        <v>36.31</v>
      </c>
    </row>
    <row r="62" spans="1:9" ht="12.75">
      <c r="A62" s="8" t="s">
        <v>25</v>
      </c>
      <c r="B62" s="42">
        <f>B8+B16+B21+B25+B28+B32+B35+B41+B42+B43+B61+B47</f>
        <v>426758.3699999999</v>
      </c>
      <c r="C62" s="42">
        <f>C8+C16+C21+C25+C28+C32+C35+C41+C42+C43+C61+C47</f>
        <v>302719.2199999999</v>
      </c>
      <c r="D62" s="42">
        <f>D8+D16+D21+D25+D28+D32+D35+D41+D42+D43+D61+D47</f>
        <v>256013.4100000001</v>
      </c>
      <c r="E62" s="33">
        <f t="shared" si="0"/>
        <v>59.990249283218546</v>
      </c>
      <c r="F62" s="33">
        <f t="shared" si="1"/>
        <v>84.5712439401767</v>
      </c>
      <c r="G62" s="42">
        <f>G8+G16+G21+G25+G28+G32+G35+G41+G42+G43+G61+G47</f>
        <v>269067.1</v>
      </c>
      <c r="H62" s="33">
        <f t="shared" si="4"/>
        <v>95.14853729794542</v>
      </c>
      <c r="I62" s="42">
        <f>I8+I16+I21+I25+I28+I32+I35+I41+I42+I43+I61+I47</f>
        <v>24128.680000000004</v>
      </c>
    </row>
    <row r="63" spans="1:9" ht="12.75">
      <c r="A63" s="8" t="s">
        <v>26</v>
      </c>
      <c r="B63" s="42">
        <f>B64+B69</f>
        <v>1415122.73</v>
      </c>
      <c r="C63" s="42">
        <f>C64+C69</f>
        <v>1049747.0399999998</v>
      </c>
      <c r="D63" s="42">
        <f>D64+D69</f>
        <v>889537.83</v>
      </c>
      <c r="E63" s="33">
        <f t="shared" si="0"/>
        <v>62.8594122009474</v>
      </c>
      <c r="F63" s="33">
        <f t="shared" si="1"/>
        <v>84.7383032392261</v>
      </c>
      <c r="G63" s="42">
        <f>G64+G69</f>
        <v>974570.8</v>
      </c>
      <c r="H63" s="33">
        <f t="shared" si="4"/>
        <v>91.27482887851758</v>
      </c>
      <c r="I63" s="42">
        <f>I64+I69</f>
        <v>149006.7</v>
      </c>
    </row>
    <row r="64" spans="1:9" ht="25.5">
      <c r="A64" s="8" t="s">
        <v>27</v>
      </c>
      <c r="B64" s="42">
        <f>B65+B66+B67+B68</f>
        <v>1418964.33</v>
      </c>
      <c r="C64" s="42">
        <f>C65+C66+C67+C68</f>
        <v>1053588.64</v>
      </c>
      <c r="D64" s="42">
        <f>D65+D66+D67+D68</f>
        <v>893786.96</v>
      </c>
      <c r="E64" s="33">
        <f t="shared" si="0"/>
        <v>62.988684148247756</v>
      </c>
      <c r="F64" s="33">
        <f t="shared" si="1"/>
        <v>84.83263069351243</v>
      </c>
      <c r="G64" s="42">
        <f>G65+G66+G67+G68</f>
        <v>978385.92</v>
      </c>
      <c r="H64" s="33">
        <f t="shared" si="4"/>
        <v>91.35321162430465</v>
      </c>
      <c r="I64" s="42">
        <f>I65+I66+I67+I68</f>
        <v>149015.85</v>
      </c>
    </row>
    <row r="65" spans="1:9" ht="12.75">
      <c r="A65" s="3" t="s">
        <v>28</v>
      </c>
      <c r="B65" s="35">
        <v>245447.3</v>
      </c>
      <c r="C65" s="35">
        <v>216578.8</v>
      </c>
      <c r="D65" s="35">
        <v>216578.8</v>
      </c>
      <c r="E65" s="33">
        <f t="shared" si="0"/>
        <v>88.23841207460828</v>
      </c>
      <c r="F65" s="33">
        <f t="shared" si="1"/>
        <v>100</v>
      </c>
      <c r="G65" s="35">
        <v>256101.3</v>
      </c>
      <c r="H65" s="33">
        <f t="shared" si="4"/>
        <v>84.56763007450567</v>
      </c>
      <c r="I65" s="35">
        <v>25355</v>
      </c>
    </row>
    <row r="66" spans="1:9" ht="12.75">
      <c r="A66" s="3" t="s">
        <v>29</v>
      </c>
      <c r="B66" s="35">
        <v>309220.53</v>
      </c>
      <c r="C66" s="35">
        <v>220900.11</v>
      </c>
      <c r="D66" s="35">
        <v>107158.65</v>
      </c>
      <c r="E66" s="33">
        <f t="shared" si="0"/>
        <v>34.65444225194233</v>
      </c>
      <c r="F66" s="33">
        <f t="shared" si="1"/>
        <v>48.510003005430825</v>
      </c>
      <c r="G66" s="35">
        <v>280351.27</v>
      </c>
      <c r="H66" s="33">
        <f t="shared" si="4"/>
        <v>38.222994317093686</v>
      </c>
      <c r="I66" s="35">
        <v>51984.46</v>
      </c>
    </row>
    <row r="67" spans="1:9" ht="12.75">
      <c r="A67" s="3" t="s">
        <v>30</v>
      </c>
      <c r="B67" s="35">
        <v>864289.1</v>
      </c>
      <c r="C67" s="35">
        <v>616102.33</v>
      </c>
      <c r="D67" s="35">
        <v>570042.11</v>
      </c>
      <c r="E67" s="33">
        <f t="shared" si="0"/>
        <v>65.9550270852658</v>
      </c>
      <c r="F67" s="33">
        <f t="shared" si="1"/>
        <v>92.52393348358218</v>
      </c>
      <c r="G67" s="35">
        <v>441933.35</v>
      </c>
      <c r="H67" s="33">
        <f t="shared" si="4"/>
        <v>128.98825354547242</v>
      </c>
      <c r="I67" s="35">
        <v>71668.99</v>
      </c>
    </row>
    <row r="68" spans="1:9" ht="24.75" customHeight="1">
      <c r="A68" s="3" t="s">
        <v>31</v>
      </c>
      <c r="B68" s="35">
        <v>7.4</v>
      </c>
      <c r="C68" s="35">
        <v>7.4</v>
      </c>
      <c r="D68" s="35">
        <v>7.4</v>
      </c>
      <c r="E68" s="33">
        <f t="shared" si="0"/>
        <v>100</v>
      </c>
      <c r="F68" s="33">
        <v>0</v>
      </c>
      <c r="G68" s="35">
        <v>0</v>
      </c>
      <c r="H68" s="33">
        <v>0</v>
      </c>
      <c r="I68" s="35">
        <v>7.4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-4249.13</v>
      </c>
      <c r="E69" s="33">
        <f t="shared" si="0"/>
        <v>110.60834027488546</v>
      </c>
      <c r="F69" s="33">
        <f t="shared" si="1"/>
        <v>110.60834027488546</v>
      </c>
      <c r="G69" s="34">
        <v>-3815.12</v>
      </c>
      <c r="H69" s="33">
        <f>$D:$D/$G:$G*100</f>
        <v>111.37605108096207</v>
      </c>
      <c r="I69" s="34">
        <v>-9.15</v>
      </c>
    </row>
    <row r="70" spans="1:9" ht="12.75">
      <c r="A70" s="6" t="s">
        <v>32</v>
      </c>
      <c r="B70" s="42">
        <f>B63+B62</f>
        <v>1841881.0999999999</v>
      </c>
      <c r="C70" s="42">
        <f>C63+C62</f>
        <v>1352466.2599999998</v>
      </c>
      <c r="D70" s="42">
        <f>D63+D62</f>
        <v>1145551.24</v>
      </c>
      <c r="E70" s="33">
        <f t="shared" si="0"/>
        <v>62.194635690653435</v>
      </c>
      <c r="F70" s="33">
        <f t="shared" si="1"/>
        <v>84.70091076430994</v>
      </c>
      <c r="G70" s="42">
        <f>G63+G62</f>
        <v>1243637.9</v>
      </c>
      <c r="H70" s="33">
        <f>$D:$D/$G:$G*100</f>
        <v>92.11292450961813</v>
      </c>
      <c r="I70" s="42">
        <f>I63+I62</f>
        <v>173135.38</v>
      </c>
    </row>
    <row r="71" spans="1:9" ht="12.75">
      <c r="A71" s="73" t="s">
        <v>34</v>
      </c>
      <c r="B71" s="74"/>
      <c r="C71" s="74"/>
      <c r="D71" s="74"/>
      <c r="E71" s="74"/>
      <c r="F71" s="74"/>
      <c r="G71" s="74"/>
      <c r="H71" s="74"/>
      <c r="I71" s="75"/>
    </row>
    <row r="72" spans="1:9" ht="12.75">
      <c r="A72" s="13" t="s">
        <v>35</v>
      </c>
      <c r="B72" s="42">
        <f>B73+B74+B75+B76+B77+B78+B79+B80</f>
        <v>87457.5</v>
      </c>
      <c r="C72" s="42">
        <f>C73+C74+C75+C76+C77+C78+C79+C80</f>
        <v>61956.8</v>
      </c>
      <c r="D72" s="42">
        <f>D73+D74+D75+D76+D77+D78+D79+D80</f>
        <v>57204.5</v>
      </c>
      <c r="E72" s="33">
        <f>$D:$D/$B:$B*100</f>
        <v>65.40834119429437</v>
      </c>
      <c r="F72" s="33">
        <f>$D:$D/$C:$C*100</f>
        <v>92.32965550189809</v>
      </c>
      <c r="G72" s="42">
        <f>G73+G74+G75+G76+G77+G78+G79+G80</f>
        <v>39206.5</v>
      </c>
      <c r="H72" s="33">
        <f>$D:$D/$G:$G*100</f>
        <v>145.9056533993088</v>
      </c>
      <c r="I72" s="42">
        <f>I73+I74+I75+I76+I77+I78+I79+I80</f>
        <v>6965.4000000000015</v>
      </c>
    </row>
    <row r="73" spans="1:9" ht="14.25" customHeight="1">
      <c r="A73" s="14" t="s">
        <v>36</v>
      </c>
      <c r="B73" s="43">
        <v>1278.6</v>
      </c>
      <c r="C73" s="43">
        <v>959</v>
      </c>
      <c r="D73" s="43">
        <v>894</v>
      </c>
      <c r="E73" s="36">
        <f>$D:$D/$B:$B*100</f>
        <v>69.92022524636322</v>
      </c>
      <c r="F73" s="36">
        <f>$D:$D/$C:$C*100</f>
        <v>93.2221063607925</v>
      </c>
      <c r="G73" s="43">
        <v>0</v>
      </c>
      <c r="H73" s="36">
        <v>0</v>
      </c>
      <c r="I73" s="43">
        <f>D73-август!D73</f>
        <v>130.29999999999995</v>
      </c>
    </row>
    <row r="74" spans="1:9" ht="12.75">
      <c r="A74" s="14" t="s">
        <v>37</v>
      </c>
      <c r="B74" s="43">
        <v>5837.1</v>
      </c>
      <c r="C74" s="43">
        <v>3512.4</v>
      </c>
      <c r="D74" s="43">
        <v>2616.2</v>
      </c>
      <c r="E74" s="36">
        <f>$D:$D/$B:$B*100</f>
        <v>44.82020181254389</v>
      </c>
      <c r="F74" s="36">
        <f>$D:$D/$C:$C*100</f>
        <v>74.48468283794556</v>
      </c>
      <c r="G74" s="43">
        <v>2778.6</v>
      </c>
      <c r="H74" s="36">
        <f>$D:$D/$G:$G*100</f>
        <v>94.1553300223134</v>
      </c>
      <c r="I74" s="43">
        <f>D74-август!D74</f>
        <v>399.0999999999999</v>
      </c>
    </row>
    <row r="75" spans="1:9" ht="25.5">
      <c r="A75" s="14" t="s">
        <v>38</v>
      </c>
      <c r="B75" s="43">
        <v>33025.3</v>
      </c>
      <c r="C75" s="43">
        <v>23967.5</v>
      </c>
      <c r="D75" s="43">
        <v>23524.4</v>
      </c>
      <c r="E75" s="36">
        <f>$D:$D/$B:$B*100</f>
        <v>71.23144982785925</v>
      </c>
      <c r="F75" s="36">
        <f>$D:$D/$C:$C*100</f>
        <v>98.1512464796078</v>
      </c>
      <c r="G75" s="43">
        <v>22572.4</v>
      </c>
      <c r="H75" s="36">
        <f>$D:$D/$G:$G*100</f>
        <v>104.21754000460739</v>
      </c>
      <c r="I75" s="43">
        <f>D75-август!D75</f>
        <v>2952.800000000003</v>
      </c>
    </row>
    <row r="76" spans="1:9" ht="12.75">
      <c r="A76" s="14" t="s">
        <v>84</v>
      </c>
      <c r="B76" s="35">
        <v>9.7</v>
      </c>
      <c r="C76" s="35">
        <v>9.7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D76-август!D76</f>
        <v>0</v>
      </c>
    </row>
    <row r="77" spans="1:9" ht="25.5">
      <c r="A77" s="3" t="s">
        <v>39</v>
      </c>
      <c r="B77" s="43">
        <v>10289.6</v>
      </c>
      <c r="C77" s="43">
        <v>7900.3</v>
      </c>
      <c r="D77" s="43">
        <v>7558.6</v>
      </c>
      <c r="E77" s="36">
        <f>$D:$D/$B:$B*100</f>
        <v>73.45863784792411</v>
      </c>
      <c r="F77" s="36">
        <f>$D:$D/$C:$C*100</f>
        <v>95.67484779059023</v>
      </c>
      <c r="G77" s="43">
        <v>6680.1</v>
      </c>
      <c r="H77" s="36">
        <f>$D:$D/$G:$G*100</f>
        <v>113.15100073352195</v>
      </c>
      <c r="I77" s="43">
        <f>D77-август!D77</f>
        <v>714.6000000000004</v>
      </c>
    </row>
    <row r="78" spans="1:9" ht="12.75" hidden="1">
      <c r="A78" s="14" t="s">
        <v>40</v>
      </c>
      <c r="B78" s="43">
        <v>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D78-август!D78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D79-август!D79</f>
        <v>0</v>
      </c>
    </row>
    <row r="80" spans="1:9" ht="12.75">
      <c r="A80" s="3" t="s">
        <v>42</v>
      </c>
      <c r="B80" s="43">
        <v>36717.2</v>
      </c>
      <c r="C80" s="43">
        <v>25607.9</v>
      </c>
      <c r="D80" s="43">
        <v>22611.3</v>
      </c>
      <c r="E80" s="36">
        <f>$D:$D/$B:$B*100</f>
        <v>61.582310197945375</v>
      </c>
      <c r="F80" s="36">
        <f>$D:$D/$C:$C*100</f>
        <v>88.29814237012796</v>
      </c>
      <c r="G80" s="43">
        <v>7175.4</v>
      </c>
      <c r="H80" s="36">
        <f>$D:$D/$G:$G*100</f>
        <v>315.1225018814282</v>
      </c>
      <c r="I80" s="43">
        <f>D80-август!D80</f>
        <v>2768.5999999999985</v>
      </c>
    </row>
    <row r="81" spans="1:9" ht="12.75">
      <c r="A81" s="13" t="s">
        <v>43</v>
      </c>
      <c r="B81" s="34">
        <v>269.1</v>
      </c>
      <c r="C81" s="34">
        <v>207.8</v>
      </c>
      <c r="D81" s="34">
        <v>180.5</v>
      </c>
      <c r="E81" s="33">
        <f>$D:$D/$B:$B*100</f>
        <v>67.07543664065403</v>
      </c>
      <c r="F81" s="33">
        <f>$D:$D/$C:$C*100</f>
        <v>86.8623676612127</v>
      </c>
      <c r="G81" s="34">
        <v>164.8</v>
      </c>
      <c r="H81" s="33">
        <f>$D:$D/$G:$G*100</f>
        <v>109.52669902912619</v>
      </c>
      <c r="I81" s="42">
        <f>D81-август!D81</f>
        <v>13.800000000000011</v>
      </c>
    </row>
    <row r="82" spans="1:9" ht="25.5">
      <c r="A82" s="15" t="s">
        <v>44</v>
      </c>
      <c r="B82" s="34">
        <f>2867.8+67.9</f>
        <v>2935.7000000000003</v>
      </c>
      <c r="C82" s="34">
        <v>1991.9</v>
      </c>
      <c r="D82" s="34">
        <v>1699.5</v>
      </c>
      <c r="E82" s="33">
        <f>$D:$D/$B:$B*100</f>
        <v>57.890792655925324</v>
      </c>
      <c r="F82" s="33">
        <f>$D:$D/$C:$C*100</f>
        <v>85.32054822029218</v>
      </c>
      <c r="G82" s="34">
        <v>1250.4</v>
      </c>
      <c r="H82" s="33">
        <f>$D:$D/$G:$G*100</f>
        <v>135.91650671785027</v>
      </c>
      <c r="I82" s="42">
        <f>D82-август!D82</f>
        <v>230.5999999999999</v>
      </c>
    </row>
    <row r="83" spans="1:9" ht="12.75">
      <c r="A83" s="13" t="s">
        <v>45</v>
      </c>
      <c r="B83" s="42">
        <f>B84+B85+B86+B87+B88</f>
        <v>168079.30000000002</v>
      </c>
      <c r="C83" s="42">
        <f>C84+C85+C86+C87+C88</f>
        <v>147110.4</v>
      </c>
      <c r="D83" s="42">
        <f>D84+D85+D86+D87+D88</f>
        <v>56006.100000000006</v>
      </c>
      <c r="E83" s="33">
        <f>$D:$D/$B:$B*100</f>
        <v>33.32123586902135</v>
      </c>
      <c r="F83" s="33">
        <f>$D:$D/$C:$C*100</f>
        <v>38.07079581049335</v>
      </c>
      <c r="G83" s="42">
        <f>G84+G85+G86+G87+G88</f>
        <v>52651.799999999996</v>
      </c>
      <c r="H83" s="33">
        <f>$D:$D/$G:$G*100</f>
        <v>106.37072236846605</v>
      </c>
      <c r="I83" s="42">
        <f>D83-август!D83</f>
        <v>16020.200000000012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D84-август!D84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D85-август!D85</f>
        <v>0</v>
      </c>
    </row>
    <row r="86" spans="1:9" ht="12.75">
      <c r="A86" s="14" t="s">
        <v>46</v>
      </c>
      <c r="B86" s="43">
        <v>15228</v>
      </c>
      <c r="C86" s="43">
        <v>10152</v>
      </c>
      <c r="D86" s="43">
        <v>10149.8</v>
      </c>
      <c r="E86" s="36">
        <f aca="true" t="shared" si="5" ref="E86:E111">$D:$D/$B:$B*100</f>
        <v>66.652219595482</v>
      </c>
      <c r="F86" s="36">
        <f aca="true" t="shared" si="6" ref="F86:F101">$D:$D/$C:$C*100</f>
        <v>99.97832939322299</v>
      </c>
      <c r="G86" s="43">
        <v>7545.1</v>
      </c>
      <c r="H86" s="36">
        <f>$D:$D/$G:$G*100</f>
        <v>134.52174258790473</v>
      </c>
      <c r="I86" s="43">
        <f>D86-август!D86</f>
        <v>2579.199999999999</v>
      </c>
    </row>
    <row r="87" spans="1:9" ht="12.75">
      <c r="A87" s="16" t="s">
        <v>89</v>
      </c>
      <c r="B87" s="35">
        <v>138136.1</v>
      </c>
      <c r="C87" s="35">
        <v>128876.8</v>
      </c>
      <c r="D87" s="35">
        <v>38689.5</v>
      </c>
      <c r="E87" s="36">
        <f t="shared" si="5"/>
        <v>28.008246939069508</v>
      </c>
      <c r="F87" s="36">
        <f t="shared" si="6"/>
        <v>30.02053123603317</v>
      </c>
      <c r="G87" s="35">
        <v>38894</v>
      </c>
      <c r="H87" s="36">
        <f>$D:$D/$G:$G*100</f>
        <v>99.47421196071373</v>
      </c>
      <c r="I87" s="43">
        <f>D87-август!D87</f>
        <v>12392.400000000001</v>
      </c>
    </row>
    <row r="88" spans="1:9" ht="12.75">
      <c r="A88" s="14" t="s">
        <v>47</v>
      </c>
      <c r="B88" s="43">
        <v>14715.2</v>
      </c>
      <c r="C88" s="43">
        <v>8081.6</v>
      </c>
      <c r="D88" s="43">
        <v>7166.8</v>
      </c>
      <c r="E88" s="36">
        <f t="shared" si="5"/>
        <v>48.703381537457865</v>
      </c>
      <c r="F88" s="36">
        <f t="shared" si="6"/>
        <v>88.68045931498713</v>
      </c>
      <c r="G88" s="43">
        <v>6212.7</v>
      </c>
      <c r="H88" s="36">
        <f>$D:$D/$G:$G*100</f>
        <v>115.35725208041595</v>
      </c>
      <c r="I88" s="43">
        <f>D88-август!D88</f>
        <v>1048.6000000000004</v>
      </c>
    </row>
    <row r="89" spans="1:9" ht="12.75">
      <c r="A89" s="13" t="s">
        <v>48</v>
      </c>
      <c r="B89" s="42">
        <f>B90+B91+B92+B93</f>
        <v>102037.79999999999</v>
      </c>
      <c r="C89" s="42">
        <f>C90+C91+C92+C93</f>
        <v>78150.2</v>
      </c>
      <c r="D89" s="42">
        <f>D90+D91+D92+D93</f>
        <v>33323</v>
      </c>
      <c r="E89" s="33">
        <f t="shared" si="5"/>
        <v>32.657505355858326</v>
      </c>
      <c r="F89" s="33">
        <f t="shared" si="6"/>
        <v>42.63968614283777</v>
      </c>
      <c r="G89" s="42">
        <f>G90+G91+G92+G93</f>
        <v>201385.7</v>
      </c>
      <c r="H89" s="33">
        <f>$D:$D/$G:$G*100</f>
        <v>16.546855114340293</v>
      </c>
      <c r="I89" s="42">
        <f>D89-август!D89</f>
        <v>8289.099999999999</v>
      </c>
    </row>
    <row r="90" spans="1:9" ht="12.75">
      <c r="A90" s="14" t="s">
        <v>49</v>
      </c>
      <c r="B90" s="43">
        <v>1400.6</v>
      </c>
      <c r="C90" s="43">
        <v>1380.6</v>
      </c>
      <c r="D90" s="43">
        <v>0</v>
      </c>
      <c r="E90" s="36">
        <f t="shared" si="5"/>
        <v>0</v>
      </c>
      <c r="F90" s="36">
        <f t="shared" si="6"/>
        <v>0</v>
      </c>
      <c r="G90" s="43">
        <v>151441.7</v>
      </c>
      <c r="H90" s="36">
        <v>0</v>
      </c>
      <c r="I90" s="43">
        <f>D90-август!D90</f>
        <v>0</v>
      </c>
    </row>
    <row r="91" spans="1:9" ht="12.75">
      <c r="A91" s="14" t="s">
        <v>50</v>
      </c>
      <c r="B91" s="43">
        <v>41358.4</v>
      </c>
      <c r="C91" s="43">
        <v>31330.1</v>
      </c>
      <c r="D91" s="43">
        <v>5325.1</v>
      </c>
      <c r="E91" s="36">
        <f t="shared" si="5"/>
        <v>12.875498085032303</v>
      </c>
      <c r="F91" s="36">
        <f t="shared" si="6"/>
        <v>16.996753920351356</v>
      </c>
      <c r="G91" s="43">
        <v>10594.9</v>
      </c>
      <c r="H91" s="36">
        <v>0</v>
      </c>
      <c r="I91" s="43">
        <f>D91-август!D91</f>
        <v>3019.4000000000005</v>
      </c>
    </row>
    <row r="92" spans="1:9" ht="12.75">
      <c r="A92" s="14" t="s">
        <v>51</v>
      </c>
      <c r="B92" s="43">
        <v>33129.7</v>
      </c>
      <c r="C92" s="43">
        <v>23207.9</v>
      </c>
      <c r="D92" s="43">
        <v>17131.5</v>
      </c>
      <c r="E92" s="36">
        <f t="shared" si="5"/>
        <v>51.71039882643067</v>
      </c>
      <c r="F92" s="36">
        <f t="shared" si="6"/>
        <v>73.81753626997703</v>
      </c>
      <c r="G92" s="43">
        <v>14418.1</v>
      </c>
      <c r="H92" s="36">
        <f aca="true" t="shared" si="7" ref="H92:H101">$D:$D/$G:$G*100</f>
        <v>118.81940061450538</v>
      </c>
      <c r="I92" s="43">
        <f>D92-август!D92</f>
        <v>3846.7999999999993</v>
      </c>
    </row>
    <row r="93" spans="1:9" ht="12.75">
      <c r="A93" s="14" t="s">
        <v>52</v>
      </c>
      <c r="B93" s="43">
        <v>26149.1</v>
      </c>
      <c r="C93" s="43">
        <v>22231.6</v>
      </c>
      <c r="D93" s="43">
        <v>10866.4</v>
      </c>
      <c r="E93" s="36">
        <f t="shared" si="5"/>
        <v>41.55554110848939</v>
      </c>
      <c r="F93" s="36">
        <f t="shared" si="6"/>
        <v>48.87817341082064</v>
      </c>
      <c r="G93" s="43">
        <v>24931</v>
      </c>
      <c r="H93" s="36">
        <f t="shared" si="7"/>
        <v>43.585897075929566</v>
      </c>
      <c r="I93" s="43">
        <f>D93-август!D93</f>
        <v>1422.8999999999996</v>
      </c>
    </row>
    <row r="94" spans="1:9" ht="12.75">
      <c r="A94" s="17" t="s">
        <v>53</v>
      </c>
      <c r="B94" s="42">
        <f>B95+B96+B97+B98</f>
        <v>1111626.5</v>
      </c>
      <c r="C94" s="42">
        <f>C95+C96+C97+C98</f>
        <v>812075.7000000001</v>
      </c>
      <c r="D94" s="42">
        <f>D95+D96+D97+D98</f>
        <v>755783.2999999998</v>
      </c>
      <c r="E94" s="33">
        <f t="shared" si="5"/>
        <v>67.9889603207552</v>
      </c>
      <c r="F94" s="33">
        <f t="shared" si="6"/>
        <v>93.06808466255052</v>
      </c>
      <c r="G94" s="42">
        <f>G95+G96+G97+G98</f>
        <v>603825.7000000001</v>
      </c>
      <c r="H94" s="33">
        <f t="shared" si="7"/>
        <v>125.16580529778705</v>
      </c>
      <c r="I94" s="42">
        <f>D94-август!D94</f>
        <v>86300.49999999988</v>
      </c>
    </row>
    <row r="95" spans="1:9" ht="12.75">
      <c r="A95" s="14" t="s">
        <v>54</v>
      </c>
      <c r="B95" s="43">
        <v>435835</v>
      </c>
      <c r="C95" s="43">
        <v>311449.2</v>
      </c>
      <c r="D95" s="43">
        <v>287875.6</v>
      </c>
      <c r="E95" s="36">
        <f t="shared" si="5"/>
        <v>66.0515103192722</v>
      </c>
      <c r="F95" s="36">
        <f t="shared" si="6"/>
        <v>92.43099677250736</v>
      </c>
      <c r="G95" s="43">
        <f>228536.3+0.1</f>
        <v>228536.4</v>
      </c>
      <c r="H95" s="36">
        <f t="shared" si="7"/>
        <v>125.96487911772478</v>
      </c>
      <c r="I95" s="43">
        <f>D95-август!D95</f>
        <v>29599.099999999977</v>
      </c>
    </row>
    <row r="96" spans="1:9" ht="12.75">
      <c r="A96" s="14" t="s">
        <v>55</v>
      </c>
      <c r="B96" s="43">
        <v>594359.8</v>
      </c>
      <c r="C96" s="43">
        <v>436984.9</v>
      </c>
      <c r="D96" s="43">
        <v>408207.8</v>
      </c>
      <c r="E96" s="36">
        <f t="shared" si="5"/>
        <v>68.68025058222308</v>
      </c>
      <c r="F96" s="36">
        <f t="shared" si="6"/>
        <v>93.41462370896568</v>
      </c>
      <c r="G96" s="43">
        <v>325361.7</v>
      </c>
      <c r="H96" s="36">
        <f t="shared" si="7"/>
        <v>125.46276958843035</v>
      </c>
      <c r="I96" s="43">
        <f>D96-август!D96</f>
        <v>51809.20000000001</v>
      </c>
    </row>
    <row r="97" spans="1:9" ht="12.75">
      <c r="A97" s="14" t="s">
        <v>56</v>
      </c>
      <c r="B97" s="43">
        <v>36280.7</v>
      </c>
      <c r="C97" s="43">
        <v>31636.4</v>
      </c>
      <c r="D97" s="43">
        <v>29122.2</v>
      </c>
      <c r="E97" s="36">
        <f t="shared" si="5"/>
        <v>80.26912380411625</v>
      </c>
      <c r="F97" s="36">
        <f t="shared" si="6"/>
        <v>92.05282522663767</v>
      </c>
      <c r="G97" s="43">
        <v>19968.8</v>
      </c>
      <c r="H97" s="36">
        <f t="shared" si="7"/>
        <v>145.83850807259327</v>
      </c>
      <c r="I97" s="43">
        <f>D97-август!D97</f>
        <v>1794</v>
      </c>
    </row>
    <row r="98" spans="1:9" ht="12.75">
      <c r="A98" s="14" t="s">
        <v>57</v>
      </c>
      <c r="B98" s="43">
        <v>45151</v>
      </c>
      <c r="C98" s="43">
        <v>32005.2</v>
      </c>
      <c r="D98" s="35">
        <v>30577.7</v>
      </c>
      <c r="E98" s="36">
        <f t="shared" si="5"/>
        <v>67.72319549954598</v>
      </c>
      <c r="F98" s="36">
        <f t="shared" si="6"/>
        <v>95.53978728456626</v>
      </c>
      <c r="G98" s="35">
        <v>29958.8</v>
      </c>
      <c r="H98" s="36">
        <f t="shared" si="7"/>
        <v>102.06583708292723</v>
      </c>
      <c r="I98" s="43">
        <f>D98-август!D98</f>
        <v>3098.2000000000007</v>
      </c>
    </row>
    <row r="99" spans="1:9" ht="25.5">
      <c r="A99" s="17" t="s">
        <v>58</v>
      </c>
      <c r="B99" s="42">
        <f>B100+B101</f>
        <v>222818.3</v>
      </c>
      <c r="C99" s="42">
        <f>C100+C101</f>
        <v>144738.30000000002</v>
      </c>
      <c r="D99" s="42">
        <f>D100+D101</f>
        <v>93788.6</v>
      </c>
      <c r="E99" s="33">
        <f t="shared" si="5"/>
        <v>42.09196461870502</v>
      </c>
      <c r="F99" s="33">
        <f t="shared" si="6"/>
        <v>64.79874366356381</v>
      </c>
      <c r="G99" s="42">
        <f>G100+G101</f>
        <v>76751.6</v>
      </c>
      <c r="H99" s="33">
        <f t="shared" si="7"/>
        <v>122.197582851693</v>
      </c>
      <c r="I99" s="42">
        <f>D99-август!D99</f>
        <v>23174.699999999997</v>
      </c>
    </row>
    <row r="100" spans="1:9" ht="12.75">
      <c r="A100" s="14" t="s">
        <v>59</v>
      </c>
      <c r="B100" s="43">
        <v>219896.9</v>
      </c>
      <c r="C100" s="43">
        <v>142525.2</v>
      </c>
      <c r="D100" s="43">
        <v>91646.3</v>
      </c>
      <c r="E100" s="36">
        <f t="shared" si="5"/>
        <v>41.67694042071535</v>
      </c>
      <c r="F100" s="36">
        <f t="shared" si="6"/>
        <v>64.30182171293217</v>
      </c>
      <c r="G100" s="43">
        <v>68823.8</v>
      </c>
      <c r="H100" s="36">
        <f t="shared" si="7"/>
        <v>133.16076706023208</v>
      </c>
      <c r="I100" s="43">
        <f>D100-август!D100</f>
        <v>22929.699999999997</v>
      </c>
    </row>
    <row r="101" spans="1:9" ht="25.5">
      <c r="A101" s="14" t="s">
        <v>60</v>
      </c>
      <c r="B101" s="43">
        <v>2921.4</v>
      </c>
      <c r="C101" s="43">
        <v>2213.1</v>
      </c>
      <c r="D101" s="43">
        <v>2142.3</v>
      </c>
      <c r="E101" s="36">
        <f t="shared" si="5"/>
        <v>73.33127952351613</v>
      </c>
      <c r="F101" s="36">
        <f t="shared" si="6"/>
        <v>96.80086756133932</v>
      </c>
      <c r="G101" s="43">
        <v>7927.8</v>
      </c>
      <c r="H101" s="36">
        <f t="shared" si="7"/>
        <v>27.022629228789828</v>
      </c>
      <c r="I101" s="43">
        <f>D101-август!D101</f>
        <v>245.00000000000023</v>
      </c>
    </row>
    <row r="102" spans="1:9" ht="12.75">
      <c r="A102" s="17" t="s">
        <v>116</v>
      </c>
      <c r="B102" s="42">
        <f>B103</f>
        <v>44.8</v>
      </c>
      <c r="C102" s="42">
        <f>C103</f>
        <v>44.8</v>
      </c>
      <c r="D102" s="42">
        <f>D103</f>
        <v>44.8</v>
      </c>
      <c r="E102" s="33">
        <f t="shared" si="5"/>
        <v>100</v>
      </c>
      <c r="F102" s="33">
        <v>0</v>
      </c>
      <c r="G102" s="42">
        <f>G103</f>
        <v>44.8</v>
      </c>
      <c r="H102" s="33">
        <v>0</v>
      </c>
      <c r="I102" s="42">
        <f>D102-август!D102</f>
        <v>0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44.8</v>
      </c>
      <c r="E103" s="36">
        <f t="shared" si="5"/>
        <v>100</v>
      </c>
      <c r="F103" s="36">
        <v>0</v>
      </c>
      <c r="G103" s="43">
        <v>44.8</v>
      </c>
      <c r="H103" s="36">
        <v>0</v>
      </c>
      <c r="I103" s="43">
        <f>D103-август!D103</f>
        <v>0</v>
      </c>
    </row>
    <row r="104" spans="1:9" ht="12.75">
      <c r="A104" s="17" t="s">
        <v>61</v>
      </c>
      <c r="B104" s="42">
        <f>B105+B106+B107+B108+B109</f>
        <v>131818.4</v>
      </c>
      <c r="C104" s="42">
        <f>C105+C106+C107+C108+C109</f>
        <v>83089.09999999999</v>
      </c>
      <c r="D104" s="42">
        <f>D105+D106+D107+D108+D109</f>
        <v>82295.3</v>
      </c>
      <c r="E104" s="33">
        <f t="shared" si="5"/>
        <v>62.430813907618365</v>
      </c>
      <c r="F104" s="33">
        <f aca="true" t="shared" si="8" ref="F104:F111">$D:$D/$C:$C*100</f>
        <v>99.04464003100287</v>
      </c>
      <c r="G104" s="42">
        <f>G105+G106+G107+G108+G109</f>
        <v>77346.79999999999</v>
      </c>
      <c r="H104" s="33">
        <f>$D:$D/$G:$G*100</f>
        <v>106.39780831269039</v>
      </c>
      <c r="I104" s="42">
        <f>D104-август!D104</f>
        <v>18563.200000000004</v>
      </c>
    </row>
    <row r="105" spans="1:9" ht="12.75">
      <c r="A105" s="14" t="s">
        <v>62</v>
      </c>
      <c r="B105" s="43">
        <v>800</v>
      </c>
      <c r="C105" s="43">
        <v>484.8</v>
      </c>
      <c r="D105" s="43">
        <v>411.2</v>
      </c>
      <c r="E105" s="36">
        <f t="shared" si="5"/>
        <v>51.4</v>
      </c>
      <c r="F105" s="36">
        <f t="shared" si="8"/>
        <v>84.81848184818482</v>
      </c>
      <c r="G105" s="43">
        <v>347.9</v>
      </c>
      <c r="H105" s="36">
        <f>$D:$D/$G:$G*100</f>
        <v>118.19488358723771</v>
      </c>
      <c r="I105" s="43">
        <f>D105-август!D105</f>
        <v>46.19999999999999</v>
      </c>
    </row>
    <row r="106" spans="1:9" ht="12.75">
      <c r="A106" s="14" t="s">
        <v>63</v>
      </c>
      <c r="B106" s="43">
        <v>49205.1</v>
      </c>
      <c r="C106" s="43">
        <v>31276.9</v>
      </c>
      <c r="D106" s="43">
        <v>31276.9</v>
      </c>
      <c r="E106" s="36">
        <f t="shared" si="5"/>
        <v>63.56434597226711</v>
      </c>
      <c r="F106" s="36">
        <f t="shared" si="8"/>
        <v>100</v>
      </c>
      <c r="G106" s="43">
        <v>32220.3</v>
      </c>
      <c r="H106" s="36">
        <f>$D:$D/$G:$G*100</f>
        <v>97.07203222812947</v>
      </c>
      <c r="I106" s="43">
        <f>D106-август!D106</f>
        <v>3221.7000000000007</v>
      </c>
    </row>
    <row r="107" spans="1:9" ht="12.75">
      <c r="A107" s="14" t="s">
        <v>64</v>
      </c>
      <c r="B107" s="43">
        <v>25199.6</v>
      </c>
      <c r="C107" s="43">
        <v>15858.5</v>
      </c>
      <c r="D107" s="43">
        <v>15858.5</v>
      </c>
      <c r="E107" s="36">
        <f t="shared" si="5"/>
        <v>62.93155446911855</v>
      </c>
      <c r="F107" s="36">
        <f t="shared" si="8"/>
        <v>100</v>
      </c>
      <c r="G107" s="43">
        <v>9755.4</v>
      </c>
      <c r="H107" s="36">
        <f>$D:$D/$G:$G*100</f>
        <v>162.56124812924125</v>
      </c>
      <c r="I107" s="43">
        <f>D107-август!D107</f>
        <v>3085.5</v>
      </c>
    </row>
    <row r="108" spans="1:9" ht="12.75">
      <c r="A108" s="14" t="s">
        <v>65</v>
      </c>
      <c r="B108" s="35">
        <v>30633.2</v>
      </c>
      <c r="C108" s="35">
        <v>16154.1</v>
      </c>
      <c r="D108" s="35">
        <v>15832</v>
      </c>
      <c r="E108" s="36">
        <f t="shared" si="5"/>
        <v>51.68248828068892</v>
      </c>
      <c r="F108" s="36">
        <f t="shared" si="8"/>
        <v>98.00607895209265</v>
      </c>
      <c r="G108" s="35">
        <v>18567.3</v>
      </c>
      <c r="H108" s="36">
        <v>0</v>
      </c>
      <c r="I108" s="43">
        <f>D108-август!D108</f>
        <v>10353.2</v>
      </c>
    </row>
    <row r="109" spans="1:9" ht="12.75">
      <c r="A109" s="14" t="s">
        <v>66</v>
      </c>
      <c r="B109" s="43">
        <v>25980.5</v>
      </c>
      <c r="C109" s="43">
        <v>19314.8</v>
      </c>
      <c r="D109" s="43">
        <v>18916.7</v>
      </c>
      <c r="E109" s="36">
        <f t="shared" si="5"/>
        <v>72.8111468216547</v>
      </c>
      <c r="F109" s="36">
        <f t="shared" si="8"/>
        <v>97.93888624267402</v>
      </c>
      <c r="G109" s="43">
        <v>16455.9</v>
      </c>
      <c r="H109" s="36">
        <f>$D:$D/$G:$G*100</f>
        <v>114.95390710930427</v>
      </c>
      <c r="I109" s="43">
        <f>D109-август!D109</f>
        <v>1856.6000000000022</v>
      </c>
    </row>
    <row r="110" spans="1:9" ht="12.75">
      <c r="A110" s="17" t="s">
        <v>73</v>
      </c>
      <c r="B110" s="34">
        <f>B111+B112+B113</f>
        <v>31624.6</v>
      </c>
      <c r="C110" s="34">
        <f>C111+C112+C113</f>
        <v>23566.1</v>
      </c>
      <c r="D110" s="34">
        <f>D111+D112+D113</f>
        <v>20012.9</v>
      </c>
      <c r="E110" s="33">
        <f t="shared" si="5"/>
        <v>63.28269764676866</v>
      </c>
      <c r="F110" s="33">
        <f t="shared" si="8"/>
        <v>84.92240973262442</v>
      </c>
      <c r="G110" s="34">
        <f>G111+G112+G113</f>
        <v>21834.5</v>
      </c>
      <c r="H110" s="33">
        <f>$D:$D/$G:$G*100</f>
        <v>91.65723968948225</v>
      </c>
      <c r="I110" s="42">
        <f>D110-август!D110</f>
        <v>2310.600000000002</v>
      </c>
    </row>
    <row r="111" spans="1:9" ht="12.75">
      <c r="A111" s="51" t="s">
        <v>74</v>
      </c>
      <c r="B111" s="35">
        <v>24061</v>
      </c>
      <c r="C111" s="35">
        <v>18047.7</v>
      </c>
      <c r="D111" s="35">
        <v>17693.5</v>
      </c>
      <c r="E111" s="36">
        <f t="shared" si="5"/>
        <v>73.53601263455384</v>
      </c>
      <c r="F111" s="36">
        <f t="shared" si="8"/>
        <v>98.03742305113671</v>
      </c>
      <c r="G111" s="35">
        <v>15300.9</v>
      </c>
      <c r="H111" s="36">
        <f>$D:$D/$G:$G*100</f>
        <v>115.63698867386887</v>
      </c>
      <c r="I111" s="43">
        <f>D111-август!D111</f>
        <v>2102.8999999999996</v>
      </c>
    </row>
    <row r="112" spans="1:9" ht="24.75" customHeight="1">
      <c r="A112" s="18" t="s">
        <v>75</v>
      </c>
      <c r="B112" s="35">
        <v>4585</v>
      </c>
      <c r="C112" s="35">
        <v>3156.3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D112-август!D112</f>
        <v>0</v>
      </c>
    </row>
    <row r="113" spans="1:9" ht="25.5">
      <c r="A113" s="18" t="s">
        <v>85</v>
      </c>
      <c r="B113" s="35">
        <v>2978.6</v>
      </c>
      <c r="C113" s="35">
        <v>2362.1</v>
      </c>
      <c r="D113" s="35">
        <v>2319.4</v>
      </c>
      <c r="E113" s="36">
        <f>$D:$D/$B:$B*100</f>
        <v>77.86879742160747</v>
      </c>
      <c r="F113" s="36">
        <f>$D:$D/$C:$C*100</f>
        <v>98.1922865247026</v>
      </c>
      <c r="G113" s="35">
        <v>6533.6</v>
      </c>
      <c r="H113" s="36">
        <f>$D:$D/$G:$G*100</f>
        <v>35.49957144606343</v>
      </c>
      <c r="I113" s="43">
        <f>D113-август!D113</f>
        <v>207.70000000000027</v>
      </c>
    </row>
    <row r="114" spans="1:9" ht="26.25" customHeight="1">
      <c r="A114" s="19" t="s">
        <v>93</v>
      </c>
      <c r="B114" s="34">
        <f>B115</f>
        <v>425</v>
      </c>
      <c r="C114" s="34">
        <v>143.6</v>
      </c>
      <c r="D114" s="34">
        <f>D115</f>
        <v>55.8</v>
      </c>
      <c r="E114" s="33">
        <f>$D:$D/$B:$B*100</f>
        <v>13.129411764705882</v>
      </c>
      <c r="F114" s="33">
        <f>$D:$D/$C:$C*100</f>
        <v>38.85793871866296</v>
      </c>
      <c r="G114" s="34">
        <f>G115</f>
        <v>11.58</v>
      </c>
      <c r="H114" s="33">
        <v>0</v>
      </c>
      <c r="I114" s="42">
        <f>D114-август!D114</f>
        <v>0</v>
      </c>
    </row>
    <row r="115" spans="1:9" ht="13.5" customHeight="1">
      <c r="A115" s="18" t="s">
        <v>94</v>
      </c>
      <c r="B115" s="35">
        <v>425</v>
      </c>
      <c r="C115" s="35">
        <v>195.9</v>
      </c>
      <c r="D115" s="35">
        <v>55.8</v>
      </c>
      <c r="E115" s="36">
        <f>$D:$D/$B:$B*100</f>
        <v>13.129411764705882</v>
      </c>
      <c r="F115" s="36">
        <f>$D:$D/$C:$C*100</f>
        <v>28.483920367534456</v>
      </c>
      <c r="G115" s="35">
        <v>11.58</v>
      </c>
      <c r="H115" s="36">
        <v>0</v>
      </c>
      <c r="I115" s="43">
        <f>D115-август!D115</f>
        <v>0</v>
      </c>
    </row>
    <row r="116" spans="1:9" ht="33.75" customHeight="1">
      <c r="A116" s="20" t="s">
        <v>67</v>
      </c>
      <c r="B116" s="42">
        <f>B72+B81+B82+B83+B89+B94+B99+B102+B104+B110+B114</f>
        <v>1859137</v>
      </c>
      <c r="C116" s="42">
        <f>C72+C81+C82+C83+C89+C94+C99+C102+C104+C110+C114</f>
        <v>1353074.7000000004</v>
      </c>
      <c r="D116" s="42">
        <f>D72+D81+D82+D83+D89+D94+D99+D102+D104+D110+D114</f>
        <v>1100394.2999999998</v>
      </c>
      <c r="E116" s="33">
        <f>$D:$D/$B:$B*100</f>
        <v>59.188446037059116</v>
      </c>
      <c r="F116" s="33">
        <f>$D:$D/$C:$C*100</f>
        <v>81.32546562285138</v>
      </c>
      <c r="G116" s="42">
        <f>G72+G81+G82+G83+G89+G94+G99+G102+G104+G110+G114</f>
        <v>1074474.1800000002</v>
      </c>
      <c r="H116" s="33">
        <f>$D:$D/$G:$G*100</f>
        <v>102.41235391994246</v>
      </c>
      <c r="I116" s="42">
        <f>D116-август!D116</f>
        <v>161868.09999999974</v>
      </c>
    </row>
    <row r="117" spans="1:9" ht="26.25" customHeight="1">
      <c r="A117" s="21" t="s">
        <v>68</v>
      </c>
      <c r="B117" s="37">
        <f>B70-B116</f>
        <v>-17255.90000000014</v>
      </c>
      <c r="C117" s="37">
        <f>C70-C116</f>
        <v>-608.4400000006426</v>
      </c>
      <c r="D117" s="37">
        <f>D70-D116</f>
        <v>45156.94000000018</v>
      </c>
      <c r="E117" s="37"/>
      <c r="F117" s="37"/>
      <c r="G117" s="37">
        <f>G70-G116</f>
        <v>169163.71999999974</v>
      </c>
      <c r="H117" s="37"/>
      <c r="I117" s="37">
        <f>I70-I116</f>
        <v>11267.28000000026</v>
      </c>
    </row>
    <row r="118" spans="1:9" ht="24" customHeight="1">
      <c r="A118" s="3" t="s">
        <v>69</v>
      </c>
      <c r="B118" s="35" t="s">
        <v>133</v>
      </c>
      <c r="C118" s="35"/>
      <c r="D118" s="35" t="s">
        <v>157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-45156.94000000018</v>
      </c>
      <c r="E119" s="35"/>
      <c r="F119" s="35"/>
      <c r="G119" s="47"/>
      <c r="H119" s="44"/>
      <c r="I119" s="34">
        <f>I121+I122</f>
        <v>11266.900000000001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32111.2</v>
      </c>
      <c r="E121" s="35"/>
      <c r="F121" s="35"/>
      <c r="G121" s="35"/>
      <c r="H121" s="44"/>
      <c r="I121" s="35">
        <f>D121-август!D121</f>
        <v>9580.2</v>
      </c>
    </row>
    <row r="122" spans="1:9" ht="12.75">
      <c r="A122" s="3" t="s">
        <v>72</v>
      </c>
      <c r="B122" s="35">
        <v>1352</v>
      </c>
      <c r="C122" s="35"/>
      <c r="D122" s="35">
        <v>5301.7</v>
      </c>
      <c r="E122" s="35"/>
      <c r="F122" s="35"/>
      <c r="G122" s="35"/>
      <c r="H122" s="44"/>
      <c r="I122" s="35">
        <f>D122-август!D122</f>
        <v>1686.6999999999998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3">
    <mergeCell ref="G10:G11"/>
    <mergeCell ref="H10:H11"/>
    <mergeCell ref="I10:I11"/>
    <mergeCell ref="A1:H1"/>
    <mergeCell ref="A2:H2"/>
    <mergeCell ref="A3:H3"/>
    <mergeCell ref="A6:I6"/>
    <mergeCell ref="A71:I7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2016-11-10T05:13:03Z</cp:lastPrinted>
  <dcterms:created xsi:type="dcterms:W3CDTF">2010-09-10T01:16:58Z</dcterms:created>
  <dcterms:modified xsi:type="dcterms:W3CDTF">2017-02-09T08:57:33Z</dcterms:modified>
  <cp:category/>
  <cp:version/>
  <cp:contentType/>
  <cp:contentStatus/>
</cp:coreProperties>
</file>