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май1" sheetId="9" state="hidden" r:id="rId9"/>
  </sheets>
  <externalReferences>
    <externalReference r:id="rId12"/>
  </externalReferences>
  <definedNames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8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<sst xmlns="http://schemas.openxmlformats.org/spreadsheetml/2006/main" count="1416" uniqueCount="188">
  <si>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</si>
  <si>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</si>
  <si>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</si>
  <si>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</si>
  <si>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</si>
  <si>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</si>
  <si>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</si>
  <si>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</si>
  <si>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</si>
  <si>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</si>
  <si>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</si>
  <si>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</si>
  <si>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</si>
  <si>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</si>
  <si>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</si>
  <si>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</si>
  <si>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</si>
  <si>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</si>
  <si>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</si>
  <si>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</si>
  <si>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</si>
  <si>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</si>
  <si>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</si>
  <si>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</si>
  <si>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</si>
  <si>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</si>
  <si>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</si>
  <si>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</si>
  <si>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</si>
  <si>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</si>
  <si>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</si>
  <si>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</si>
  <si>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</si>
  <si>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</si>
  <si>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</si>
  <si>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</si>
  <si>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</si>
  <si>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</si>
  <si>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</si>
  <si>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</si>
  <si>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</si>
  <si>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</si>
  <si>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</si>
  <si>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</si>
  <si>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</si>
  <si>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</si>
  <si>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</si>
  <si>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</si>
  <si>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</si>
  <si>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</si>
  <si>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</si>
  <si>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</si>
  <si>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</si>
  <si>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</si>
  <si>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</si>
  <si>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</si>
  <si>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</si>
  <si>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</si>
  <si>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</si>
  <si>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</si>
  <si>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</si>
  <si>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</si>
  <si>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</si>
  <si>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</si>
  <si>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</si>
  <si>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</si>
  <si>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</si>
  <si>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</si>
  <si>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</si>
  <si>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</si>
  <si>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</si>
  <si>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</si>
  <si>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</si>
  <si>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</si>
  <si>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</si>
  <si>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</si>
  <si>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</si>
  <si>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</si>
  <si>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</si>
  <si>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</si>
  <si>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</si>
  <si>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</si>
  <si>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</si>
  <si>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</si>
  <si>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</si>
  <si>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</si>
  <si>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</si>
  <si>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</si>
  <si>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</si>
  <si>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</si>
  <si>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</si>
  <si>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</si>
  <si>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</si>
  <si>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</si>
  <si>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</si>
  <si>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</si>
  <si>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</si>
  <si>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</si>
  <si>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</si>
  <si>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</si>
  <si>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</si>
  <si>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</si>
  <si>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</si>
  <si>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</si>
  <si>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</si>
  <si>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</si>
  <si>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</si>
  <si>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</si>
  <si>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</si>
  <si>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</si>
  <si>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</si>
  <si>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</si>
  <si>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</si>
  <si>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</si>
  <si>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</si>
  <si>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</si>
  <si>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</si>
  <si>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</si>
  <si>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</si>
  <si>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</si>
  <si>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</si>
  <si>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</si>
  <si>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</si>
  <si>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</si>
  <si>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</si>
  <si>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</si>
  <si>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</si>
  <si>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</si>
  <si>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</si>
  <si>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</si>
  <si>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</si>
  <si>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</si>
  <si>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</si>
  <si>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</si>
  <si>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</si>
  <si>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</si>
  <si>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</si>
  <si>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</si>
  <si>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</si>
  <si>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</si>
  <si>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</si>
  <si>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</si>
  <si>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</si>
  <si>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</si>
  <si>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</si>
  <si>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</si>
  <si>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</si>
  <si>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</si>
  <si>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</si>
  <si>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</si>
  <si>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</si>
  <si>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</si>
  <si>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</si>
  <si>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</si>
  <si>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</si>
  <si>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</si>
  <si>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</si>
  <si>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</si>
  <si>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</si>
  <si>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</si>
  <si>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</si>
  <si>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</si>
  <si>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</si>
  <si>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</si>
  <si>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</si>
  <si>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</si>
  <si>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</si>
  <si>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</si>
  <si>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</si>
  <si>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</si>
  <si>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</si>
  <si>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</si>
  <si>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</si>
  <si>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</si>
  <si>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</si>
  <si>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</si>
  <si>
    <t>На 01.07.2022</t>
  </si>
  <si>
    <t>на 01 июля 2023 года</t>
  </si>
  <si>
    <t>План за 6 мес 2023 г.</t>
  </si>
  <si>
    <t>На 01.07.2023</t>
  </si>
  <si>
    <t>на 01 августа 2023 года</t>
  </si>
  <si>
    <t>План за 7 мес 2023 г.</t>
  </si>
  <si>
    <t>На 01.08.2022</t>
  </si>
  <si>
    <t>На 01.08.2023</t>
  </si>
  <si>
    <t>на 01 сентября 2023 года</t>
  </si>
  <si>
    <t>План за 8 мес 2023 г.</t>
  </si>
  <si>
    <t>На 01.09.2022</t>
  </si>
  <si>
    <t>На 01.09.2023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</si>
</sst>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149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153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163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1" sqref="A10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2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2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1:9" ht="12.75">
      <c r="A101" s="8" t="s">
        <v>40</v>
      </c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177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178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286108.39</v>
      </c>
      <c r="D7" s="33">
        <f>D8+D17+D22+D27+D30+D38+D47+D48+D49+D53+D64+D37</f>
        <v>309849.86000000004</v>
      </c>
      <c r="E7" s="25">
        <f>D7/B7*100</f>
        <v>42.89302532791031</v>
      </c>
      <c r="F7" s="25">
        <v>27699.089999999997</v>
      </c>
      <c r="G7" s="33">
        <v>332804.8</v>
      </c>
      <c r="H7" s="25">
        <f>C7/G7*100</f>
        <v>85.96882917554073</v>
      </c>
      <c r="I7" s="33">
        <f>D7-май!D7</f>
        <v>55672.590000000055</v>
      </c>
    </row>
    <row r="8" spans="1:9" ht="12.75">
      <c r="A8" s="47" t="s">
        <v>4</v>
      </c>
      <c r="B8" s="25">
        <f>B9+B10</f>
        <v>365325.60000000003</v>
      </c>
      <c r="C8" s="25">
        <f>C9+C10</f>
        <v>132621</v>
      </c>
      <c r="D8" s="25">
        <f>D9+D10</f>
        <v>155971</v>
      </c>
      <c r="E8" s="25">
        <f aca="true" t="shared" si="0" ref="E8:E73">D8/B8*100</f>
        <v>42.69369570596749</v>
      </c>
      <c r="F8" s="25">
        <v>10645.39</v>
      </c>
      <c r="G8" s="25">
        <v>179512.59999999998</v>
      </c>
      <c r="H8" s="25">
        <f aca="true" t="shared" si="1" ref="H8:H73">C8/G8*100</f>
        <v>73.87837956778523</v>
      </c>
      <c r="I8" s="33">
        <f>D8-май!D8</f>
        <v>38692.19999999998</v>
      </c>
    </row>
    <row r="9" spans="1:9" ht="25.5">
      <c r="A9" s="54" t="s">
        <v>5</v>
      </c>
      <c r="B9" s="27">
        <v>8631</v>
      </c>
      <c r="C9" s="27">
        <v>5750</v>
      </c>
      <c r="D9" s="27">
        <v>8090.7</v>
      </c>
      <c r="E9" s="27">
        <f t="shared" si="0"/>
        <v>93.74000695168579</v>
      </c>
      <c r="F9" s="25">
        <v>200.86</v>
      </c>
      <c r="G9" s="26">
        <v>1463.5</v>
      </c>
      <c r="H9" s="25">
        <f t="shared" si="1"/>
        <v>392.89374786470785</v>
      </c>
      <c r="I9" s="33">
        <f>D9-май!D9</f>
        <v>740.2799999999997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126871</v>
      </c>
      <c r="D10" s="33">
        <f>SUM(D11:D16)</f>
        <v>147880.3</v>
      </c>
      <c r="E10" s="25">
        <f t="shared" si="0"/>
        <v>41.458519416890525</v>
      </c>
      <c r="F10" s="25">
        <v>10444.529999999999</v>
      </c>
      <c r="G10" s="42">
        <v>178049.19999999998</v>
      </c>
      <c r="H10" s="25">
        <f t="shared" si="1"/>
        <v>71.25614717729707</v>
      </c>
      <c r="I10" s="33">
        <f>D10-май!D10</f>
        <v>37951.91999999997</v>
      </c>
    </row>
    <row r="11" spans="1:9" ht="51">
      <c r="A11" s="51" t="s">
        <v>74</v>
      </c>
      <c r="B11" s="27">
        <v>336860.2</v>
      </c>
      <c r="C11" s="27">
        <v>116000</v>
      </c>
      <c r="D11" s="27">
        <v>141308.3</v>
      </c>
      <c r="E11" s="27">
        <f t="shared" si="0"/>
        <v>41.948648133558066</v>
      </c>
      <c r="F11" s="27">
        <v>10058</v>
      </c>
      <c r="G11" s="27">
        <v>124016.2</v>
      </c>
      <c r="H11" s="25">
        <f t="shared" si="1"/>
        <v>93.53616704914359</v>
      </c>
      <c r="I11" s="33">
        <f>D11-май!D11</f>
        <v>36980.05999999998</v>
      </c>
    </row>
    <row r="12" spans="1:9" ht="51" customHeight="1">
      <c r="A12" s="51" t="s">
        <v>75</v>
      </c>
      <c r="B12" s="27">
        <v>1745</v>
      </c>
      <c r="C12" s="27">
        <v>781</v>
      </c>
      <c r="D12" s="27">
        <v>527.4</v>
      </c>
      <c r="E12" s="27">
        <f t="shared" si="0"/>
        <v>30.22349570200573</v>
      </c>
      <c r="F12" s="27">
        <v>81.56</v>
      </c>
      <c r="G12" s="27">
        <v>146.8</v>
      </c>
      <c r="H12" s="25">
        <f t="shared" si="1"/>
        <v>532.016348773842</v>
      </c>
      <c r="I12" s="33">
        <f>D12-май!D12</f>
        <v>19.769999999999982</v>
      </c>
    </row>
    <row r="13" spans="1:9" ht="25.5">
      <c r="A13" s="51" t="s">
        <v>76</v>
      </c>
      <c r="B13" s="27">
        <v>5600.4</v>
      </c>
      <c r="C13" s="27">
        <v>3130</v>
      </c>
      <c r="D13" s="27">
        <v>90.4</v>
      </c>
      <c r="E13" s="27">
        <f t="shared" si="0"/>
        <v>1.6141704163988289</v>
      </c>
      <c r="F13" s="27">
        <v>117.15</v>
      </c>
      <c r="G13" s="27">
        <v>2916.4</v>
      </c>
      <c r="H13" s="25">
        <f t="shared" si="1"/>
        <v>107.3240982032643</v>
      </c>
      <c r="I13" s="33">
        <f>D13-май!D13</f>
        <v>26.970000000000006</v>
      </c>
    </row>
    <row r="14" spans="1:9" ht="63.75">
      <c r="A14" s="51" t="s">
        <v>78</v>
      </c>
      <c r="B14" s="27">
        <v>3850</v>
      </c>
      <c r="C14" s="27">
        <v>1860</v>
      </c>
      <c r="D14" s="27">
        <v>1873.7</v>
      </c>
      <c r="E14" s="27">
        <f t="shared" si="0"/>
        <v>48.66753246753247</v>
      </c>
      <c r="F14" s="27">
        <v>187.82</v>
      </c>
      <c r="G14" s="27">
        <v>1895.2</v>
      </c>
      <c r="H14" s="25">
        <f t="shared" si="1"/>
        <v>98.14267623469817</v>
      </c>
      <c r="I14" s="33">
        <f>D14-май!D14</f>
        <v>337.68000000000006</v>
      </c>
    </row>
    <row r="15" spans="1:9" ht="37.5" customHeight="1">
      <c r="A15" s="51" t="s">
        <v>145</v>
      </c>
      <c r="B15" s="27">
        <v>8639</v>
      </c>
      <c r="C15" s="27">
        <v>5100</v>
      </c>
      <c r="D15" s="27">
        <v>1986.8</v>
      </c>
      <c r="E15" s="27">
        <f t="shared" si="0"/>
        <v>22.998032179650423</v>
      </c>
      <c r="F15" s="27"/>
      <c r="G15" s="34">
        <v>49074.6</v>
      </c>
      <c r="H15" s="25">
        <f t="shared" si="1"/>
        <v>10.392341455661382</v>
      </c>
      <c r="I15" s="33">
        <f>D15-май!D15</f>
        <v>37.950000000000045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2093.7</v>
      </c>
      <c r="E16" s="27">
        <v>0</v>
      </c>
      <c r="F16" s="27"/>
      <c r="G16" s="33">
        <v>0</v>
      </c>
      <c r="H16" s="25">
        <v>0</v>
      </c>
      <c r="I16" s="33">
        <f>D16-май!D16</f>
        <v>549.4899999999998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31905</v>
      </c>
      <c r="D17" s="26">
        <f>SUM(D18:D21)</f>
        <v>32200.4</v>
      </c>
      <c r="E17" s="25">
        <f t="shared" si="0"/>
        <v>54.49432098380997</v>
      </c>
      <c r="F17" s="25">
        <v>1853.18</v>
      </c>
      <c r="G17" s="26">
        <v>30104.7</v>
      </c>
      <c r="H17" s="25">
        <f t="shared" si="1"/>
        <v>105.98012934857348</v>
      </c>
      <c r="I17" s="33">
        <f>D17-май!D17</f>
        <v>5528.460000000003</v>
      </c>
    </row>
    <row r="18" spans="1:9" ht="37.5" customHeight="1">
      <c r="A18" s="37" t="s">
        <v>83</v>
      </c>
      <c r="B18" s="27">
        <v>27987.73</v>
      </c>
      <c r="C18" s="27">
        <v>15245</v>
      </c>
      <c r="D18" s="27">
        <v>16599.5</v>
      </c>
      <c r="E18" s="27">
        <f t="shared" si="0"/>
        <v>59.30991902522999</v>
      </c>
      <c r="F18" s="27">
        <v>844.23</v>
      </c>
      <c r="G18" s="34">
        <v>14818.2</v>
      </c>
      <c r="H18" s="25">
        <f t="shared" si="1"/>
        <v>102.8802418647339</v>
      </c>
      <c r="I18" s="33">
        <f>D18-май!D18</f>
        <v>2847.370000000001</v>
      </c>
    </row>
    <row r="19" spans="1:9" ht="56.25" customHeight="1">
      <c r="A19" s="37" t="s">
        <v>84</v>
      </c>
      <c r="B19" s="27">
        <v>194.4</v>
      </c>
      <c r="C19" s="27">
        <v>90</v>
      </c>
      <c r="D19" s="27">
        <v>86.3</v>
      </c>
      <c r="E19" s="27">
        <f t="shared" si="0"/>
        <v>44.39300411522634</v>
      </c>
      <c r="F19" s="27">
        <v>5.74</v>
      </c>
      <c r="G19" s="34">
        <v>87.2</v>
      </c>
      <c r="H19" s="25">
        <f t="shared" si="1"/>
        <v>103.21100917431193</v>
      </c>
      <c r="I19" s="33">
        <f>D19-май!D19</f>
        <v>18.060000000000002</v>
      </c>
    </row>
    <row r="20" spans="1:9" ht="55.5" customHeight="1">
      <c r="A20" s="37" t="s">
        <v>85</v>
      </c>
      <c r="B20" s="27">
        <v>34598.53</v>
      </c>
      <c r="C20" s="27">
        <v>18450</v>
      </c>
      <c r="D20" s="27">
        <v>17585.7</v>
      </c>
      <c r="E20" s="27">
        <f t="shared" si="0"/>
        <v>50.82788199383038</v>
      </c>
      <c r="F20" s="27">
        <v>1158.41</v>
      </c>
      <c r="G20" s="34">
        <v>17069.6</v>
      </c>
      <c r="H20" s="25">
        <f t="shared" si="1"/>
        <v>108.08689131555515</v>
      </c>
      <c r="I20" s="33">
        <f>D20-май!D20</f>
        <v>3020.66</v>
      </c>
    </row>
    <row r="21" spans="1:9" ht="15.75" customHeight="1">
      <c r="A21" s="37" t="s">
        <v>86</v>
      </c>
      <c r="B21" s="27">
        <v>-3691.2</v>
      </c>
      <c r="C21" s="27">
        <v>-1880</v>
      </c>
      <c r="D21" s="27">
        <v>-2071.1</v>
      </c>
      <c r="E21" s="27">
        <f t="shared" si="0"/>
        <v>56.10912440398786</v>
      </c>
      <c r="F21" s="27">
        <v>-155.2</v>
      </c>
      <c r="G21" s="34">
        <v>-1870.3</v>
      </c>
      <c r="H21" s="25">
        <f t="shared" si="1"/>
        <v>100.51863337432498</v>
      </c>
      <c r="I21" s="33">
        <f>D21-май!D21</f>
        <v>-357.6299999999999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80400</v>
      </c>
      <c r="D22" s="26">
        <f>SUM(D23:D26)</f>
        <v>78745</v>
      </c>
      <c r="E22" s="25">
        <f t="shared" si="0"/>
        <v>52.86272340534084</v>
      </c>
      <c r="F22" s="25">
        <v>7362.96</v>
      </c>
      <c r="G22" s="26">
        <v>67884.3</v>
      </c>
      <c r="H22" s="25">
        <f t="shared" si="1"/>
        <v>118.43681086790319</v>
      </c>
      <c r="I22" s="33">
        <f>D22-май!D22</f>
        <v>4474.669999999998</v>
      </c>
    </row>
    <row r="23" spans="1:9" ht="28.5" customHeight="1">
      <c r="A23" s="51" t="s">
        <v>146</v>
      </c>
      <c r="B23" s="27">
        <v>116885.1</v>
      </c>
      <c r="C23" s="27">
        <v>63900</v>
      </c>
      <c r="D23" s="27">
        <v>65397.5</v>
      </c>
      <c r="E23" s="27">
        <f t="shared" si="0"/>
        <v>55.950245155284975</v>
      </c>
      <c r="F23" s="27"/>
      <c r="G23" s="27">
        <v>53708.4</v>
      </c>
      <c r="H23" s="25">
        <f t="shared" si="1"/>
        <v>118.97580266773913</v>
      </c>
      <c r="I23" s="33">
        <f>D23-май!D23</f>
        <v>4008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-652.3</v>
      </c>
      <c r="E24" s="27" t="s">
        <v>148</v>
      </c>
      <c r="F24" s="27">
        <v>7198.75</v>
      </c>
      <c r="G24" s="27">
        <v>33.5</v>
      </c>
      <c r="H24" s="25">
        <f t="shared" si="1"/>
        <v>0</v>
      </c>
      <c r="I24" s="33">
        <f>D24-май!D24</f>
        <v>5.4500000000000455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440</v>
      </c>
      <c r="E25" s="27">
        <f t="shared" si="0"/>
        <v>61.53846153846154</v>
      </c>
      <c r="F25" s="27">
        <v>113.58</v>
      </c>
      <c r="G25" s="34">
        <v>289.4</v>
      </c>
      <c r="H25" s="25">
        <f t="shared" si="1"/>
        <v>103.66275051831376</v>
      </c>
      <c r="I25" s="33">
        <f>D25-май!D25</f>
        <v>0.029999999999972715</v>
      </c>
    </row>
    <row r="26" spans="1:9" ht="27" customHeight="1">
      <c r="A26" s="51" t="s">
        <v>88</v>
      </c>
      <c r="B26" s="27">
        <v>31361.2</v>
      </c>
      <c r="C26" s="27">
        <v>16200</v>
      </c>
      <c r="D26" s="27">
        <v>13559.8</v>
      </c>
      <c r="E26" s="27">
        <f t="shared" si="0"/>
        <v>43.23750366695152</v>
      </c>
      <c r="F26" s="27">
        <v>50.63</v>
      </c>
      <c r="G26" s="27">
        <v>13853</v>
      </c>
      <c r="H26" s="25">
        <f t="shared" si="1"/>
        <v>116.9421785894752</v>
      </c>
      <c r="I26" s="33">
        <f>D26-май!D26</f>
        <v>461.1899999999987</v>
      </c>
    </row>
    <row r="27" spans="1:9" ht="12.75">
      <c r="A27" s="54" t="s">
        <v>8</v>
      </c>
      <c r="B27" s="26">
        <f>SUM(B28:B29)</f>
        <v>42454.6</v>
      </c>
      <c r="C27" s="26">
        <f>SUM(C28:C29)</f>
        <v>7750</v>
      </c>
      <c r="D27" s="26">
        <f>SUM(D28:D29)</f>
        <v>7716.200000000001</v>
      </c>
      <c r="E27" s="25">
        <f t="shared" si="0"/>
        <v>18.17518007471511</v>
      </c>
      <c r="F27" s="25">
        <v>2465.82</v>
      </c>
      <c r="G27" s="26">
        <v>8393</v>
      </c>
      <c r="H27" s="25">
        <f t="shared" si="1"/>
        <v>92.33885380674371</v>
      </c>
      <c r="I27" s="33">
        <f>D27-май!D27</f>
        <v>612.460000000001</v>
      </c>
    </row>
    <row r="28" spans="1:9" ht="12.75">
      <c r="A28" s="51" t="s">
        <v>106</v>
      </c>
      <c r="B28" s="27">
        <v>24668.5</v>
      </c>
      <c r="C28" s="27">
        <v>2850</v>
      </c>
      <c r="D28" s="27">
        <v>2183.6</v>
      </c>
      <c r="E28" s="27">
        <f t="shared" si="0"/>
        <v>8.851774530271399</v>
      </c>
      <c r="F28" s="27">
        <v>536.1</v>
      </c>
      <c r="G28" s="34">
        <v>3171.2</v>
      </c>
      <c r="H28" s="25">
        <f t="shared" si="1"/>
        <v>89.87134207870838</v>
      </c>
      <c r="I28" s="33">
        <f>D28-май!D28</f>
        <v>226.07999999999993</v>
      </c>
    </row>
    <row r="29" spans="1:9" ht="12.75">
      <c r="A29" s="51" t="s">
        <v>107</v>
      </c>
      <c r="B29" s="27">
        <v>17786.1</v>
      </c>
      <c r="C29" s="27">
        <v>4900</v>
      </c>
      <c r="D29" s="27">
        <v>5532.6</v>
      </c>
      <c r="E29" s="27">
        <f t="shared" si="0"/>
        <v>31.10631335705973</v>
      </c>
      <c r="F29" s="27">
        <v>1929.72</v>
      </c>
      <c r="G29" s="27">
        <v>5221.8</v>
      </c>
      <c r="H29" s="25">
        <f t="shared" si="1"/>
        <v>93.83737408556436</v>
      </c>
      <c r="I29" s="33">
        <f>D29-май!D29</f>
        <v>386.3800000000001</v>
      </c>
    </row>
    <row r="30" spans="1:9" ht="12.75">
      <c r="A30" s="47" t="s">
        <v>9</v>
      </c>
      <c r="B30" s="26">
        <f>SUM(B31:B33)</f>
        <v>15600</v>
      </c>
      <c r="C30" s="26">
        <f>SUM(C31:C33)</f>
        <v>7520</v>
      </c>
      <c r="D30" s="26">
        <f>SUM(D31:D33)</f>
        <v>8963.6</v>
      </c>
      <c r="E30" s="26">
        <f t="shared" si="0"/>
        <v>57.45897435897436</v>
      </c>
      <c r="F30" s="26">
        <v>793.07</v>
      </c>
      <c r="G30" s="26">
        <v>7816.099999999999</v>
      </c>
      <c r="H30" s="25">
        <f t="shared" si="1"/>
        <v>96.21166566446182</v>
      </c>
      <c r="I30" s="33">
        <f>D30-май!D30</f>
        <v>1731.2300000000005</v>
      </c>
    </row>
    <row r="31" spans="1:9" ht="25.5">
      <c r="A31" s="51" t="s">
        <v>10</v>
      </c>
      <c r="B31" s="27">
        <v>15550</v>
      </c>
      <c r="C31" s="27">
        <v>7500</v>
      </c>
      <c r="D31" s="27">
        <v>8943.6</v>
      </c>
      <c r="E31" s="27">
        <f t="shared" si="0"/>
        <v>57.51511254019292</v>
      </c>
      <c r="F31" s="27">
        <v>793.07</v>
      </c>
      <c r="G31" s="27">
        <v>7727.7</v>
      </c>
      <c r="H31" s="25">
        <f t="shared" si="1"/>
        <v>97.05345704413992</v>
      </c>
      <c r="I31" s="33">
        <f>D31-май!D31</f>
        <v>1731.2300000000005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38.4</v>
      </c>
      <c r="H32" s="25">
        <f t="shared" si="1"/>
        <v>0</v>
      </c>
      <c r="I32" s="33">
        <f>D32-май!D32</f>
        <v>0</v>
      </c>
    </row>
    <row r="33" spans="1:9" ht="25.5">
      <c r="A33" s="51" t="s">
        <v>90</v>
      </c>
      <c r="B33" s="27">
        <v>50</v>
      </c>
      <c r="C33" s="27">
        <v>20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40</v>
      </c>
      <c r="I33" s="33">
        <f>D33-май!D33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D34-май!D34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D35-май!D35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D36-май!D36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D37-май!D37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29611.560000000005</v>
      </c>
      <c r="D38" s="26">
        <f>SUM(D40:D46)</f>
        <v>24593.510000000002</v>
      </c>
      <c r="E38" s="26">
        <f t="shared" si="0"/>
        <v>42.62120614489628</v>
      </c>
      <c r="F38" s="26">
        <v>3247.05</v>
      </c>
      <c r="G38" s="26">
        <v>24150.6</v>
      </c>
      <c r="H38" s="25">
        <f t="shared" si="1"/>
        <v>122.6121090159251</v>
      </c>
      <c r="I38" s="33">
        <f>D38-май!D38</f>
        <v>4100.110000000004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D39-май!D39</f>
        <v>0</v>
      </c>
    </row>
    <row r="40" spans="1:9" ht="76.5">
      <c r="A40" s="51" t="s">
        <v>117</v>
      </c>
      <c r="B40" s="27">
        <v>29271.18</v>
      </c>
      <c r="C40" s="27">
        <v>14635.6</v>
      </c>
      <c r="D40" s="27">
        <v>12138.8</v>
      </c>
      <c r="E40" s="27">
        <f t="shared" si="0"/>
        <v>41.47014230379506</v>
      </c>
      <c r="F40" s="27">
        <v>2393.3</v>
      </c>
      <c r="G40" s="34">
        <v>13358.1</v>
      </c>
      <c r="H40" s="25">
        <f t="shared" si="1"/>
        <v>109.56348582507991</v>
      </c>
      <c r="I40" s="33">
        <f>D40-май!D40</f>
        <v>2140</v>
      </c>
    </row>
    <row r="41" spans="1:9" ht="76.5">
      <c r="A41" s="51" t="s">
        <v>125</v>
      </c>
      <c r="B41" s="27">
        <v>5434.31</v>
      </c>
      <c r="C41" s="27">
        <v>2717.16</v>
      </c>
      <c r="D41" s="27">
        <v>2682.74</v>
      </c>
      <c r="E41" s="27">
        <f t="shared" si="0"/>
        <v>49.36670892900846</v>
      </c>
      <c r="F41" s="27">
        <v>75.44</v>
      </c>
      <c r="G41" s="34">
        <v>2119.6</v>
      </c>
      <c r="H41" s="25">
        <f t="shared" si="1"/>
        <v>128.1921117191923</v>
      </c>
      <c r="I41" s="33">
        <f>D41-май!D41</f>
        <v>478.62999999999965</v>
      </c>
    </row>
    <row r="42" spans="1:9" ht="76.5">
      <c r="A42" s="51" t="s">
        <v>118</v>
      </c>
      <c r="B42" s="27">
        <v>515.73</v>
      </c>
      <c r="C42" s="27">
        <v>252.7</v>
      </c>
      <c r="D42" s="27">
        <v>383.1</v>
      </c>
      <c r="E42" s="27">
        <f t="shared" si="0"/>
        <v>74.28305508696411</v>
      </c>
      <c r="F42" s="27">
        <v>3.43</v>
      </c>
      <c r="G42" s="34">
        <v>233.3</v>
      </c>
      <c r="H42" s="25">
        <f t="shared" si="1"/>
        <v>108.31547363909128</v>
      </c>
      <c r="I42" s="33">
        <f>D42-май!D42</f>
        <v>91.77000000000004</v>
      </c>
    </row>
    <row r="43" spans="1:9" ht="38.25">
      <c r="A43" s="51" t="s">
        <v>119</v>
      </c>
      <c r="B43" s="27">
        <v>17384.33</v>
      </c>
      <c r="C43" s="27">
        <v>8692.1</v>
      </c>
      <c r="D43" s="27">
        <v>6921.9</v>
      </c>
      <c r="E43" s="27">
        <f t="shared" si="0"/>
        <v>39.81689256934261</v>
      </c>
      <c r="F43" s="27">
        <v>538.73</v>
      </c>
      <c r="G43" s="34">
        <v>6481.5</v>
      </c>
      <c r="H43" s="25">
        <f t="shared" si="1"/>
        <v>134.10630255342127</v>
      </c>
      <c r="I43" s="33">
        <f>D43-май!D43</f>
        <v>1124.7999999999993</v>
      </c>
    </row>
    <row r="44" spans="1:9" ht="44.25" customHeight="1">
      <c r="A44" s="51" t="s">
        <v>147</v>
      </c>
      <c r="B44" s="27">
        <v>62.2</v>
      </c>
      <c r="C44" s="27">
        <v>31.1</v>
      </c>
      <c r="D44" s="27">
        <v>13.7</v>
      </c>
      <c r="E44" s="27">
        <f t="shared" si="0"/>
        <v>22.02572347266881</v>
      </c>
      <c r="F44" s="27"/>
      <c r="G44" s="34">
        <v>8.5</v>
      </c>
      <c r="H44" s="25" t="s">
        <v>148</v>
      </c>
      <c r="I44" s="33">
        <f>D44-май!D44</f>
        <v>-0.030000000000001137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D45-май!D45</f>
        <v>0</v>
      </c>
    </row>
    <row r="46" spans="1:9" ht="76.5">
      <c r="A46" s="51" t="s">
        <v>121</v>
      </c>
      <c r="B46" s="27">
        <v>3503.77</v>
      </c>
      <c r="C46" s="27">
        <v>1751.9</v>
      </c>
      <c r="D46" s="27">
        <v>1425.9</v>
      </c>
      <c r="E46" s="27">
        <f t="shared" si="0"/>
        <v>40.696164417184924</v>
      </c>
      <c r="F46" s="27">
        <v>236.15</v>
      </c>
      <c r="G46" s="27">
        <v>1472</v>
      </c>
      <c r="H46" s="25">
        <f t="shared" si="1"/>
        <v>119.01494565217392</v>
      </c>
      <c r="I46" s="33">
        <f>D46-май!D46</f>
        <v>264.94000000000005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2286</v>
      </c>
      <c r="E47" s="33">
        <f t="shared" si="0"/>
        <v>381.8145376803848</v>
      </c>
      <c r="F47" s="33">
        <v>43.6</v>
      </c>
      <c r="G47" s="26">
        <v>408.4</v>
      </c>
      <c r="H47" s="33">
        <f t="shared" si="1"/>
        <v>58.27619980411362</v>
      </c>
      <c r="I47" s="33">
        <f>D47-май!D47</f>
        <v>594.04</v>
      </c>
    </row>
    <row r="48" spans="1:9" ht="25.5">
      <c r="A48" s="54" t="s">
        <v>96</v>
      </c>
      <c r="B48" s="33">
        <v>1290.36</v>
      </c>
      <c r="C48" s="33">
        <v>615.7</v>
      </c>
      <c r="D48" s="33">
        <v>1044.1</v>
      </c>
      <c r="E48" s="33">
        <f t="shared" si="0"/>
        <v>80.91540345329985</v>
      </c>
      <c r="F48" s="33">
        <v>561.58</v>
      </c>
      <c r="G48" s="26">
        <v>9254.8</v>
      </c>
      <c r="H48" s="33">
        <f t="shared" si="1"/>
        <v>6.652763971128496</v>
      </c>
      <c r="I48" s="33">
        <f>D48-май!D48</f>
        <v>403.28999999999996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1748.9</v>
      </c>
      <c r="E49" s="25">
        <f t="shared" si="0"/>
        <v>5.158997050147493</v>
      </c>
      <c r="F49" s="25">
        <v>585.5</v>
      </c>
      <c r="G49" s="33">
        <v>1468.4</v>
      </c>
      <c r="H49" s="25">
        <f t="shared" si="1"/>
        <v>0</v>
      </c>
      <c r="I49" s="33">
        <f>D49-май!D49</f>
        <v>399.6200000000001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D50-май!D50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D51-май!D51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1748.9</v>
      </c>
      <c r="E52" s="27">
        <f t="shared" si="0"/>
        <v>124.92142857142858</v>
      </c>
      <c r="F52" s="27">
        <v>548.36</v>
      </c>
      <c r="G52" s="27">
        <v>1468.4</v>
      </c>
      <c r="H52" s="25">
        <f t="shared" si="1"/>
        <v>0</v>
      </c>
      <c r="I52" s="33">
        <f>D52-май!D52</f>
        <v>399.6200000000001</v>
      </c>
    </row>
    <row r="53" spans="1:9" ht="12.75">
      <c r="A53" s="54" t="s">
        <v>15</v>
      </c>
      <c r="B53" s="33">
        <v>-1455.1</v>
      </c>
      <c r="C53" s="33">
        <v>-3458</v>
      </c>
      <c r="D53" s="33">
        <v>-2815.14</v>
      </c>
      <c r="E53" s="26">
        <f t="shared" si="0"/>
        <v>193.4671156621538</v>
      </c>
      <c r="F53" s="26">
        <v>179.73</v>
      </c>
      <c r="G53" s="26">
        <v>3811.9</v>
      </c>
      <c r="H53" s="25">
        <f t="shared" si="1"/>
        <v>-90.71591594742779</v>
      </c>
      <c r="I53" s="33">
        <f>D53-май!D53</f>
        <v>265.1800000000003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D54-май!D54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D55-май!D55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D56-май!D56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D57-май!D57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D58-май!D58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D59-май!D59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D60-май!D60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D61-май!D61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D62-май!D62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D63-май!D63</f>
        <v>0</v>
      </c>
    </row>
    <row r="64" spans="1:9" ht="12.75">
      <c r="A64" s="47" t="s">
        <v>16</v>
      </c>
      <c r="B64" s="33">
        <v>-1089.27</v>
      </c>
      <c r="C64" s="33">
        <v>-1094.87</v>
      </c>
      <c r="D64" s="33">
        <v>-595.6</v>
      </c>
      <c r="E64" s="26">
        <f t="shared" si="0"/>
        <v>54.67882159611484</v>
      </c>
      <c r="F64" s="26">
        <v>-38.79</v>
      </c>
      <c r="G64" s="26">
        <v>0</v>
      </c>
      <c r="H64" s="25" t="s">
        <v>148</v>
      </c>
      <c r="I64" s="33">
        <f>D64-май!D64</f>
        <v>-1128.67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286108.39</v>
      </c>
      <c r="D65" s="26">
        <f>D64+D53+D49+D48+D47+D38+D30+D27+D22+D17+D8+D37</f>
        <v>309849.86</v>
      </c>
      <c r="E65" s="26">
        <f t="shared" si="0"/>
        <v>42.893025327910294</v>
      </c>
      <c r="F65" s="26">
        <v>27699.089999999997</v>
      </c>
      <c r="G65" s="26">
        <v>332804.8</v>
      </c>
      <c r="H65" s="25">
        <f t="shared" si="1"/>
        <v>85.96882917554073</v>
      </c>
      <c r="I65" s="33">
        <f>D65-май!D65</f>
        <v>55672.58999999997</v>
      </c>
    </row>
    <row r="66" spans="1:9" ht="12.75">
      <c r="A66" s="54" t="s">
        <v>18</v>
      </c>
      <c r="B66" s="26">
        <f>B67+B72+B73</f>
        <v>3712604.59</v>
      </c>
      <c r="C66" s="26">
        <f>C67+C72+C73</f>
        <v>2123171.96</v>
      </c>
      <c r="D66" s="26">
        <f>D67+D72+D73</f>
        <v>1440637.6</v>
      </c>
      <c r="E66" s="26">
        <f t="shared" si="0"/>
        <v>38.803959998336374</v>
      </c>
      <c r="F66" s="26">
        <v>43822.57000000001</v>
      </c>
      <c r="G66" s="27">
        <v>960593.1</v>
      </c>
      <c r="H66" s="25">
        <f t="shared" si="1"/>
        <v>221.02719247098483</v>
      </c>
      <c r="I66" s="33">
        <f>D66-май!D66</f>
        <v>368418.11000000034</v>
      </c>
    </row>
    <row r="67" spans="1:9" ht="25.5">
      <c r="A67" s="54" t="s">
        <v>19</v>
      </c>
      <c r="B67" s="26">
        <f>SUM(B68:B71)</f>
        <v>3720984.84</v>
      </c>
      <c r="C67" s="26">
        <f>SUM(C68:C71)</f>
        <v>2131552.2</v>
      </c>
      <c r="D67" s="26">
        <f>SUM(D68:D71)</f>
        <v>1450469.5</v>
      </c>
      <c r="E67" s="26">
        <f t="shared" si="0"/>
        <v>38.98079574008692</v>
      </c>
      <c r="F67" s="26">
        <v>46091.770000000004</v>
      </c>
      <c r="G67" s="27">
        <v>978966</v>
      </c>
      <c r="H67" s="25">
        <f t="shared" si="1"/>
        <v>217.73505923596937</v>
      </c>
      <c r="I67" s="33">
        <f>D67-май!D67</f>
        <v>368499.9500000002</v>
      </c>
    </row>
    <row r="68" spans="1:9" ht="12.75">
      <c r="A68" s="51" t="s">
        <v>108</v>
      </c>
      <c r="B68" s="27">
        <v>578714.4</v>
      </c>
      <c r="C68" s="27">
        <v>427190.4</v>
      </c>
      <c r="D68" s="27">
        <v>389645.7</v>
      </c>
      <c r="E68" s="25">
        <f t="shared" si="0"/>
        <v>67.329532494785</v>
      </c>
      <c r="F68" s="25">
        <v>15902.8</v>
      </c>
      <c r="G68" s="27">
        <v>224586.1</v>
      </c>
      <c r="H68" s="25">
        <f t="shared" si="1"/>
        <v>190.21230610442944</v>
      </c>
      <c r="I68" s="33">
        <f>D68-май!D68</f>
        <v>100003.60000000003</v>
      </c>
    </row>
    <row r="69" spans="1:9" ht="12.75" customHeight="1">
      <c r="A69" s="51" t="s">
        <v>109</v>
      </c>
      <c r="B69" s="27">
        <v>1742708.5</v>
      </c>
      <c r="C69" s="27">
        <v>974307.8</v>
      </c>
      <c r="D69" s="27">
        <v>342890</v>
      </c>
      <c r="E69" s="25">
        <f t="shared" si="0"/>
        <v>19.675694472139202</v>
      </c>
      <c r="F69" s="25">
        <v>0</v>
      </c>
      <c r="G69" s="27">
        <v>169480.2</v>
      </c>
      <c r="H69" s="25">
        <f t="shared" si="1"/>
        <v>574.8800154826346</v>
      </c>
      <c r="I69" s="33">
        <f>D69-май!D69</f>
        <v>84579.37</v>
      </c>
    </row>
    <row r="70" spans="1:9" ht="18.75" customHeight="1">
      <c r="A70" s="51" t="s">
        <v>110</v>
      </c>
      <c r="B70" s="27">
        <v>1338463.1</v>
      </c>
      <c r="C70" s="27">
        <v>695527.3</v>
      </c>
      <c r="D70" s="27">
        <v>687206.7</v>
      </c>
      <c r="E70" s="25">
        <f t="shared" si="0"/>
        <v>51.34296941021385</v>
      </c>
      <c r="F70" s="25">
        <v>30188.97</v>
      </c>
      <c r="G70" s="34">
        <v>558398.6</v>
      </c>
      <c r="H70" s="25">
        <f t="shared" si="1"/>
        <v>124.55749351807115</v>
      </c>
      <c r="I70" s="33">
        <f>D70-май!D70</f>
        <v>177036.02999999997</v>
      </c>
    </row>
    <row r="71" spans="1:9" ht="12.75" customHeight="1">
      <c r="A71" s="2" t="s">
        <v>122</v>
      </c>
      <c r="B71" s="27">
        <v>61098.84</v>
      </c>
      <c r="C71" s="27">
        <v>34526.7</v>
      </c>
      <c r="D71" s="27">
        <v>30727.1</v>
      </c>
      <c r="E71" s="25">
        <f t="shared" si="0"/>
        <v>50.29080748505209</v>
      </c>
      <c r="F71" s="25">
        <v>0</v>
      </c>
      <c r="G71" s="83">
        <v>26501.1</v>
      </c>
      <c r="H71" s="25" t="s">
        <v>148</v>
      </c>
      <c r="I71" s="33">
        <f>D71-май!D71</f>
        <v>6880.949999999997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D72-май!D72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-9831.9</v>
      </c>
      <c r="E73" s="26">
        <f t="shared" si="0"/>
        <v>117.32227558843708</v>
      </c>
      <c r="F73" s="26">
        <v>-2269.2</v>
      </c>
      <c r="G73" s="26">
        <v>-18372.9</v>
      </c>
      <c r="H73" s="25">
        <f t="shared" si="1"/>
        <v>45.611961094873415</v>
      </c>
      <c r="I73" s="33">
        <f>D73-май!D73</f>
        <v>-81.84000000000015</v>
      </c>
      <c r="K73" s="98"/>
      <c r="L73" s="98"/>
      <c r="M73" s="98"/>
    </row>
    <row r="74" spans="1:9" ht="12.75">
      <c r="A74" s="47" t="s">
        <v>20</v>
      </c>
      <c r="B74" s="26">
        <f>B65+B66</f>
        <v>4434982.78</v>
      </c>
      <c r="C74" s="26">
        <f>C65+C66-0.01</f>
        <v>2409280.3400000003</v>
      </c>
      <c r="D74" s="26">
        <f>D65+D66</f>
        <v>1750487.46</v>
      </c>
      <c r="E74" s="25">
        <f>D74/B74*100</f>
        <v>39.46999451483777</v>
      </c>
      <c r="F74" s="25">
        <v>71521.66</v>
      </c>
      <c r="G74" s="33">
        <v>1293397.9</v>
      </c>
      <c r="H74" s="25">
        <f>C74/G74*100</f>
        <v>186.27526301071003</v>
      </c>
      <c r="I74" s="33">
        <f>D74-май!D74</f>
        <v>424090.7000000002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611343.5</v>
      </c>
      <c r="C80" s="33">
        <f>C81+C82+C83+C84+C85+C86+C87+C88</f>
        <v>163098.94</v>
      </c>
      <c r="D80" s="33">
        <f>D81+D82+D83+D84+D85+D86+D87+D88</f>
        <v>162801.64</v>
      </c>
      <c r="E80" s="25">
        <f>$D:$D/$B:$B*100</f>
        <v>26.630141647044585</v>
      </c>
      <c r="F80" s="25">
        <f>$D:$D/$C:$C*100</f>
        <v>99.81771800601526</v>
      </c>
      <c r="G80" s="33">
        <f>G81+G82+G83+G84+G85+G86+G87+G88</f>
        <v>80199.3</v>
      </c>
      <c r="H80" s="25">
        <f>$D:$D/$G:$G*100</f>
        <v>202.99633537948586</v>
      </c>
      <c r="I80" s="33">
        <f>D80-май!D80</f>
        <v>31469.800000000017</v>
      </c>
    </row>
    <row r="81" spans="1:9" ht="14.25" customHeight="1">
      <c r="A81" s="8" t="s">
        <v>24</v>
      </c>
      <c r="B81" s="27">
        <v>3197.2</v>
      </c>
      <c r="C81" s="27">
        <v>1690.4</v>
      </c>
      <c r="D81" s="27">
        <v>1690.4</v>
      </c>
      <c r="E81" s="28">
        <f>$D:$D/$B:$B*100</f>
        <v>52.871262354560244</v>
      </c>
      <c r="F81" s="28">
        <v>0</v>
      </c>
      <c r="G81" s="104">
        <v>1062.9</v>
      </c>
      <c r="H81" s="28">
        <f aca="true" t="shared" si="2" ref="H81:H129">$D:$D/$G:$G*100</f>
        <v>159.03659798664032</v>
      </c>
      <c r="I81" s="33">
        <f>D81-май!D81</f>
        <v>417.8000000000002</v>
      </c>
    </row>
    <row r="82" spans="1:9" ht="12.75">
      <c r="A82" s="8" t="s">
        <v>25</v>
      </c>
      <c r="B82" s="27">
        <v>7698.8</v>
      </c>
      <c r="C82" s="27">
        <v>3589.1</v>
      </c>
      <c r="D82" s="27">
        <v>3589.1</v>
      </c>
      <c r="E82" s="28">
        <f>$D:$D/$B:$B*100</f>
        <v>46.61895360315893</v>
      </c>
      <c r="F82" s="28">
        <f>$D:$D/$C:$C*100</f>
        <v>100</v>
      </c>
      <c r="G82" s="104">
        <v>2860.6</v>
      </c>
      <c r="H82" s="28">
        <f t="shared" si="2"/>
        <v>125.46668531077397</v>
      </c>
      <c r="I82" s="33">
        <f>D82-май!D82</f>
        <v>947.2999999999997</v>
      </c>
    </row>
    <row r="83" spans="1:9" ht="25.5">
      <c r="A83" s="8" t="s">
        <v>26</v>
      </c>
      <c r="B83" s="27">
        <v>70689.2</v>
      </c>
      <c r="C83" s="27">
        <v>33751</v>
      </c>
      <c r="D83" s="27">
        <v>33610.3</v>
      </c>
      <c r="E83" s="28">
        <f>$D:$D/$B:$B*100</f>
        <v>47.54658420239585</v>
      </c>
      <c r="F83" s="28">
        <f>$D:$D/$C:$C*100</f>
        <v>99.58312346300852</v>
      </c>
      <c r="G83" s="104">
        <v>27713.6</v>
      </c>
      <c r="H83" s="28">
        <f t="shared" si="2"/>
        <v>121.27727902546044</v>
      </c>
      <c r="I83" s="33">
        <f>D83-май!D83</f>
        <v>7525.500000000004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D84-май!D84</f>
        <v>0</v>
      </c>
    </row>
    <row r="85" spans="1:9" ht="25.5">
      <c r="A85" s="1" t="s">
        <v>27</v>
      </c>
      <c r="B85" s="27">
        <v>18122.5</v>
      </c>
      <c r="C85" s="27">
        <v>7954.7</v>
      </c>
      <c r="D85" s="27">
        <v>7938</v>
      </c>
      <c r="E85" s="28">
        <f>$D:$D/$B:$B*100</f>
        <v>43.80190371085667</v>
      </c>
      <c r="F85" s="28">
        <v>0</v>
      </c>
      <c r="G85" s="104">
        <v>6788.8</v>
      </c>
      <c r="H85" s="28">
        <f t="shared" si="2"/>
        <v>116.92788121612068</v>
      </c>
      <c r="I85" s="33">
        <f>D85-май!D85</f>
        <v>1666.1999999999998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D86-май!D86</f>
        <v>0</v>
      </c>
    </row>
    <row r="87" spans="1:9" ht="12.75">
      <c r="A87" s="8" t="s">
        <v>29</v>
      </c>
      <c r="B87" s="27">
        <v>3300.2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D87-май!D87</f>
        <v>0</v>
      </c>
    </row>
    <row r="88" spans="1:9" ht="12.75">
      <c r="A88" s="1" t="s">
        <v>30</v>
      </c>
      <c r="B88" s="27">
        <v>508331.6</v>
      </c>
      <c r="C88" s="27">
        <v>116109.9</v>
      </c>
      <c r="D88" s="27">
        <v>115970</v>
      </c>
      <c r="E88" s="28">
        <f>$D:$D/$B:$B*100</f>
        <v>22.81384828328595</v>
      </c>
      <c r="F88" s="28">
        <f>$D:$D/$C:$C*100</f>
        <v>99.8795107049442</v>
      </c>
      <c r="G88" s="104">
        <v>33103.4</v>
      </c>
      <c r="H88" s="28">
        <f t="shared" si="2"/>
        <v>350.3265525595558</v>
      </c>
      <c r="I88" s="33">
        <f>D88-май!D88</f>
        <v>20913</v>
      </c>
    </row>
    <row r="89" spans="1:9" ht="12.75">
      <c r="A89" s="7" t="s">
        <v>31</v>
      </c>
      <c r="B89" s="26">
        <v>527.7</v>
      </c>
      <c r="C89" s="26">
        <v>277.6</v>
      </c>
      <c r="D89" s="26">
        <v>277.6</v>
      </c>
      <c r="E89" s="25">
        <f>$D:$D/$B:$B*100</f>
        <v>52.605647148000756</v>
      </c>
      <c r="F89" s="25">
        <f>$D:$D/$C:$C*100</f>
        <v>100</v>
      </c>
      <c r="G89" s="105">
        <v>241.9</v>
      </c>
      <c r="H89" s="25">
        <f t="shared" si="2"/>
        <v>114.75816453079786</v>
      </c>
      <c r="I89" s="33">
        <f>D89-май!D89</f>
        <v>33.80000000000001</v>
      </c>
    </row>
    <row r="90" spans="1:9" ht="25.5">
      <c r="A90" s="9" t="s">
        <v>32</v>
      </c>
      <c r="B90" s="26">
        <v>36812.7</v>
      </c>
      <c r="C90" s="26">
        <v>13847.8</v>
      </c>
      <c r="D90" s="26">
        <v>13826.7</v>
      </c>
      <c r="E90" s="25">
        <f>$D:$D/$B:$B*100</f>
        <v>37.55959220595067</v>
      </c>
      <c r="F90" s="25">
        <f>$D:$D/$C:$C*100</f>
        <v>99.8476292263031</v>
      </c>
      <c r="G90" s="105">
        <v>2972.7</v>
      </c>
      <c r="H90" s="25">
        <f t="shared" si="2"/>
        <v>465.1226158038147</v>
      </c>
      <c r="I90" s="33">
        <f>D90-май!D90</f>
        <v>8820.2</v>
      </c>
    </row>
    <row r="91" spans="1:9" ht="12.75">
      <c r="A91" s="7" t="s">
        <v>33</v>
      </c>
      <c r="B91" s="33">
        <f>B92+B93+B94+B95+B96</f>
        <v>622909.7000000001</v>
      </c>
      <c r="C91" s="33">
        <f>C92+C93+C94+C95+C96</f>
        <v>65668.2</v>
      </c>
      <c r="D91" s="33">
        <f>D92+D93+D94+D95+D96</f>
        <v>65624.1</v>
      </c>
      <c r="E91" s="33">
        <f>E92+E93+E94+E95</f>
        <v>40.69939718145029</v>
      </c>
      <c r="F91" s="33">
        <f>F92+F93+F94+F95</f>
        <v>200</v>
      </c>
      <c r="G91" s="33">
        <f>G92+G93+G94+G95+G96</f>
        <v>43237.899999999994</v>
      </c>
      <c r="H91" s="25">
        <f t="shared" si="2"/>
        <v>151.77448488478862</v>
      </c>
      <c r="I91" s="33">
        <f>D91-май!D91</f>
        <v>10933.600000000006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 t="e">
        <f t="shared" si="2"/>
        <v>#DIV/0!</v>
      </c>
      <c r="I92" s="33">
        <f>D92-май!D92</f>
        <v>-16.5</v>
      </c>
    </row>
    <row r="93" spans="1:9" ht="12.75">
      <c r="A93" s="10" t="s">
        <v>67</v>
      </c>
      <c r="B93" s="27">
        <v>13452.3</v>
      </c>
      <c r="C93" s="27">
        <v>16.5</v>
      </c>
      <c r="D93" s="27">
        <v>16.5</v>
      </c>
      <c r="E93" s="28">
        <f>$D:$D/$B:$B*100</f>
        <v>0.122655605361165</v>
      </c>
      <c r="F93" s="28">
        <v>0</v>
      </c>
      <c r="G93" s="104">
        <v>0</v>
      </c>
      <c r="H93" s="28">
        <v>0</v>
      </c>
      <c r="I93" s="33">
        <f>D93-май!D93</f>
        <v>-9514.5</v>
      </c>
    </row>
    <row r="94" spans="1:9" ht="12.75">
      <c r="A94" s="8" t="s">
        <v>34</v>
      </c>
      <c r="B94" s="27">
        <v>29101</v>
      </c>
      <c r="C94" s="27">
        <v>9531</v>
      </c>
      <c r="D94" s="27">
        <v>9531</v>
      </c>
      <c r="E94" s="28">
        <f>$D:$D/$B:$B*100</f>
        <v>32.75145184014295</v>
      </c>
      <c r="F94" s="28">
        <f>$D:$D/$C:$C*100</f>
        <v>100</v>
      </c>
      <c r="G94" s="104">
        <v>11530.5</v>
      </c>
      <c r="H94" s="28">
        <f t="shared" si="2"/>
        <v>82.65903473396644</v>
      </c>
      <c r="I94" s="33">
        <f>D94-май!D94</f>
        <v>-28139.199999999997</v>
      </c>
    </row>
    <row r="95" spans="1:9" ht="12.75">
      <c r="A95" s="10" t="s">
        <v>77</v>
      </c>
      <c r="B95" s="27">
        <v>542537.1</v>
      </c>
      <c r="C95" s="27">
        <v>42455.1</v>
      </c>
      <c r="D95" s="27">
        <v>42455.1</v>
      </c>
      <c r="E95" s="28">
        <f>$D:$D/$B:$B*100</f>
        <v>7.825289735946169</v>
      </c>
      <c r="F95" s="28">
        <f>$D:$D/$C:$C*100</f>
        <v>100</v>
      </c>
      <c r="G95" s="104">
        <v>22453.1</v>
      </c>
      <c r="H95" s="28">
        <f t="shared" si="2"/>
        <v>189.08346731631713</v>
      </c>
      <c r="I95" s="33">
        <f>D95-май!D95</f>
        <v>34982.299999999996</v>
      </c>
    </row>
    <row r="96" spans="1:9" ht="12.75">
      <c r="A96" s="8" t="s">
        <v>35</v>
      </c>
      <c r="B96" s="27">
        <v>37819.3</v>
      </c>
      <c r="C96" s="27">
        <v>13665.6</v>
      </c>
      <c r="D96" s="27">
        <v>13621.5</v>
      </c>
      <c r="E96" s="28">
        <f>$D:$D/$B:$B*100</f>
        <v>36.017324487761535</v>
      </c>
      <c r="F96" s="28"/>
      <c r="G96" s="104">
        <v>9254.3</v>
      </c>
      <c r="H96" s="28">
        <f t="shared" si="2"/>
        <v>147.19103551862378</v>
      </c>
      <c r="I96" s="33">
        <f>D96-май!D96</f>
        <v>13621.5</v>
      </c>
    </row>
    <row r="97" spans="1:9" ht="12.75">
      <c r="A97" s="7" t="s">
        <v>36</v>
      </c>
      <c r="B97" s="33">
        <f>B99+B100+B101+B98</f>
        <v>495382.9</v>
      </c>
      <c r="C97" s="26">
        <f>C99+C100+C101+C98</f>
        <v>98861.2</v>
      </c>
      <c r="D97" s="33">
        <f>D99+D100+D101+D98</f>
        <v>98557.3</v>
      </c>
      <c r="E97" s="33">
        <f>E100+E101+E98</f>
        <v>57.66180007948046</v>
      </c>
      <c r="F97" s="25">
        <f>$D:$D/$C:$C*100</f>
        <v>99.69259932106833</v>
      </c>
      <c r="G97" s="33">
        <f>G99+G100+G101+G98</f>
        <v>61556.50000000001</v>
      </c>
      <c r="H97" s="25">
        <f t="shared" si="2"/>
        <v>160.1086806429865</v>
      </c>
      <c r="I97" s="33">
        <f>D97-май!D97</f>
        <v>38064.100000000006</v>
      </c>
    </row>
    <row r="98" spans="1:9" ht="12.75">
      <c r="A98" s="8" t="s">
        <v>37</v>
      </c>
      <c r="B98" s="27">
        <v>87067</v>
      </c>
      <c r="C98" s="27">
        <v>8517.8</v>
      </c>
      <c r="D98" s="27">
        <v>8517.8</v>
      </c>
      <c r="E98" s="43">
        <v>0</v>
      </c>
      <c r="F98" s="28">
        <v>0</v>
      </c>
      <c r="G98" s="104">
        <v>2239.4</v>
      </c>
      <c r="H98" s="28">
        <f t="shared" si="2"/>
        <v>380.36081093149943</v>
      </c>
      <c r="I98" s="33">
        <f>D98-май!D98</f>
        <v>2887.7999999999993</v>
      </c>
    </row>
    <row r="99" spans="1:9" ht="12.75">
      <c r="A99" s="8" t="s">
        <v>38</v>
      </c>
      <c r="B99" s="27">
        <v>3889.7</v>
      </c>
      <c r="C99" s="27">
        <v>168.3</v>
      </c>
      <c r="D99" s="27">
        <v>168.3</v>
      </c>
      <c r="E99" s="28">
        <f aca="true" t="shared" si="3" ref="E99:E104">$D:$D/$B:$B*100</f>
        <v>4.326811836388411</v>
      </c>
      <c r="F99" s="28">
        <v>0</v>
      </c>
      <c r="G99" s="104">
        <v>183.4</v>
      </c>
      <c r="H99" s="28">
        <f t="shared" si="2"/>
        <v>91.76663031624864</v>
      </c>
      <c r="I99" s="33">
        <f>D99-май!D99</f>
        <v>115.70000000000002</v>
      </c>
    </row>
    <row r="100" spans="1:9" ht="12.75">
      <c r="A100" s="8" t="s">
        <v>39</v>
      </c>
      <c r="B100" s="27">
        <v>296050.3</v>
      </c>
      <c r="C100" s="27">
        <v>43190.6</v>
      </c>
      <c r="D100" s="27">
        <v>43190.6</v>
      </c>
      <c r="E100" s="28">
        <f t="shared" si="3"/>
        <v>14.588939784894661</v>
      </c>
      <c r="F100" s="28">
        <f>$D:$D/$C:$C*100</f>
        <v>100</v>
      </c>
      <c r="G100" s="104">
        <v>18005.4</v>
      </c>
      <c r="H100" s="28">
        <f t="shared" si="2"/>
        <v>239.87581503326777</v>
      </c>
      <c r="I100" s="33">
        <f>D100-май!D100</f>
        <v>9404.400000000001</v>
      </c>
    </row>
    <row r="101" spans="1:9" ht="12.75">
      <c r="A101" s="8" t="s">
        <v>40</v>
      </c>
      <c r="B101" s="27">
        <v>108375.9</v>
      </c>
      <c r="C101" s="27">
        <v>46984.5</v>
      </c>
      <c r="D101" s="27">
        <v>46680.6</v>
      </c>
      <c r="E101" s="28">
        <f t="shared" si="3"/>
        <v>43.072860294585794</v>
      </c>
      <c r="F101" s="28">
        <f>$D:$D/$C:$C*100</f>
        <v>99.35319094595026</v>
      </c>
      <c r="G101" s="104">
        <v>41128.3</v>
      </c>
      <c r="H101" s="28">
        <f t="shared" si="2"/>
        <v>113.49995015597531</v>
      </c>
      <c r="I101" s="33">
        <f>D101-май!D101</f>
        <v>25656.199999999997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1391.2</v>
      </c>
      <c r="D102" s="33">
        <f>D103+D104</f>
        <v>1391.2</v>
      </c>
      <c r="E102" s="25">
        <f t="shared" si="3"/>
        <v>9.866456742055133</v>
      </c>
      <c r="F102" s="25"/>
      <c r="G102" s="33">
        <f>G103+G104</f>
        <v>409.8</v>
      </c>
      <c r="H102" s="25">
        <f t="shared" si="2"/>
        <v>339.48267447535386</v>
      </c>
      <c r="I102" s="33">
        <f>D102-май!D102</f>
        <v>324.4000000000001</v>
      </c>
    </row>
    <row r="103" spans="1:9" ht="25.5">
      <c r="A103" s="39" t="s">
        <v>143</v>
      </c>
      <c r="B103" s="27">
        <v>2094</v>
      </c>
      <c r="C103" s="27">
        <v>1391.2</v>
      </c>
      <c r="D103" s="27">
        <v>1391.2</v>
      </c>
      <c r="E103" s="28">
        <f t="shared" si="3"/>
        <v>66.43744030563515</v>
      </c>
      <c r="F103" s="28"/>
      <c r="G103" s="104">
        <v>409.8</v>
      </c>
      <c r="H103" s="28">
        <f t="shared" si="2"/>
        <v>339.48267447535386</v>
      </c>
      <c r="I103" s="33">
        <f>D103-май!D103</f>
        <v>324.4000000000001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D104-май!D104</f>
        <v>0</v>
      </c>
    </row>
    <row r="105" spans="1:9" ht="12.75">
      <c r="A105" s="11" t="s">
        <v>41</v>
      </c>
      <c r="B105" s="33">
        <f>B106+B107+B109+B110+B111+B108</f>
        <v>1946788.06</v>
      </c>
      <c r="C105" s="33">
        <f>C106+C107+C109+C110+C111+C108</f>
        <v>982311.2999999999</v>
      </c>
      <c r="D105" s="33">
        <f>D106+D107+D109+D110+D111+D108</f>
        <v>981560.3999999999</v>
      </c>
      <c r="E105" s="33">
        <f>E106+E107+E110+E111+E109</f>
        <v>200.16986246935872</v>
      </c>
      <c r="F105" s="33">
        <f>F106+F107+F110+F111+F109</f>
        <v>499.99915774579085</v>
      </c>
      <c r="G105" s="33">
        <f>G106+G107+G109+G110+G111+G108</f>
        <v>849461.1000000001</v>
      </c>
      <c r="H105" s="25">
        <f t="shared" si="2"/>
        <v>115.55095342211665</v>
      </c>
      <c r="I105" s="33">
        <f>D105-май!D105</f>
        <v>228415.09999999998</v>
      </c>
    </row>
    <row r="106" spans="1:9" ht="12.75">
      <c r="A106" s="8" t="s">
        <v>42</v>
      </c>
      <c r="B106" s="27">
        <v>741764.4</v>
      </c>
      <c r="C106" s="27">
        <v>389782.3</v>
      </c>
      <c r="D106" s="27">
        <v>389782.3</v>
      </c>
      <c r="E106" s="28">
        <f aca="true" t="shared" si="4" ref="E106:E116">$D:$D/$B:$B*100</f>
        <v>52.54799232748295</v>
      </c>
      <c r="F106" s="28">
        <f aca="true" t="shared" si="5" ref="F106:F114">$D:$D/$C:$C*100</f>
        <v>100</v>
      </c>
      <c r="G106" s="104">
        <v>329346.5</v>
      </c>
      <c r="H106" s="28">
        <f t="shared" si="2"/>
        <v>118.35021777975476</v>
      </c>
      <c r="I106" s="33">
        <f>D106-май!D106</f>
        <v>82440.5</v>
      </c>
    </row>
    <row r="107" spans="1:9" ht="12.75">
      <c r="A107" s="8" t="s">
        <v>43</v>
      </c>
      <c r="B107" s="27">
        <v>797908.1</v>
      </c>
      <c r="C107" s="27">
        <v>397839.2</v>
      </c>
      <c r="D107" s="27">
        <v>397839.2</v>
      </c>
      <c r="E107" s="28">
        <f t="shared" si="4"/>
        <v>49.86027839546935</v>
      </c>
      <c r="F107" s="28">
        <f t="shared" si="5"/>
        <v>100</v>
      </c>
      <c r="G107" s="104">
        <v>339308.1</v>
      </c>
      <c r="H107" s="28">
        <f t="shared" si="2"/>
        <v>117.25013343330149</v>
      </c>
      <c r="I107" s="33">
        <f>D107-май!D107</f>
        <v>90936.70000000001</v>
      </c>
    </row>
    <row r="108" spans="1:9" ht="12.75">
      <c r="A108" s="21" t="s">
        <v>105</v>
      </c>
      <c r="B108" s="27">
        <v>154404.3</v>
      </c>
      <c r="C108" s="27">
        <v>79256.5</v>
      </c>
      <c r="D108" s="27">
        <v>78506.5</v>
      </c>
      <c r="E108" s="28">
        <f t="shared" si="4"/>
        <v>50.84476274300651</v>
      </c>
      <c r="F108" s="28">
        <f t="shared" si="5"/>
        <v>99.0537053743226</v>
      </c>
      <c r="G108" s="104">
        <v>76175.9</v>
      </c>
      <c r="H108" s="28">
        <f t="shared" si="2"/>
        <v>103.05949782017674</v>
      </c>
      <c r="I108" s="33">
        <f>D108-май!D108</f>
        <v>22078.6</v>
      </c>
    </row>
    <row r="109" spans="1:9" ht="25.5">
      <c r="A109" s="8" t="s">
        <v>123</v>
      </c>
      <c r="B109" s="27">
        <v>374.76</v>
      </c>
      <c r="C109" s="27">
        <v>59.6</v>
      </c>
      <c r="D109" s="27">
        <v>59.6</v>
      </c>
      <c r="E109" s="28">
        <f t="shared" si="4"/>
        <v>15.903511580745011</v>
      </c>
      <c r="F109" s="28">
        <f t="shared" si="5"/>
        <v>100</v>
      </c>
      <c r="G109" s="104">
        <v>279</v>
      </c>
      <c r="H109" s="28">
        <f t="shared" si="2"/>
        <v>21.36200716845878</v>
      </c>
      <c r="I109" s="33">
        <f>D109-май!D109</f>
        <v>2.3999999999999986</v>
      </c>
    </row>
    <row r="110" spans="1:9" ht="12.75">
      <c r="A110" s="8" t="s">
        <v>44</v>
      </c>
      <c r="B110" s="27">
        <v>24342.6</v>
      </c>
      <c r="C110" s="27">
        <v>8517.6</v>
      </c>
      <c r="D110" s="27">
        <v>8517.6</v>
      </c>
      <c r="E110" s="28">
        <f t="shared" si="4"/>
        <v>34.9905104631387</v>
      </c>
      <c r="F110" s="28">
        <f t="shared" si="5"/>
        <v>100</v>
      </c>
      <c r="G110" s="104">
        <v>23747.3</v>
      </c>
      <c r="H110" s="28">
        <f t="shared" si="2"/>
        <v>35.86765653358487</v>
      </c>
      <c r="I110" s="33">
        <f>D110-май!D110</f>
        <v>1874.9000000000005</v>
      </c>
    </row>
    <row r="111" spans="1:9" ht="12.75">
      <c r="A111" s="8" t="s">
        <v>45</v>
      </c>
      <c r="B111" s="27">
        <v>227993.9</v>
      </c>
      <c r="C111" s="27">
        <v>106856.1</v>
      </c>
      <c r="D111" s="27">
        <v>106855.2</v>
      </c>
      <c r="E111" s="28">
        <f t="shared" si="4"/>
        <v>46.867569702522744</v>
      </c>
      <c r="F111" s="28">
        <f t="shared" si="5"/>
        <v>99.99915774579082</v>
      </c>
      <c r="G111" s="104">
        <v>80604.3</v>
      </c>
      <c r="H111" s="28">
        <f t="shared" si="2"/>
        <v>132.56761736036412</v>
      </c>
      <c r="I111" s="33">
        <f>D111-май!D111</f>
        <v>31082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155286.7</v>
      </c>
      <c r="D112" s="33">
        <f>D113+D114</f>
        <v>152152.3</v>
      </c>
      <c r="E112" s="25">
        <f t="shared" si="4"/>
        <v>43.8626133592863</v>
      </c>
      <c r="F112" s="25">
        <f t="shared" si="5"/>
        <v>97.9815399515863</v>
      </c>
      <c r="G112" s="33">
        <f>G113+G114</f>
        <v>73960.7</v>
      </c>
      <c r="H112" s="25">
        <f t="shared" si="2"/>
        <v>205.72047046607182</v>
      </c>
      <c r="I112" s="33">
        <f>D112-май!D112</f>
        <v>53411.29999999999</v>
      </c>
    </row>
    <row r="113" spans="1:9" ht="12.75">
      <c r="A113" s="8" t="s">
        <v>47</v>
      </c>
      <c r="B113" s="27">
        <v>221274.2</v>
      </c>
      <c r="C113" s="27">
        <v>99450.9</v>
      </c>
      <c r="D113" s="27">
        <v>96321.1</v>
      </c>
      <c r="E113" s="28">
        <f t="shared" si="4"/>
        <v>43.53019918273346</v>
      </c>
      <c r="F113" s="28">
        <f t="shared" si="5"/>
        <v>96.85291938031733</v>
      </c>
      <c r="G113" s="104">
        <v>72396.8</v>
      </c>
      <c r="H113" s="28">
        <f t="shared" si="2"/>
        <v>133.0460738596181</v>
      </c>
      <c r="I113" s="33">
        <f>D113-май!D113</f>
        <v>20584.100000000006</v>
      </c>
    </row>
    <row r="114" spans="1:9" ht="25.5">
      <c r="A114" s="8" t="s">
        <v>48</v>
      </c>
      <c r="B114" s="27">
        <v>125609.6</v>
      </c>
      <c r="C114" s="27">
        <v>55835.8</v>
      </c>
      <c r="D114" s="27">
        <v>55831.2</v>
      </c>
      <c r="E114" s="28">
        <f t="shared" si="4"/>
        <v>44.44819504241714</v>
      </c>
      <c r="F114" s="28">
        <f t="shared" si="5"/>
        <v>99.99176155799682</v>
      </c>
      <c r="G114" s="104">
        <v>1563.9</v>
      </c>
      <c r="H114" s="28">
        <f t="shared" si="2"/>
        <v>3569.9980817187793</v>
      </c>
      <c r="I114" s="33">
        <f>D114-май!D114</f>
        <v>32827.2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33">
        <f>G116</f>
        <v>158.1</v>
      </c>
      <c r="H115" s="25">
        <f t="shared" si="2"/>
        <v>80.32890575585073</v>
      </c>
      <c r="I115" s="33">
        <f>D115-май!D115</f>
        <v>0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34">
        <v>158.1</v>
      </c>
      <c r="H116" s="28">
        <f t="shared" si="2"/>
        <v>80.32890575585073</v>
      </c>
      <c r="I116" s="33">
        <f>D116-май!D116</f>
        <v>0</v>
      </c>
    </row>
    <row r="117" spans="1:9" ht="12.75">
      <c r="A117" s="11" t="s">
        <v>49</v>
      </c>
      <c r="B117" s="33">
        <f>B118+B120+B121+B122</f>
        <v>169926.78</v>
      </c>
      <c r="C117" s="33">
        <f>C118+C120+C121+C122</f>
        <v>73483</v>
      </c>
      <c r="D117" s="33">
        <f>D118+D120+D121+D122</f>
        <v>73454.79999999999</v>
      </c>
      <c r="E117" s="33">
        <f>E118+E119+E120+E121</f>
        <v>116.63304336557566</v>
      </c>
      <c r="F117" s="33" t="e">
        <f>F118+F119+F120+F121</f>
        <v>#DIV/0!</v>
      </c>
      <c r="G117" s="33">
        <f>G118+G119+G120+G121+G122</f>
        <v>45318.3</v>
      </c>
      <c r="H117" s="25">
        <f t="shared" si="2"/>
        <v>162.0863977686718</v>
      </c>
      <c r="I117" s="33">
        <f>D117-май!D117</f>
        <v>18367.899999999994</v>
      </c>
    </row>
    <row r="118" spans="1:9" ht="12.75">
      <c r="A118" s="8" t="s">
        <v>50</v>
      </c>
      <c r="B118" s="27">
        <v>3025.38</v>
      </c>
      <c r="C118" s="27">
        <v>943.2</v>
      </c>
      <c r="D118" s="27">
        <v>943.2</v>
      </c>
      <c r="E118" s="28">
        <f>$D:$D/$B:$B*100</f>
        <v>31.176248934018208</v>
      </c>
      <c r="F118" s="28">
        <v>0</v>
      </c>
      <c r="G118" s="104">
        <v>1079</v>
      </c>
      <c r="H118" s="28">
        <f t="shared" si="2"/>
        <v>87.41427247451344</v>
      </c>
      <c r="I118" s="33">
        <f>D118-май!D118</f>
        <v>188.60000000000002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22">
        <v>0</v>
      </c>
    </row>
    <row r="120" spans="1:9" ht="12.75">
      <c r="A120" s="8" t="s">
        <v>52</v>
      </c>
      <c r="B120" s="27">
        <v>106259.5</v>
      </c>
      <c r="C120" s="27">
        <v>48182.9</v>
      </c>
      <c r="D120" s="27">
        <v>48182.9</v>
      </c>
      <c r="E120" s="28">
        <f>$D:$D/$B:$B*100</f>
        <v>45.34455742780646</v>
      </c>
      <c r="F120" s="28">
        <v>0</v>
      </c>
      <c r="G120" s="104">
        <v>37095.3</v>
      </c>
      <c r="H120" s="28">
        <f t="shared" si="2"/>
        <v>129.8895008262502</v>
      </c>
      <c r="I120" s="33">
        <f>D120-май!D119</f>
        <v>6454</v>
      </c>
    </row>
    <row r="121" spans="1:9" ht="12.75">
      <c r="A121" s="8" t="s">
        <v>53</v>
      </c>
      <c r="B121" s="27">
        <v>58037.9</v>
      </c>
      <c r="C121" s="27">
        <v>23297.3</v>
      </c>
      <c r="D121" s="27">
        <v>23280.3</v>
      </c>
      <c r="E121" s="28">
        <f>$D:$D/$B:$B*100</f>
        <v>40.11223700375099</v>
      </c>
      <c r="F121" s="28">
        <f>$D:$D/$C:$C*100</f>
        <v>99.92703017087817</v>
      </c>
      <c r="G121" s="104">
        <v>6219.6</v>
      </c>
      <c r="H121" s="28">
        <f t="shared" si="2"/>
        <v>374.30542157051894</v>
      </c>
      <c r="I121" s="33">
        <f>D121-май!D120</f>
        <v>11424.599999999999</v>
      </c>
    </row>
    <row r="122" spans="1:9" ht="12.75">
      <c r="A122" s="8" t="s">
        <v>54</v>
      </c>
      <c r="B122" s="27">
        <v>2604</v>
      </c>
      <c r="C122" s="27">
        <v>1059.6</v>
      </c>
      <c r="D122" s="27">
        <v>1048.4</v>
      </c>
      <c r="E122" s="28">
        <f>$D:$D/$B:$B*100</f>
        <v>40.26113671274962</v>
      </c>
      <c r="F122" s="28"/>
      <c r="G122" s="104">
        <v>924.4</v>
      </c>
      <c r="H122" s="28">
        <f t="shared" si="2"/>
        <v>113.41410644742538</v>
      </c>
      <c r="I122" s="33">
        <f>D122-май!D121</f>
        <v>300.70000000000005</v>
      </c>
    </row>
    <row r="123" spans="1:9" ht="12.75">
      <c r="A123" s="11" t="s">
        <v>61</v>
      </c>
      <c r="B123" s="26">
        <f>B124+B125+B126</f>
        <v>361142.8</v>
      </c>
      <c r="C123" s="26">
        <f>C124+C125+C126</f>
        <v>106834.20000000001</v>
      </c>
      <c r="D123" s="26">
        <f>D124+D125+D126</f>
        <v>106799.5</v>
      </c>
      <c r="E123" s="25">
        <f>$D:$D/$B:$B*100</f>
        <v>29.57265103997643</v>
      </c>
      <c r="F123" s="25">
        <f>$D:$D/$C:$C*100</f>
        <v>99.96751976427024</v>
      </c>
      <c r="G123" s="26">
        <f>G124+G125+G126</f>
        <v>107244</v>
      </c>
      <c r="H123" s="25">
        <f t="shared" si="2"/>
        <v>99.58552459811271</v>
      </c>
      <c r="I123" s="33">
        <f>D123-май!D122</f>
        <v>106799.5</v>
      </c>
    </row>
    <row r="124" spans="1:9" ht="12.75">
      <c r="A124" s="39" t="s">
        <v>62</v>
      </c>
      <c r="B124" s="27">
        <v>294545.2</v>
      </c>
      <c r="C124" s="27">
        <v>76006.6</v>
      </c>
      <c r="D124" s="27">
        <v>76006.3</v>
      </c>
      <c r="E124" s="28">
        <f>$D:$D/$B:$B*100</f>
        <v>25.80463032498917</v>
      </c>
      <c r="F124" s="28">
        <f>$D:$D/$C:$C*100</f>
        <v>99.99960529743468</v>
      </c>
      <c r="G124" s="104">
        <v>43741.7</v>
      </c>
      <c r="H124" s="28">
        <f t="shared" si="2"/>
        <v>173.76165078174833</v>
      </c>
      <c r="I124" s="33">
        <f>D124-май!D124</f>
        <v>14447.600000000006</v>
      </c>
    </row>
    <row r="125" spans="1:9" ht="24.75" customHeight="1">
      <c r="A125" s="12" t="s">
        <v>63</v>
      </c>
      <c r="B125" s="27">
        <v>61418.6</v>
      </c>
      <c r="C125" s="27">
        <v>28638.3</v>
      </c>
      <c r="D125" s="27">
        <v>28638.3</v>
      </c>
      <c r="E125" s="28">
        <v>0</v>
      </c>
      <c r="F125" s="28">
        <v>0</v>
      </c>
      <c r="G125" s="104">
        <v>61707.3</v>
      </c>
      <c r="H125" s="28">
        <f t="shared" si="2"/>
        <v>46.409906121317896</v>
      </c>
      <c r="I125" s="33">
        <f>D125-май!D125</f>
        <v>6836.700000000001</v>
      </c>
    </row>
    <row r="126" spans="1:9" ht="25.5">
      <c r="A126" s="12" t="s">
        <v>73</v>
      </c>
      <c r="B126" s="27">
        <v>5179</v>
      </c>
      <c r="C126" s="27">
        <v>2189.3</v>
      </c>
      <c r="D126" s="27">
        <v>2154.9</v>
      </c>
      <c r="E126" s="28">
        <f>$D:$D/$B:$B*100</f>
        <v>41.608418613631976</v>
      </c>
      <c r="F126" s="28">
        <f>$D:$D/$C:$C*100</f>
        <v>98.42872150915818</v>
      </c>
      <c r="G126" s="104">
        <v>1795</v>
      </c>
      <c r="H126" s="28">
        <f t="shared" si="2"/>
        <v>120.05013927576601</v>
      </c>
      <c r="I126" s="33">
        <f>D126-май!D126</f>
        <v>384.4000000000001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D127-май!D127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f>2013.84/1000</f>
        <v>2.01384</v>
      </c>
      <c r="H128" s="28">
        <f t="shared" si="2"/>
        <v>285.52417272474474</v>
      </c>
      <c r="I128" s="33">
        <f>D128-май!D128</f>
        <v>0</v>
      </c>
    </row>
    <row r="129" spans="1:9" ht="15.75" customHeight="1">
      <c r="A129" s="14" t="s">
        <v>55</v>
      </c>
      <c r="B129" s="33">
        <f>B80+B89+B90+B91+B97+B105+B112+B115+B117+B123+B127+B102</f>
        <v>4605987.49</v>
      </c>
      <c r="C129" s="33">
        <f>C80+C89+C90+C91+C97+C105+C112+C115+C117+C123+C127+C102</f>
        <v>1661192.89</v>
      </c>
      <c r="D129" s="33">
        <f>D80+D89+D90+D91+D97+D105+D112+D115+D117+D123+D127+D102+0.1</f>
        <v>1656578.3900000001</v>
      </c>
      <c r="E129" s="25">
        <f>$D:$D/$B:$B*100</f>
        <v>35.965759646472684</v>
      </c>
      <c r="F129" s="25">
        <f>$D:$D/$C:$C*100</f>
        <v>99.72221768900059</v>
      </c>
      <c r="G129" s="33">
        <f>G80+G89+G90+G91+G97+G105+G112+G115+G117+G123+G127+G102</f>
        <v>1264762.3138400002</v>
      </c>
      <c r="H129" s="25">
        <f t="shared" si="2"/>
        <v>130.97942371245946</v>
      </c>
      <c r="I129" s="33">
        <f>D129-май!D129</f>
        <v>411509.00000000023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748087.4500000004</v>
      </c>
      <c r="D130" s="80">
        <f>D74-D129</f>
        <v>93909.06999999983</v>
      </c>
      <c r="E130" s="80"/>
      <c r="F130" s="80"/>
      <c r="G130" s="33">
        <f>G74-G129</f>
        <v>28635.586159999715</v>
      </c>
      <c r="H130" s="80"/>
      <c r="I130" s="33">
        <f>D130-май!D130</f>
        <v>12581.699999999953</v>
      </c>
    </row>
    <row r="131" spans="1:9" ht="24" customHeight="1">
      <c r="A131" s="1" t="s">
        <v>57</v>
      </c>
      <c r="B131" s="27" t="s">
        <v>159</v>
      </c>
      <c r="C131" s="27"/>
      <c r="D131" s="27" t="s">
        <v>179</v>
      </c>
      <c r="E131" s="27"/>
      <c r="F131" s="27"/>
      <c r="G131" s="27" t="s">
        <v>176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158132.7</v>
      </c>
      <c r="E132" s="77"/>
      <c r="F132" s="77">
        <f>F134+F135</f>
        <v>0</v>
      </c>
      <c r="G132" s="106">
        <f>G134+G135</f>
        <v>59457.4</v>
      </c>
      <c r="H132" s="77"/>
      <c r="I132" s="33">
        <f>D132-май!D132</f>
        <v>12581.700000000012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D133-май!D133</f>
        <v>0</v>
      </c>
    </row>
    <row r="134" spans="1:9" ht="12.75">
      <c r="A134" s="5" t="s">
        <v>59</v>
      </c>
      <c r="B134" s="78">
        <v>53815.7</v>
      </c>
      <c r="C134" s="27"/>
      <c r="D134" s="27">
        <f>158132.7-112445.3</f>
        <v>45687.40000000001</v>
      </c>
      <c r="E134" s="27"/>
      <c r="F134" s="27"/>
      <c r="G134" s="27">
        <v>43549.5</v>
      </c>
      <c r="H134" s="35"/>
      <c r="I134" s="33">
        <f>D134-май!D134</f>
        <v>2351.4000000000087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112445.3</v>
      </c>
      <c r="E135" s="27"/>
      <c r="F135" s="27"/>
      <c r="G135" s="27">
        <f>59457.4-G134</f>
        <v>15907.900000000001</v>
      </c>
      <c r="H135" s="35"/>
      <c r="I135" s="33">
        <f>D135-май!D135</f>
        <v>10230.300000000003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D136-май!D136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D137-май!D137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D138-май!D138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181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354896.30000000005</v>
      </c>
      <c r="D7" s="33">
        <f>D8+D17+D22+D27+D30+D38+D47+D48+D49+D53+D64+D37</f>
        <v>405068.75999999995</v>
      </c>
      <c r="E7" s="25">
        <f>D7/B7*100</f>
        <v>54.51292631309339</v>
      </c>
      <c r="F7" s="25">
        <v>27699.089999999997</v>
      </c>
      <c r="G7" s="33">
        <v>403607.49999999994</v>
      </c>
      <c r="H7" s="25">
        <f>C7/G7*100</f>
        <v>87.93104687103191</v>
      </c>
      <c r="I7" s="33">
        <f>D7-июнь!D7</f>
        <v>95218.8999999999</v>
      </c>
    </row>
    <row r="8" spans="1:9" ht="12.75">
      <c r="A8" s="47" t="s">
        <v>4</v>
      </c>
      <c r="B8" s="25">
        <f>B9+B10</f>
        <v>373116.60000000003</v>
      </c>
      <c r="C8" s="25">
        <f>C9+C10</f>
        <v>168602</v>
      </c>
      <c r="D8" s="25">
        <f>D9+D10</f>
        <v>205197.09999999998</v>
      </c>
      <c r="E8" s="25">
        <f aca="true" t="shared" si="0" ref="E8:E73">D8/B8*100</f>
        <v>54.99543574314302</v>
      </c>
      <c r="F8" s="25">
        <v>10645.39</v>
      </c>
      <c r="G8" s="25">
        <v>214581.4</v>
      </c>
      <c r="H8" s="25">
        <f aca="true" t="shared" si="1" ref="H8:H73">C8/G8*100</f>
        <v>78.57251374070633</v>
      </c>
      <c r="I8" s="33">
        <f>D8-июнь!D8</f>
        <v>49226.09999999998</v>
      </c>
    </row>
    <row r="9" spans="1:9" ht="25.5">
      <c r="A9" s="54" t="s">
        <v>5</v>
      </c>
      <c r="B9" s="27">
        <v>8631</v>
      </c>
      <c r="C9" s="27">
        <v>6631</v>
      </c>
      <c r="D9" s="27">
        <v>9580.9</v>
      </c>
      <c r="E9" s="27">
        <f t="shared" si="0"/>
        <v>111.00567721005676</v>
      </c>
      <c r="F9" s="25">
        <v>200.86</v>
      </c>
      <c r="G9" s="26">
        <v>3143.7</v>
      </c>
      <c r="H9" s="25">
        <f t="shared" si="1"/>
        <v>210.9297961001368</v>
      </c>
      <c r="I9" s="33">
        <f>D9-июнь!D9</f>
        <v>1490.1999999999998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161971</v>
      </c>
      <c r="D10" s="33">
        <f>SUM(D11:D16)</f>
        <v>195616.19999999998</v>
      </c>
      <c r="E10" s="25">
        <f t="shared" si="0"/>
        <v>53.66911614615226</v>
      </c>
      <c r="F10" s="25">
        <v>10444.529999999999</v>
      </c>
      <c r="G10" s="42">
        <v>211437.8</v>
      </c>
      <c r="H10" s="25">
        <f t="shared" si="1"/>
        <v>76.60456171980601</v>
      </c>
      <c r="I10" s="33">
        <f>D10-июнь!D10</f>
        <v>47735.899999999994</v>
      </c>
    </row>
    <row r="11" spans="1:9" ht="51">
      <c r="A11" s="51" t="s">
        <v>74</v>
      </c>
      <c r="B11" s="27">
        <v>344651.2</v>
      </c>
      <c r="C11" s="27">
        <v>147500</v>
      </c>
      <c r="D11" s="27">
        <v>176440.3</v>
      </c>
      <c r="E11" s="27">
        <f t="shared" si="0"/>
        <v>51.19387369027004</v>
      </c>
      <c r="F11" s="27">
        <v>10058</v>
      </c>
      <c r="G11" s="27">
        <v>154008.8</v>
      </c>
      <c r="H11" s="25">
        <f t="shared" si="1"/>
        <v>95.77374799362116</v>
      </c>
      <c r="I11" s="33">
        <f>D11-июнь!D11</f>
        <v>35132</v>
      </c>
    </row>
    <row r="12" spans="1:9" ht="51" customHeight="1">
      <c r="A12" s="51" t="s">
        <v>75</v>
      </c>
      <c r="B12" s="27">
        <v>1745</v>
      </c>
      <c r="C12" s="27">
        <v>1281</v>
      </c>
      <c r="D12" s="27">
        <v>2767.8</v>
      </c>
      <c r="E12" s="27">
        <f t="shared" si="0"/>
        <v>158.61318051575932</v>
      </c>
      <c r="F12" s="27">
        <v>81.56</v>
      </c>
      <c r="G12" s="27">
        <v>1089.9</v>
      </c>
      <c r="H12" s="25">
        <f t="shared" si="1"/>
        <v>117.53371868978803</v>
      </c>
      <c r="I12" s="33">
        <f>D12-июнь!D12</f>
        <v>2240.4</v>
      </c>
    </row>
    <row r="13" spans="1:9" ht="25.5">
      <c r="A13" s="51" t="s">
        <v>76</v>
      </c>
      <c r="B13" s="27">
        <v>5600.4</v>
      </c>
      <c r="C13" s="27">
        <v>4330</v>
      </c>
      <c r="D13" s="27">
        <v>4062.3</v>
      </c>
      <c r="E13" s="27">
        <f t="shared" si="0"/>
        <v>72.53589029355047</v>
      </c>
      <c r="F13" s="27">
        <v>117.15</v>
      </c>
      <c r="G13" s="27">
        <v>3977.3</v>
      </c>
      <c r="H13" s="25">
        <f t="shared" si="1"/>
        <v>108.8678249063435</v>
      </c>
      <c r="I13" s="33">
        <f>D13-июнь!D13</f>
        <v>3971.9</v>
      </c>
    </row>
    <row r="14" spans="1:9" ht="63.75">
      <c r="A14" s="51" t="s">
        <v>78</v>
      </c>
      <c r="B14" s="27">
        <v>3850</v>
      </c>
      <c r="C14" s="27">
        <v>2260</v>
      </c>
      <c r="D14" s="27">
        <v>2228.6</v>
      </c>
      <c r="E14" s="27">
        <f t="shared" si="0"/>
        <v>57.885714285714286</v>
      </c>
      <c r="F14" s="27">
        <v>187.82</v>
      </c>
      <c r="G14" s="27">
        <v>2251.2</v>
      </c>
      <c r="H14" s="25">
        <f t="shared" si="1"/>
        <v>100.3909026297086</v>
      </c>
      <c r="I14" s="33">
        <f>D14-июнь!D14</f>
        <v>354.89999999999986</v>
      </c>
    </row>
    <row r="15" spans="1:9" ht="37.5" customHeight="1">
      <c r="A15" s="51" t="s">
        <v>145</v>
      </c>
      <c r="B15" s="27">
        <v>8639</v>
      </c>
      <c r="C15" s="27">
        <v>6600</v>
      </c>
      <c r="D15" s="27">
        <v>7657.2</v>
      </c>
      <c r="E15" s="27">
        <f t="shared" si="0"/>
        <v>88.6352587104989</v>
      </c>
      <c r="F15" s="27"/>
      <c r="G15" s="34">
        <v>50110.6</v>
      </c>
      <c r="H15" s="25">
        <f t="shared" si="1"/>
        <v>13.170866044309987</v>
      </c>
      <c r="I15" s="33">
        <f>D15-июнь!D15</f>
        <v>5670.4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2460</v>
      </c>
      <c r="E16" s="27">
        <v>0</v>
      </c>
      <c r="F16" s="27"/>
      <c r="G16" s="33">
        <v>0</v>
      </c>
      <c r="H16" s="25">
        <v>0</v>
      </c>
      <c r="I16" s="33">
        <f>D16-июнь!D16</f>
        <v>366.3000000000002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36870</v>
      </c>
      <c r="D17" s="26">
        <f>SUM(D18:D21)</f>
        <v>37956.3</v>
      </c>
      <c r="E17" s="25">
        <f t="shared" si="0"/>
        <v>64.23531370907773</v>
      </c>
      <c r="F17" s="25">
        <v>1853.18</v>
      </c>
      <c r="G17" s="26">
        <v>35731.2</v>
      </c>
      <c r="H17" s="25">
        <f t="shared" si="1"/>
        <v>103.18713057495972</v>
      </c>
      <c r="I17" s="33">
        <f>D17-июнь!D17</f>
        <v>5755.9000000000015</v>
      </c>
    </row>
    <row r="18" spans="1:9" ht="37.5" customHeight="1">
      <c r="A18" s="37" t="s">
        <v>83</v>
      </c>
      <c r="B18" s="27">
        <v>27987.73</v>
      </c>
      <c r="C18" s="27">
        <v>17245</v>
      </c>
      <c r="D18" s="27">
        <v>19506.5</v>
      </c>
      <c r="E18" s="27">
        <f t="shared" si="0"/>
        <v>69.69661348026439</v>
      </c>
      <c r="F18" s="27">
        <v>844.23</v>
      </c>
      <c r="G18" s="34">
        <v>17466.4</v>
      </c>
      <c r="H18" s="25">
        <f t="shared" si="1"/>
        <v>98.73242339577702</v>
      </c>
      <c r="I18" s="33">
        <f>D18-июнь!D18</f>
        <v>2907</v>
      </c>
    </row>
    <row r="19" spans="1:9" ht="56.25" customHeight="1">
      <c r="A19" s="37" t="s">
        <v>84</v>
      </c>
      <c r="B19" s="27">
        <v>194.4</v>
      </c>
      <c r="C19" s="27">
        <v>105</v>
      </c>
      <c r="D19" s="27">
        <v>104.7</v>
      </c>
      <c r="E19" s="27">
        <f t="shared" si="0"/>
        <v>53.85802469135802</v>
      </c>
      <c r="F19" s="27">
        <v>5.74</v>
      </c>
      <c r="G19" s="34">
        <v>102.8</v>
      </c>
      <c r="H19" s="25">
        <f t="shared" si="1"/>
        <v>102.14007782101166</v>
      </c>
      <c r="I19" s="33">
        <f>D19-июнь!D19</f>
        <v>18.400000000000006</v>
      </c>
    </row>
    <row r="20" spans="1:9" ht="55.5" customHeight="1">
      <c r="A20" s="37" t="s">
        <v>85</v>
      </c>
      <c r="B20" s="27">
        <v>34598.53</v>
      </c>
      <c r="C20" s="27">
        <v>21550</v>
      </c>
      <c r="D20" s="27">
        <v>20695.7</v>
      </c>
      <c r="E20" s="27">
        <f t="shared" si="0"/>
        <v>59.816703195193554</v>
      </c>
      <c r="F20" s="27">
        <v>1158.41</v>
      </c>
      <c r="G20" s="34">
        <v>20184.3</v>
      </c>
      <c r="H20" s="25">
        <f t="shared" si="1"/>
        <v>106.76614992840972</v>
      </c>
      <c r="I20" s="33">
        <f>D20-июнь!D20</f>
        <v>3110</v>
      </c>
    </row>
    <row r="21" spans="1:9" ht="15.75" customHeight="1">
      <c r="A21" s="37" t="s">
        <v>86</v>
      </c>
      <c r="B21" s="27">
        <v>-3691.2</v>
      </c>
      <c r="C21" s="27">
        <v>-2030</v>
      </c>
      <c r="D21" s="27">
        <v>-2350.6</v>
      </c>
      <c r="E21" s="27">
        <f t="shared" si="0"/>
        <v>63.681187689640225</v>
      </c>
      <c r="F21" s="27">
        <v>-155.2</v>
      </c>
      <c r="G21" s="34">
        <v>-2022.3</v>
      </c>
      <c r="H21" s="25">
        <f t="shared" si="1"/>
        <v>100.38075458636206</v>
      </c>
      <c r="I21" s="33">
        <f>D21-июнь!D21</f>
        <v>-279.5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98815</v>
      </c>
      <c r="D22" s="26">
        <f>SUM(D23:D26)</f>
        <v>99535.7</v>
      </c>
      <c r="E22" s="25">
        <f t="shared" si="0"/>
        <v>66.81983844125956</v>
      </c>
      <c r="F22" s="25">
        <v>7362.96</v>
      </c>
      <c r="G22" s="26">
        <v>86683.59999999999</v>
      </c>
      <c r="H22" s="25">
        <f t="shared" si="1"/>
        <v>113.99503481627437</v>
      </c>
      <c r="I22" s="33">
        <f>D22-июнь!D22</f>
        <v>20790.699999999997</v>
      </c>
    </row>
    <row r="23" spans="1:9" ht="28.5" customHeight="1">
      <c r="A23" s="51" t="s">
        <v>146</v>
      </c>
      <c r="B23" s="27">
        <v>116885.1</v>
      </c>
      <c r="C23" s="27">
        <v>80900</v>
      </c>
      <c r="D23" s="27">
        <v>83903.5</v>
      </c>
      <c r="E23" s="27">
        <f t="shared" si="0"/>
        <v>71.7828876392286</v>
      </c>
      <c r="F23" s="27"/>
      <c r="G23" s="27">
        <v>71819.2</v>
      </c>
      <c r="H23" s="25">
        <f t="shared" si="1"/>
        <v>112.64397264241317</v>
      </c>
      <c r="I23" s="33">
        <f>D23-июнь!D23</f>
        <v>18506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-637.6</v>
      </c>
      <c r="E24" s="27" t="s">
        <v>148</v>
      </c>
      <c r="F24" s="27">
        <v>7198.75</v>
      </c>
      <c r="G24" s="27">
        <v>9.9</v>
      </c>
      <c r="H24" s="25">
        <f t="shared" si="1"/>
        <v>0</v>
      </c>
      <c r="I24" s="33">
        <f>D24-июнь!D24</f>
        <v>14.699999999999932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</v>
      </c>
      <c r="E25" s="27">
        <f t="shared" si="0"/>
        <v>61.53846153846154</v>
      </c>
      <c r="F25" s="27">
        <v>113.58</v>
      </c>
      <c r="G25" s="34">
        <v>295.8</v>
      </c>
      <c r="H25" s="25">
        <f t="shared" si="1"/>
        <v>241.7173766058147</v>
      </c>
      <c r="I25" s="33">
        <f>D25-июнь!D25</f>
        <v>0</v>
      </c>
    </row>
    <row r="26" spans="1:9" ht="27" customHeight="1">
      <c r="A26" s="51" t="s">
        <v>88</v>
      </c>
      <c r="B26" s="27">
        <v>31361.2</v>
      </c>
      <c r="C26" s="27">
        <v>17200</v>
      </c>
      <c r="D26" s="27">
        <v>15829.8</v>
      </c>
      <c r="E26" s="27">
        <f t="shared" si="0"/>
        <v>50.47574710151397</v>
      </c>
      <c r="F26" s="27">
        <v>50.63</v>
      </c>
      <c r="G26" s="27">
        <v>14558.7</v>
      </c>
      <c r="H26" s="25">
        <f t="shared" si="1"/>
        <v>118.14241656191831</v>
      </c>
      <c r="I26" s="33">
        <f>D26-июнь!D26</f>
        <v>2270</v>
      </c>
    </row>
    <row r="27" spans="1:9" ht="12.75">
      <c r="A27" s="54" t="s">
        <v>8</v>
      </c>
      <c r="B27" s="26">
        <f>SUM(B28:B29)</f>
        <v>42454.6</v>
      </c>
      <c r="C27" s="26">
        <f>SUM(C28:C29)</f>
        <v>10250</v>
      </c>
      <c r="D27" s="26">
        <f>SUM(D28:D29)</f>
        <v>10146.8</v>
      </c>
      <c r="E27" s="25">
        <f t="shared" si="0"/>
        <v>23.900354731878288</v>
      </c>
      <c r="F27" s="25">
        <v>2465.82</v>
      </c>
      <c r="G27" s="26">
        <v>10563.5</v>
      </c>
      <c r="H27" s="25">
        <f t="shared" si="1"/>
        <v>97.03223363468547</v>
      </c>
      <c r="I27" s="33">
        <f>D27-июнь!D27</f>
        <v>2430.5999999999985</v>
      </c>
    </row>
    <row r="28" spans="1:9" ht="12.75">
      <c r="A28" s="51" t="s">
        <v>106</v>
      </c>
      <c r="B28" s="27">
        <v>24668.5</v>
      </c>
      <c r="C28" s="27">
        <v>3550</v>
      </c>
      <c r="D28" s="27">
        <v>2759.3</v>
      </c>
      <c r="E28" s="27">
        <f t="shared" si="0"/>
        <v>11.185519995135497</v>
      </c>
      <c r="F28" s="27">
        <v>536.1</v>
      </c>
      <c r="G28" s="34">
        <v>3827.9</v>
      </c>
      <c r="H28" s="25">
        <f t="shared" si="1"/>
        <v>92.74014472687374</v>
      </c>
      <c r="I28" s="33">
        <f>D28-июнь!D28</f>
        <v>575.7000000000003</v>
      </c>
    </row>
    <row r="29" spans="1:9" ht="12.75">
      <c r="A29" s="51" t="s">
        <v>107</v>
      </c>
      <c r="B29" s="27">
        <v>17786.1</v>
      </c>
      <c r="C29" s="27">
        <v>6700</v>
      </c>
      <c r="D29" s="27">
        <v>7387.5</v>
      </c>
      <c r="E29" s="27">
        <f t="shared" si="0"/>
        <v>41.53524381398958</v>
      </c>
      <c r="F29" s="27">
        <v>1929.72</v>
      </c>
      <c r="G29" s="27">
        <v>6735.6</v>
      </c>
      <c r="H29" s="25">
        <f t="shared" si="1"/>
        <v>99.47146505136885</v>
      </c>
      <c r="I29" s="33">
        <f>D29-июнь!D29</f>
        <v>1854.8999999999996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9025</v>
      </c>
      <c r="D30" s="26">
        <f>SUM(D31:D33)</f>
        <v>10389</v>
      </c>
      <c r="E30" s="26">
        <f t="shared" si="0"/>
        <v>66.59615384615385</v>
      </c>
      <c r="F30" s="26">
        <v>793.07</v>
      </c>
      <c r="G30" s="26">
        <v>9365.5</v>
      </c>
      <c r="H30" s="25">
        <f t="shared" si="1"/>
        <v>96.36431584005125</v>
      </c>
      <c r="I30" s="33">
        <f>D30-июнь!D30</f>
        <v>1425.3999999999996</v>
      </c>
    </row>
    <row r="31" spans="1:9" ht="25.5">
      <c r="A31" s="51" t="s">
        <v>10</v>
      </c>
      <c r="B31" s="27">
        <v>15550</v>
      </c>
      <c r="C31" s="27">
        <v>9000</v>
      </c>
      <c r="D31" s="27">
        <v>10369</v>
      </c>
      <c r="E31" s="27">
        <f t="shared" si="0"/>
        <v>66.68167202572347</v>
      </c>
      <c r="F31" s="27">
        <v>793.07</v>
      </c>
      <c r="G31" s="27">
        <v>9270.7</v>
      </c>
      <c r="H31" s="25">
        <f t="shared" si="1"/>
        <v>97.08004789282361</v>
      </c>
      <c r="I31" s="33">
        <f>D31-июнь!D31</f>
        <v>1425.3999999999996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44.8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25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50</v>
      </c>
      <c r="I33" s="33">
        <f>D33-июнь!D33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34292.9</v>
      </c>
      <c r="D38" s="26">
        <f>SUM(D40:D46)</f>
        <v>36633.87</v>
      </c>
      <c r="E38" s="26">
        <f t="shared" si="0"/>
        <v>63.48746987133318</v>
      </c>
      <c r="F38" s="26">
        <v>3247.05</v>
      </c>
      <c r="G38" s="26">
        <v>30785.699999999997</v>
      </c>
      <c r="H38" s="25">
        <f t="shared" si="1"/>
        <v>111.39230227020988</v>
      </c>
      <c r="I38" s="33">
        <f>D38-июнь!D38</f>
        <v>12040.36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17074.9</v>
      </c>
      <c r="D40" s="27">
        <v>21173.7</v>
      </c>
      <c r="E40" s="27">
        <f t="shared" si="0"/>
        <v>72.33633902015566</v>
      </c>
      <c r="F40" s="27">
        <v>2393.3</v>
      </c>
      <c r="G40" s="34">
        <v>17434.6</v>
      </c>
      <c r="H40" s="25">
        <f t="shared" si="1"/>
        <v>97.93686118408225</v>
      </c>
      <c r="I40" s="33">
        <f>D40-июнь!D40</f>
        <v>9034.900000000001</v>
      </c>
    </row>
    <row r="41" spans="1:9" ht="76.5">
      <c r="A41" s="51" t="s">
        <v>125</v>
      </c>
      <c r="B41" s="27">
        <v>5434.31</v>
      </c>
      <c r="C41" s="27">
        <v>3170</v>
      </c>
      <c r="D41" s="27">
        <v>3648.5</v>
      </c>
      <c r="E41" s="27">
        <f t="shared" si="0"/>
        <v>67.13823834120615</v>
      </c>
      <c r="F41" s="27">
        <v>75.44</v>
      </c>
      <c r="G41" s="34">
        <v>2433.6</v>
      </c>
      <c r="H41" s="25">
        <f t="shared" si="1"/>
        <v>130.25969756738988</v>
      </c>
      <c r="I41" s="33">
        <f>D41-июнь!D41</f>
        <v>965.7600000000002</v>
      </c>
    </row>
    <row r="42" spans="1:9" ht="76.5">
      <c r="A42" s="51" t="s">
        <v>118</v>
      </c>
      <c r="B42" s="27">
        <v>515.73</v>
      </c>
      <c r="C42" s="27">
        <v>295.9</v>
      </c>
      <c r="D42" s="27">
        <v>424.8</v>
      </c>
      <c r="E42" s="27">
        <f t="shared" si="0"/>
        <v>82.36868128671979</v>
      </c>
      <c r="F42" s="27">
        <v>3.43</v>
      </c>
      <c r="G42" s="34">
        <v>278.1</v>
      </c>
      <c r="H42" s="25">
        <f t="shared" si="1"/>
        <v>106.40057533261415</v>
      </c>
      <c r="I42" s="33">
        <f>D42-июнь!D42</f>
        <v>41.69999999999999</v>
      </c>
    </row>
    <row r="43" spans="1:9" ht="38.25">
      <c r="A43" s="51" t="s">
        <v>119</v>
      </c>
      <c r="B43" s="27">
        <v>17384.33</v>
      </c>
      <c r="C43" s="27">
        <v>10140.9</v>
      </c>
      <c r="D43" s="27">
        <v>8697.8</v>
      </c>
      <c r="E43" s="27">
        <f t="shared" si="0"/>
        <v>50.03241424892416</v>
      </c>
      <c r="F43" s="27">
        <v>538.73</v>
      </c>
      <c r="G43" s="34">
        <v>8396</v>
      </c>
      <c r="H43" s="25">
        <f t="shared" si="1"/>
        <v>120.7825154835636</v>
      </c>
      <c r="I43" s="33">
        <f>D43-июнь!D43</f>
        <v>1775.8999999999996</v>
      </c>
    </row>
    <row r="44" spans="1:9" ht="44.25" customHeight="1">
      <c r="A44" s="51" t="s">
        <v>147</v>
      </c>
      <c r="B44" s="27">
        <v>62.2</v>
      </c>
      <c r="C44" s="27">
        <v>36.3</v>
      </c>
      <c r="D44" s="27">
        <v>13.7</v>
      </c>
      <c r="E44" s="27">
        <f t="shared" si="0"/>
        <v>22.02572347266881</v>
      </c>
      <c r="F44" s="27"/>
      <c r="G44" s="34">
        <v>10.4</v>
      </c>
      <c r="H44" s="25" t="s">
        <v>148</v>
      </c>
      <c r="I44" s="33">
        <f>D44-июнь!D44</f>
        <v>0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D45-июнь!D45</f>
        <v>0</v>
      </c>
    </row>
    <row r="46" spans="1:9" ht="76.5">
      <c r="A46" s="51" t="s">
        <v>121</v>
      </c>
      <c r="B46" s="27">
        <v>3503.77</v>
      </c>
      <c r="C46" s="27">
        <v>2043.9</v>
      </c>
      <c r="D46" s="27">
        <v>1648</v>
      </c>
      <c r="E46" s="27">
        <f t="shared" si="0"/>
        <v>47.03505081669174</v>
      </c>
      <c r="F46" s="27">
        <v>236.15</v>
      </c>
      <c r="G46" s="27">
        <v>1755.4</v>
      </c>
      <c r="H46" s="25">
        <f t="shared" si="1"/>
        <v>116.43500056967073</v>
      </c>
      <c r="I46" s="33">
        <f>D46-июнь!D46</f>
        <v>222.0999999999999</v>
      </c>
    </row>
    <row r="47" spans="1:9" ht="27" customHeight="1">
      <c r="A47" s="54" t="s">
        <v>13</v>
      </c>
      <c r="B47" s="33">
        <v>598.72</v>
      </c>
      <c r="C47" s="33">
        <v>411.2</v>
      </c>
      <c r="D47" s="33">
        <v>2643.5</v>
      </c>
      <c r="E47" s="33">
        <f t="shared" si="0"/>
        <v>441.5252538749332</v>
      </c>
      <c r="F47" s="33">
        <v>43.6</v>
      </c>
      <c r="G47" s="26">
        <v>555</v>
      </c>
      <c r="H47" s="33">
        <f t="shared" si="1"/>
        <v>74.09009009009009</v>
      </c>
      <c r="I47" s="33">
        <f>D47-июнь!D47</f>
        <v>357.5</v>
      </c>
    </row>
    <row r="48" spans="1:9" ht="25.5">
      <c r="A48" s="54" t="s">
        <v>96</v>
      </c>
      <c r="B48" s="33">
        <v>1290.36</v>
      </c>
      <c r="C48" s="33">
        <v>805.3</v>
      </c>
      <c r="D48" s="33">
        <v>1284</v>
      </c>
      <c r="E48" s="33">
        <f t="shared" si="0"/>
        <v>99.50711429368549</v>
      </c>
      <c r="F48" s="33">
        <v>561.58</v>
      </c>
      <c r="G48" s="26">
        <v>9372.8</v>
      </c>
      <c r="H48" s="33">
        <f t="shared" si="1"/>
        <v>8.591882895186071</v>
      </c>
      <c r="I48" s="33">
        <f>D48-июнь!D48</f>
        <v>239.9000000000001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4211.6</v>
      </c>
      <c r="E49" s="25">
        <f t="shared" si="0"/>
        <v>8.999145299145301</v>
      </c>
      <c r="F49" s="25">
        <v>585.5</v>
      </c>
      <c r="G49" s="33">
        <v>1841</v>
      </c>
      <c r="H49" s="25">
        <f t="shared" si="1"/>
        <v>0</v>
      </c>
      <c r="I49" s="33">
        <f>D49-июнь!D49</f>
        <v>2462.7000000000003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4211.6</v>
      </c>
      <c r="E52" s="27">
        <f t="shared" si="0"/>
        <v>300.8285714285714</v>
      </c>
      <c r="F52" s="27">
        <v>548.36</v>
      </c>
      <c r="G52" s="27">
        <v>1841</v>
      </c>
      <c r="H52" s="25">
        <f t="shared" si="1"/>
        <v>0</v>
      </c>
      <c r="I52" s="33">
        <f>D52-июнь!D52</f>
        <v>2462.7000000000003</v>
      </c>
    </row>
    <row r="53" spans="1:9" ht="12.75">
      <c r="A53" s="54" t="s">
        <v>15</v>
      </c>
      <c r="B53" s="33">
        <v>-1455.1</v>
      </c>
      <c r="C53" s="33">
        <v>-3081.1</v>
      </c>
      <c r="D53" s="33">
        <v>-2514.3</v>
      </c>
      <c r="E53" s="26">
        <f t="shared" si="0"/>
        <v>172.792247955467</v>
      </c>
      <c r="F53" s="26">
        <v>179.73</v>
      </c>
      <c r="G53" s="26">
        <v>4043</v>
      </c>
      <c r="H53" s="25">
        <f t="shared" si="1"/>
        <v>-76.20826119218403</v>
      </c>
      <c r="I53" s="33">
        <f>D53-июнь!D53</f>
        <v>300.8399999999997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-1094</v>
      </c>
      <c r="D64" s="33">
        <v>-406.7</v>
      </c>
      <c r="E64" s="26">
        <f t="shared" si="0"/>
        <v>37.33693207377418</v>
      </c>
      <c r="F64" s="26">
        <v>-38.79</v>
      </c>
      <c r="G64" s="26">
        <v>84.8</v>
      </c>
      <c r="H64" s="25" t="s">
        <v>148</v>
      </c>
      <c r="I64" s="33">
        <f>D64-июнь!D64</f>
        <v>188.90000000000003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354896.3</v>
      </c>
      <c r="D65" s="26">
        <f>D64+D53+D49+D48+D47+D38+D30+D27+D22+D17+D8+D37</f>
        <v>405068.76</v>
      </c>
      <c r="E65" s="26">
        <f t="shared" si="0"/>
        <v>54.5129263130934</v>
      </c>
      <c r="F65" s="26">
        <v>27699.089999999997</v>
      </c>
      <c r="G65" s="26">
        <v>403607.5</v>
      </c>
      <c r="H65" s="25">
        <f t="shared" si="1"/>
        <v>87.93104687103188</v>
      </c>
      <c r="I65" s="33">
        <f>D65-июнь!D65</f>
        <v>95218.90000000002</v>
      </c>
    </row>
    <row r="66" spans="1:9" ht="12.75">
      <c r="A66" s="54" t="s">
        <v>18</v>
      </c>
      <c r="B66" s="26">
        <f>B67+B72+B73</f>
        <v>3723954.3899999997</v>
      </c>
      <c r="C66" s="26">
        <f>C67+C72+C73</f>
        <v>1771750.76</v>
      </c>
      <c r="D66" s="26">
        <f>D67+D72+D73</f>
        <v>1770208.5999999999</v>
      </c>
      <c r="E66" s="26">
        <f t="shared" si="0"/>
        <v>47.53572183251149</v>
      </c>
      <c r="F66" s="26">
        <v>43822.57000000001</v>
      </c>
      <c r="G66" s="27">
        <v>1227090.8</v>
      </c>
      <c r="H66" s="25">
        <f t="shared" si="1"/>
        <v>144.38628013509677</v>
      </c>
      <c r="I66" s="33">
        <f>D66-июнь!D66</f>
        <v>329570.99999999977</v>
      </c>
    </row>
    <row r="67" spans="1:9" ht="25.5">
      <c r="A67" s="54" t="s">
        <v>19</v>
      </c>
      <c r="B67" s="26">
        <f>SUM(B68:B71)</f>
        <v>3732334.6399999997</v>
      </c>
      <c r="C67" s="26">
        <f>SUM(C68:C71)</f>
        <v>1780131</v>
      </c>
      <c r="D67" s="26">
        <f>SUM(D68:D71)</f>
        <v>1780130.9</v>
      </c>
      <c r="E67" s="26">
        <f t="shared" si="0"/>
        <v>47.69483638798262</v>
      </c>
      <c r="F67" s="26">
        <v>46091.770000000004</v>
      </c>
      <c r="G67" s="27">
        <v>1245463.7</v>
      </c>
      <c r="H67" s="25">
        <f t="shared" si="1"/>
        <v>142.929175695767</v>
      </c>
      <c r="I67" s="33">
        <f>D67-июнь!D67</f>
        <v>329661.3999999999</v>
      </c>
    </row>
    <row r="68" spans="1:9" ht="12.75">
      <c r="A68" s="51" t="s">
        <v>108</v>
      </c>
      <c r="B68" s="27">
        <v>578714.4</v>
      </c>
      <c r="C68" s="27">
        <v>462884</v>
      </c>
      <c r="D68" s="27">
        <v>462883.9</v>
      </c>
      <c r="E68" s="25">
        <f t="shared" si="0"/>
        <v>79.98485954384408</v>
      </c>
      <c r="F68" s="25">
        <v>15902.8</v>
      </c>
      <c r="G68" s="27">
        <v>270862.6</v>
      </c>
      <c r="H68" s="25">
        <f t="shared" si="1"/>
        <v>170.8925484729158</v>
      </c>
      <c r="I68" s="33">
        <f>D68-июнь!D68</f>
        <v>73238.20000000001</v>
      </c>
    </row>
    <row r="69" spans="1:9" ht="12.75" customHeight="1">
      <c r="A69" s="51" t="s">
        <v>109</v>
      </c>
      <c r="B69" s="27">
        <v>1750706.2</v>
      </c>
      <c r="C69" s="27">
        <v>499157.3</v>
      </c>
      <c r="D69" s="27">
        <v>499157.3</v>
      </c>
      <c r="E69" s="25">
        <f t="shared" si="0"/>
        <v>28.5117685651653</v>
      </c>
      <c r="F69" s="25">
        <v>0</v>
      </c>
      <c r="G69" s="27">
        <v>314099.9</v>
      </c>
      <c r="H69" s="25">
        <f t="shared" si="1"/>
        <v>158.91673317947567</v>
      </c>
      <c r="I69" s="33">
        <f>D69-июнь!D69</f>
        <v>156267.3</v>
      </c>
    </row>
    <row r="70" spans="1:9" ht="18.75" customHeight="1">
      <c r="A70" s="51" t="s">
        <v>110</v>
      </c>
      <c r="B70" s="27">
        <v>1341815.2</v>
      </c>
      <c r="C70" s="27">
        <v>784326.1</v>
      </c>
      <c r="D70" s="27">
        <v>784326.1</v>
      </c>
      <c r="E70" s="25">
        <f t="shared" si="0"/>
        <v>58.45261702207577</v>
      </c>
      <c r="F70" s="25">
        <v>30188.97</v>
      </c>
      <c r="G70" s="34">
        <v>625199.4</v>
      </c>
      <c r="H70" s="25">
        <f t="shared" si="1"/>
        <v>125.4521517455071</v>
      </c>
      <c r="I70" s="33">
        <f>D70-июнь!D70</f>
        <v>97119.40000000002</v>
      </c>
    </row>
    <row r="71" spans="1:9" ht="12.75" customHeight="1">
      <c r="A71" s="2" t="s">
        <v>122</v>
      </c>
      <c r="B71" s="27">
        <v>61098.84</v>
      </c>
      <c r="C71" s="27">
        <v>33763.6</v>
      </c>
      <c r="D71" s="27">
        <v>33763.6</v>
      </c>
      <c r="E71" s="25">
        <f t="shared" si="0"/>
        <v>55.260623605947345</v>
      </c>
      <c r="F71" s="25">
        <v>0</v>
      </c>
      <c r="G71" s="83">
        <v>35301.8</v>
      </c>
      <c r="H71" s="25" t="s">
        <v>148</v>
      </c>
      <c r="I71" s="33">
        <f>D71-июнь!D71</f>
        <v>3036.5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-9922.3</v>
      </c>
      <c r="E73" s="26">
        <f t="shared" si="0"/>
        <v>118.4010023567316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-90.39999999999964</v>
      </c>
      <c r="K73" s="98"/>
      <c r="L73" s="98"/>
      <c r="M73" s="98"/>
    </row>
    <row r="74" spans="1:9" ht="12.75">
      <c r="A74" s="47" t="s">
        <v>20</v>
      </c>
      <c r="B74" s="26">
        <f>B65+B66-0.1</f>
        <v>4467023.48</v>
      </c>
      <c r="C74" s="26">
        <f>C65+C66-0.2</f>
        <v>2126646.86</v>
      </c>
      <c r="D74" s="26">
        <f>D65+D66-0.1</f>
        <v>2175277.26</v>
      </c>
      <c r="E74" s="25">
        <f>D74/B74*100</f>
        <v>48.696347125536036</v>
      </c>
      <c r="F74" s="25">
        <v>71521.66</v>
      </c>
      <c r="G74" s="33">
        <v>1630698.3</v>
      </c>
      <c r="H74" s="25">
        <f>C74/G74*100</f>
        <v>130.41326283347445</v>
      </c>
      <c r="I74" s="33">
        <f>D74-июнь!D74</f>
        <v>424789.7999999998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624710.2999999999</v>
      </c>
      <c r="C80" s="33">
        <f>C81+C82+C83+C84+C85+C86+C87+C88</f>
        <v>207722.74</v>
      </c>
      <c r="D80" s="33">
        <f>D81+D82+D83+D84+D85+D86+D87+D88</f>
        <v>204602.63999999998</v>
      </c>
      <c r="E80" s="25">
        <f>$D:$D/$B:$B*100</f>
        <v>32.75160342321873</v>
      </c>
      <c r="F80" s="25">
        <f>$D:$D/$C:$C*100</f>
        <v>98.49794971893785</v>
      </c>
      <c r="G80" s="33">
        <v>91910.70999999999</v>
      </c>
      <c r="H80" s="25">
        <f>$D:$D/$G:$G*100</f>
        <v>222.61022681687476</v>
      </c>
      <c r="I80" s="33">
        <f>D80-июнь!D80</f>
        <v>41800.99999999997</v>
      </c>
    </row>
    <row r="81" spans="1:9" ht="14.25" customHeight="1">
      <c r="A81" s="8" t="s">
        <v>24</v>
      </c>
      <c r="B81" s="27">
        <v>3197.2</v>
      </c>
      <c r="C81" s="27">
        <v>1992.7</v>
      </c>
      <c r="D81" s="27">
        <v>1856.6</v>
      </c>
      <c r="E81" s="28">
        <f>$D:$D/$B:$B*100</f>
        <v>58.06956086575754</v>
      </c>
      <c r="F81" s="28">
        <v>0</v>
      </c>
      <c r="G81" s="104">
        <v>1379.07</v>
      </c>
      <c r="H81" s="28">
        <f aca="true" t="shared" si="2" ref="H81:H129">$D:$D/$G:$G*100</f>
        <v>134.62695874756176</v>
      </c>
      <c r="I81" s="33">
        <f>D81-июнь!D81</f>
        <v>166.19999999999982</v>
      </c>
    </row>
    <row r="82" spans="1:9" ht="12.75">
      <c r="A82" s="8" t="s">
        <v>25</v>
      </c>
      <c r="B82" s="27">
        <v>7698.8</v>
      </c>
      <c r="C82" s="27">
        <v>4243.5</v>
      </c>
      <c r="D82" s="27">
        <v>4060.7</v>
      </c>
      <c r="E82" s="28">
        <f>$D:$D/$B:$B*100</f>
        <v>52.744583571465675</v>
      </c>
      <c r="F82" s="28">
        <f>$D:$D/$C:$C*100</f>
        <v>95.6922351832214</v>
      </c>
      <c r="G82" s="104">
        <v>3524.3</v>
      </c>
      <c r="H82" s="28">
        <f t="shared" si="2"/>
        <v>115.22004369662059</v>
      </c>
      <c r="I82" s="33">
        <f>D82-июнь!D82</f>
        <v>471.5999999999999</v>
      </c>
    </row>
    <row r="83" spans="1:9" ht="25.5">
      <c r="A83" s="8" t="s">
        <v>26</v>
      </c>
      <c r="B83" s="27">
        <v>70929</v>
      </c>
      <c r="C83" s="27">
        <v>39604.2</v>
      </c>
      <c r="D83" s="27">
        <v>37378.8</v>
      </c>
      <c r="E83" s="28">
        <f>$D:$D/$B:$B*100</f>
        <v>52.69889607917777</v>
      </c>
      <c r="F83" s="28">
        <f>$D:$D/$C:$C*100</f>
        <v>94.3808989955611</v>
      </c>
      <c r="G83" s="104">
        <v>32635.92</v>
      </c>
      <c r="H83" s="28">
        <f t="shared" si="2"/>
        <v>114.53269894030873</v>
      </c>
      <c r="I83" s="33">
        <f>D83-июнь!D83</f>
        <v>3768.5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D84-июнь!D84</f>
        <v>0</v>
      </c>
    </row>
    <row r="85" spans="1:9" ht="25.5">
      <c r="A85" s="1" t="s">
        <v>27</v>
      </c>
      <c r="B85" s="27">
        <v>18122.5</v>
      </c>
      <c r="C85" s="27">
        <v>9580.9</v>
      </c>
      <c r="D85" s="27">
        <v>9349.9</v>
      </c>
      <c r="E85" s="28">
        <f>$D:$D/$B:$B*100</f>
        <v>51.59277141674714</v>
      </c>
      <c r="F85" s="28">
        <v>0</v>
      </c>
      <c r="G85" s="104">
        <v>8304.28</v>
      </c>
      <c r="H85" s="28">
        <f t="shared" si="2"/>
        <v>112.59133844234539</v>
      </c>
      <c r="I85" s="33">
        <f>D85-июнь!D85</f>
        <v>1411.8999999999996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D86-июнь!D86</f>
        <v>0</v>
      </c>
    </row>
    <row r="87" spans="1:9" ht="12.75">
      <c r="A87" s="8" t="s">
        <v>29</v>
      </c>
      <c r="B87" s="27">
        <v>3175.2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D87-июнь!D87</f>
        <v>0</v>
      </c>
    </row>
    <row r="88" spans="1:9" ht="12.75">
      <c r="A88" s="1" t="s">
        <v>30</v>
      </c>
      <c r="B88" s="27">
        <v>521583.6</v>
      </c>
      <c r="C88" s="27">
        <v>152297.6</v>
      </c>
      <c r="D88" s="27">
        <v>151952.8</v>
      </c>
      <c r="E88" s="28">
        <f>$D:$D/$B:$B*100</f>
        <v>29.13297120538299</v>
      </c>
      <c r="F88" s="28">
        <f>$D:$D/$C:$C*100</f>
        <v>99.77360115983441</v>
      </c>
      <c r="G88" s="104">
        <v>37397.14</v>
      </c>
      <c r="H88" s="28">
        <f t="shared" si="2"/>
        <v>406.3219807717916</v>
      </c>
      <c r="I88" s="33">
        <f>D88-июнь!D88</f>
        <v>35982.79999999999</v>
      </c>
    </row>
    <row r="89" spans="1:9" ht="12.75">
      <c r="A89" s="7" t="s">
        <v>31</v>
      </c>
      <c r="B89" s="26">
        <v>527.7</v>
      </c>
      <c r="C89" s="26">
        <v>311.4</v>
      </c>
      <c r="D89" s="26">
        <v>311.4</v>
      </c>
      <c r="E89" s="25">
        <f>$D:$D/$B:$B*100</f>
        <v>59.010801591813525</v>
      </c>
      <c r="F89" s="25">
        <f>$D:$D/$C:$C*100</f>
        <v>100</v>
      </c>
      <c r="G89" s="105">
        <v>245.23</v>
      </c>
      <c r="H89" s="25">
        <f t="shared" si="2"/>
        <v>126.98283244301267</v>
      </c>
      <c r="I89" s="33">
        <f>D89-июнь!D89</f>
        <v>33.799999999999955</v>
      </c>
    </row>
    <row r="90" spans="1:9" ht="25.5">
      <c r="A90" s="9" t="s">
        <v>32</v>
      </c>
      <c r="B90" s="26">
        <v>36812.7</v>
      </c>
      <c r="C90" s="26">
        <v>14638.6</v>
      </c>
      <c r="D90" s="26">
        <v>14542.8</v>
      </c>
      <c r="E90" s="25">
        <f>$D:$D/$B:$B*100</f>
        <v>39.504844795410285</v>
      </c>
      <c r="F90" s="25">
        <f>$D:$D/$C:$C*100</f>
        <v>99.34556583279821</v>
      </c>
      <c r="G90" s="105">
        <v>3407.49</v>
      </c>
      <c r="H90" s="25">
        <f t="shared" si="2"/>
        <v>426.7892202178143</v>
      </c>
      <c r="I90" s="33">
        <f>D90-июнь!D90</f>
        <v>716.0999999999985</v>
      </c>
    </row>
    <row r="91" spans="1:9" ht="12.75">
      <c r="A91" s="7" t="s">
        <v>33</v>
      </c>
      <c r="B91" s="33">
        <f>B92+B93+B94+B95+B96</f>
        <v>637463.3</v>
      </c>
      <c r="C91" s="33">
        <f>C92+C93+C94+C95+C96</f>
        <v>120636.59999999999</v>
      </c>
      <c r="D91" s="33">
        <f>D92+D93+D94+D95+D96</f>
        <v>120231.20000000001</v>
      </c>
      <c r="E91" s="33">
        <f>E92+E93+E94+E95</f>
        <v>68.65952953033299</v>
      </c>
      <c r="F91" s="33">
        <f>F92+F93+F94+F95</f>
        <v>199.54908002954085</v>
      </c>
      <c r="G91" s="33">
        <v>162939.58000000002</v>
      </c>
      <c r="H91" s="25">
        <f t="shared" si="2"/>
        <v>73.78882405367683</v>
      </c>
      <c r="I91" s="33">
        <f>D91-июнь!D91</f>
        <v>54607.100000000006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3">
        <f>D92-июнь!D92</f>
        <v>0</v>
      </c>
    </row>
    <row r="93" spans="1:9" ht="12.75">
      <c r="A93" s="10" t="s">
        <v>67</v>
      </c>
      <c r="B93" s="27">
        <v>13418.9</v>
      </c>
      <c r="C93" s="27">
        <v>368.9</v>
      </c>
      <c r="D93" s="27">
        <v>368.9</v>
      </c>
      <c r="E93" s="28">
        <f>$D:$D/$B:$B*100</f>
        <v>2.7491076019643934</v>
      </c>
      <c r="F93" s="28">
        <v>0</v>
      </c>
      <c r="G93" s="104">
        <v>0</v>
      </c>
      <c r="H93" s="28">
        <v>0</v>
      </c>
      <c r="I93" s="33">
        <f>D93-июнь!D93</f>
        <v>352.4</v>
      </c>
    </row>
    <row r="94" spans="1:9" ht="12.75">
      <c r="A94" s="8" t="s">
        <v>34</v>
      </c>
      <c r="B94" s="27">
        <v>29101</v>
      </c>
      <c r="C94" s="27">
        <v>14395.8</v>
      </c>
      <c r="D94" s="27">
        <v>14375.9</v>
      </c>
      <c r="E94" s="28">
        <f>$D:$D/$B:$B*100</f>
        <v>49.400020617848185</v>
      </c>
      <c r="F94" s="28">
        <f>$D:$D/$C:$C*100</f>
        <v>99.86176523708305</v>
      </c>
      <c r="G94" s="104">
        <v>13821.38</v>
      </c>
      <c r="H94" s="28">
        <f t="shared" si="2"/>
        <v>104.01204510692854</v>
      </c>
      <c r="I94" s="33">
        <f>D94-июнь!D94</f>
        <v>4844.9</v>
      </c>
    </row>
    <row r="95" spans="1:9" ht="12.75">
      <c r="A95" s="10" t="s">
        <v>77</v>
      </c>
      <c r="B95" s="27">
        <v>550132.6</v>
      </c>
      <c r="C95" s="27">
        <v>91114</v>
      </c>
      <c r="D95" s="27">
        <v>90829.1</v>
      </c>
      <c r="E95" s="28">
        <f>$D:$D/$B:$B*100</f>
        <v>16.51040131052041</v>
      </c>
      <c r="F95" s="28">
        <f>$D:$D/$C:$C*100</f>
        <v>99.6873147924578</v>
      </c>
      <c r="G95" s="104">
        <v>136689.2</v>
      </c>
      <c r="H95" s="28">
        <f t="shared" si="2"/>
        <v>66.44936103218103</v>
      </c>
      <c r="I95" s="33">
        <f>D95-июнь!D95</f>
        <v>48374.00000000001</v>
      </c>
    </row>
    <row r="96" spans="1:9" ht="12.75">
      <c r="A96" s="8" t="s">
        <v>35</v>
      </c>
      <c r="B96" s="27">
        <v>44810.8</v>
      </c>
      <c r="C96" s="27">
        <v>14757.9</v>
      </c>
      <c r="D96" s="27">
        <v>14657.3</v>
      </c>
      <c r="E96" s="28">
        <f>$D:$D/$B:$B*100</f>
        <v>32.70930222178581</v>
      </c>
      <c r="F96" s="28"/>
      <c r="G96" s="104">
        <v>12429</v>
      </c>
      <c r="H96" s="28">
        <f t="shared" si="2"/>
        <v>117.92823235980367</v>
      </c>
      <c r="I96" s="33">
        <f>D96-июнь!D96</f>
        <v>1035.7999999999993</v>
      </c>
    </row>
    <row r="97" spans="1:9" ht="12.75">
      <c r="A97" s="7" t="s">
        <v>36</v>
      </c>
      <c r="B97" s="33">
        <f>B99+B100+B101+B98</f>
        <v>495170.60000000003</v>
      </c>
      <c r="C97" s="26">
        <f>C99+C100+C101+C98</f>
        <v>139423.5</v>
      </c>
      <c r="D97" s="33">
        <f>D99+D100+D101+D98</f>
        <v>138538.2</v>
      </c>
      <c r="E97" s="33">
        <f>E100+E101+E98</f>
        <v>75.30680638840545</v>
      </c>
      <c r="F97" s="25">
        <f>$D:$D/$C:$C*100</f>
        <v>99.36502813370774</v>
      </c>
      <c r="G97" s="33">
        <v>97875.93</v>
      </c>
      <c r="H97" s="25">
        <f t="shared" si="2"/>
        <v>141.54470869395573</v>
      </c>
      <c r="I97" s="33">
        <f>D97-июнь!D97</f>
        <v>39980.90000000001</v>
      </c>
    </row>
    <row r="98" spans="1:9" ht="12.75">
      <c r="A98" s="8" t="s">
        <v>37</v>
      </c>
      <c r="B98" s="27">
        <v>86977.7</v>
      </c>
      <c r="C98" s="27">
        <v>24683</v>
      </c>
      <c r="D98" s="27">
        <v>24683</v>
      </c>
      <c r="E98" s="43">
        <v>0</v>
      </c>
      <c r="F98" s="28">
        <v>0</v>
      </c>
      <c r="G98" s="104">
        <v>4489.4</v>
      </c>
      <c r="H98" s="28">
        <f t="shared" si="2"/>
        <v>549.806210183989</v>
      </c>
      <c r="I98" s="33">
        <f>D98-июнь!D98</f>
        <v>16165.2</v>
      </c>
    </row>
    <row r="99" spans="1:9" ht="12.75">
      <c r="A99" s="8" t="s">
        <v>38</v>
      </c>
      <c r="B99" s="27">
        <v>3889.7</v>
      </c>
      <c r="C99" s="27">
        <v>228.5</v>
      </c>
      <c r="D99" s="27">
        <v>228.5</v>
      </c>
      <c r="E99" s="28">
        <f aca="true" t="shared" si="3" ref="E99:E104">$D:$D/$B:$B*100</f>
        <v>5.874489035144099</v>
      </c>
      <c r="F99" s="28">
        <v>0</v>
      </c>
      <c r="G99" s="104">
        <v>635.75</v>
      </c>
      <c r="H99" s="28">
        <f t="shared" si="2"/>
        <v>35.941801022414474</v>
      </c>
      <c r="I99" s="33">
        <f>D99-июнь!D99</f>
        <v>60.19999999999999</v>
      </c>
    </row>
    <row r="100" spans="1:9" ht="12.75">
      <c r="A100" s="8" t="s">
        <v>39</v>
      </c>
      <c r="B100" s="27">
        <v>296187.3</v>
      </c>
      <c r="C100" s="27">
        <v>50723.4</v>
      </c>
      <c r="D100" s="27">
        <v>50723.4</v>
      </c>
      <c r="E100" s="28">
        <f t="shared" si="3"/>
        <v>17.125447309861023</v>
      </c>
      <c r="F100" s="28">
        <f>$D:$D/$C:$C*100</f>
        <v>100</v>
      </c>
      <c r="G100" s="104">
        <v>30298.98</v>
      </c>
      <c r="H100" s="28">
        <f t="shared" si="2"/>
        <v>167.4095959665969</v>
      </c>
      <c r="I100" s="33">
        <f>D100-июнь!D100</f>
        <v>7532.800000000003</v>
      </c>
    </row>
    <row r="101" spans="1:9" ht="12.75">
      <c r="A101" s="8" t="s">
        <v>40</v>
      </c>
      <c r="B101" s="27">
        <v>108115.9</v>
      </c>
      <c r="C101" s="27">
        <v>63788.6</v>
      </c>
      <c r="D101" s="27">
        <v>62903.3</v>
      </c>
      <c r="E101" s="28">
        <f t="shared" si="3"/>
        <v>58.18135907854442</v>
      </c>
      <c r="F101" s="28">
        <f>$D:$D/$C:$C*100</f>
        <v>98.61213445662706</v>
      </c>
      <c r="G101" s="104">
        <v>62451.8</v>
      </c>
      <c r="H101" s="28">
        <f t="shared" si="2"/>
        <v>100.7229575448586</v>
      </c>
      <c r="I101" s="33">
        <f>D101-июнь!D101</f>
        <v>16222.700000000004</v>
      </c>
    </row>
    <row r="102" spans="1:9" ht="12.75">
      <c r="A102" s="11" t="s">
        <v>115</v>
      </c>
      <c r="B102" s="33">
        <f>B103+B104</f>
        <v>14100.3</v>
      </c>
      <c r="C102" s="33">
        <f>C103+C104</f>
        <v>1865.3</v>
      </c>
      <c r="D102" s="33">
        <f>D103+D104</f>
        <v>1865.3</v>
      </c>
      <c r="E102" s="25">
        <f t="shared" si="3"/>
        <v>13.228796550428005</v>
      </c>
      <c r="F102" s="25"/>
      <c r="G102" s="33">
        <v>633.12</v>
      </c>
      <c r="H102" s="25">
        <f t="shared" si="2"/>
        <v>294.62029315137727</v>
      </c>
      <c r="I102" s="33">
        <f>D102-июнь!D102</f>
        <v>474.0999999999999</v>
      </c>
    </row>
    <row r="103" spans="1:9" ht="25.5">
      <c r="A103" s="39" t="s">
        <v>143</v>
      </c>
      <c r="B103" s="27">
        <v>2094</v>
      </c>
      <c r="C103" s="27">
        <v>1865.3</v>
      </c>
      <c r="D103" s="27">
        <v>1865.3</v>
      </c>
      <c r="E103" s="28">
        <f t="shared" si="3"/>
        <v>89.07831900668577</v>
      </c>
      <c r="F103" s="28"/>
      <c r="G103" s="104">
        <v>633.12</v>
      </c>
      <c r="H103" s="28">
        <f t="shared" si="2"/>
        <v>294.62029315137727</v>
      </c>
      <c r="I103" s="33">
        <f>D103-июнь!D103</f>
        <v>474.0999999999999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D104-июнь!D104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1116225</v>
      </c>
      <c r="D105" s="33">
        <f>D106+D107+D109+D110+D111+D108</f>
        <v>1116150.7999999998</v>
      </c>
      <c r="E105" s="33">
        <f>E106+E107+E110+E111+E109</f>
        <v>235.4680843793864</v>
      </c>
      <c r="F105" s="33">
        <f>F106+F107+F110+F111+F109</f>
        <v>494.1159280761493</v>
      </c>
      <c r="G105" s="33">
        <v>958800.6</v>
      </c>
      <c r="H105" s="25">
        <f t="shared" si="2"/>
        <v>116.41114951325645</v>
      </c>
      <c r="I105" s="33">
        <f>D105-июнь!D105</f>
        <v>134590.3999999999</v>
      </c>
    </row>
    <row r="106" spans="1:9" ht="12.75">
      <c r="A106" s="8" t="s">
        <v>42</v>
      </c>
      <c r="B106" s="27">
        <v>745107.8</v>
      </c>
      <c r="C106" s="27">
        <v>421900.3</v>
      </c>
      <c r="D106" s="27">
        <v>421900.3</v>
      </c>
      <c r="E106" s="28">
        <f aca="true" t="shared" si="4" ref="E106:E116">$D:$D/$B:$B*100</f>
        <v>56.62271955816326</v>
      </c>
      <c r="F106" s="28">
        <f aca="true" t="shared" si="5" ref="F106:F114">$D:$D/$C:$C*100</f>
        <v>100</v>
      </c>
      <c r="G106" s="104">
        <v>361719.85</v>
      </c>
      <c r="H106" s="28">
        <f t="shared" si="2"/>
        <v>116.63730923254559</v>
      </c>
      <c r="I106" s="33">
        <f>D106-июнь!D106</f>
        <v>32118</v>
      </c>
    </row>
    <row r="107" spans="1:9" ht="12.75">
      <c r="A107" s="8" t="s">
        <v>43</v>
      </c>
      <c r="B107" s="27">
        <v>797908.1</v>
      </c>
      <c r="C107" s="27">
        <v>464233.9</v>
      </c>
      <c r="D107" s="27">
        <v>464205.5</v>
      </c>
      <c r="E107" s="28">
        <f t="shared" si="4"/>
        <v>58.17781521455917</v>
      </c>
      <c r="F107" s="28">
        <f t="shared" si="5"/>
        <v>99.99388239419827</v>
      </c>
      <c r="G107" s="104">
        <v>385988.01</v>
      </c>
      <c r="H107" s="28">
        <f t="shared" si="2"/>
        <v>120.26422789661264</v>
      </c>
      <c r="I107" s="33">
        <f>D107-июнь!D107</f>
        <v>66366.29999999999</v>
      </c>
    </row>
    <row r="108" spans="1:9" ht="12.75">
      <c r="A108" s="21" t="s">
        <v>105</v>
      </c>
      <c r="B108" s="27">
        <v>155268.6</v>
      </c>
      <c r="C108" s="27">
        <v>89775.5</v>
      </c>
      <c r="D108" s="27">
        <v>89775.5</v>
      </c>
      <c r="E108" s="28">
        <f t="shared" si="4"/>
        <v>57.81948185273777</v>
      </c>
      <c r="F108" s="28">
        <f t="shared" si="5"/>
        <v>100</v>
      </c>
      <c r="G108" s="104">
        <v>86704.89</v>
      </c>
      <c r="H108" s="28">
        <f t="shared" si="2"/>
        <v>103.5414496229682</v>
      </c>
      <c r="I108" s="33">
        <f>D108-июнь!D108</f>
        <v>11269</v>
      </c>
    </row>
    <row r="109" spans="1:9" ht="25.5">
      <c r="A109" s="8" t="s">
        <v>123</v>
      </c>
      <c r="B109" s="27">
        <v>374.76</v>
      </c>
      <c r="C109" s="27">
        <v>63.3</v>
      </c>
      <c r="D109" s="27">
        <v>59.6</v>
      </c>
      <c r="E109" s="28">
        <f t="shared" si="4"/>
        <v>15.903511580745011</v>
      </c>
      <c r="F109" s="28">
        <f t="shared" si="5"/>
        <v>94.15481832543445</v>
      </c>
      <c r="G109" s="104">
        <v>377.17</v>
      </c>
      <c r="H109" s="28">
        <f t="shared" si="2"/>
        <v>15.801893045576264</v>
      </c>
      <c r="I109" s="33">
        <f>D109-июнь!D109</f>
        <v>0</v>
      </c>
    </row>
    <row r="110" spans="1:9" ht="12.75">
      <c r="A110" s="8" t="s">
        <v>44</v>
      </c>
      <c r="B110" s="27">
        <v>24342.6</v>
      </c>
      <c r="C110" s="27">
        <v>11791.2</v>
      </c>
      <c r="D110" s="27">
        <v>11791.2</v>
      </c>
      <c r="E110" s="28">
        <f t="shared" si="4"/>
        <v>48.43853984373075</v>
      </c>
      <c r="F110" s="28">
        <f t="shared" si="5"/>
        <v>100</v>
      </c>
      <c r="G110" s="104">
        <v>28760.33</v>
      </c>
      <c r="H110" s="28">
        <f t="shared" si="2"/>
        <v>40.99813875570969</v>
      </c>
      <c r="I110" s="33">
        <f>D110-июнь!D110</f>
        <v>3273.6000000000004</v>
      </c>
    </row>
    <row r="111" spans="1:9" ht="12.75">
      <c r="A111" s="8" t="s">
        <v>45</v>
      </c>
      <c r="B111" s="27">
        <v>227993.9</v>
      </c>
      <c r="C111" s="27">
        <v>128460.8</v>
      </c>
      <c r="D111" s="27">
        <v>128418.7</v>
      </c>
      <c r="E111" s="28">
        <f t="shared" si="4"/>
        <v>56.325498182188205</v>
      </c>
      <c r="F111" s="28">
        <f t="shared" si="5"/>
        <v>99.96722735651655</v>
      </c>
      <c r="G111" s="104">
        <v>95250.35</v>
      </c>
      <c r="H111" s="28">
        <f t="shared" si="2"/>
        <v>134.82228674225343</v>
      </c>
      <c r="I111" s="33">
        <f>D111-июнь!D111</f>
        <v>21563.5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174644</v>
      </c>
      <c r="D112" s="33">
        <f>D113+D114</f>
        <v>174603.2</v>
      </c>
      <c r="E112" s="25">
        <f t="shared" si="4"/>
        <v>50.33478069601405</v>
      </c>
      <c r="F112" s="25">
        <f t="shared" si="5"/>
        <v>99.97663818968874</v>
      </c>
      <c r="G112" s="33">
        <v>91551.23</v>
      </c>
      <c r="H112" s="25">
        <f t="shared" si="2"/>
        <v>190.71638906435228</v>
      </c>
      <c r="I112" s="33">
        <f>D112-июнь!D112</f>
        <v>22450.900000000023</v>
      </c>
    </row>
    <row r="113" spans="1:9" ht="12.75">
      <c r="A113" s="8" t="s">
        <v>47</v>
      </c>
      <c r="B113" s="27">
        <v>221274.2</v>
      </c>
      <c r="C113" s="27">
        <v>115391.5</v>
      </c>
      <c r="D113" s="27">
        <v>115391.5</v>
      </c>
      <c r="E113" s="28">
        <f t="shared" si="4"/>
        <v>52.148646340151714</v>
      </c>
      <c r="F113" s="28">
        <f t="shared" si="5"/>
        <v>100</v>
      </c>
      <c r="G113" s="104">
        <v>89375.7</v>
      </c>
      <c r="H113" s="28">
        <f t="shared" si="2"/>
        <v>129.10835943103103</v>
      </c>
      <c r="I113" s="33">
        <f>D113-июнь!D113</f>
        <v>19070.399999999994</v>
      </c>
    </row>
    <row r="114" spans="1:9" ht="25.5">
      <c r="A114" s="8" t="s">
        <v>48</v>
      </c>
      <c r="B114" s="27">
        <v>125609.6</v>
      </c>
      <c r="C114" s="27">
        <v>59252.5</v>
      </c>
      <c r="D114" s="27">
        <v>59211.7</v>
      </c>
      <c r="E114" s="28">
        <f t="shared" si="4"/>
        <v>47.139470231574656</v>
      </c>
      <c r="F114" s="28">
        <f t="shared" si="5"/>
        <v>99.931142145901</v>
      </c>
      <c r="G114" s="104">
        <v>2175.53</v>
      </c>
      <c r="H114" s="28">
        <f t="shared" si="2"/>
        <v>2721.7137892835303</v>
      </c>
      <c r="I114" s="33">
        <f>D114-июнь!D114</f>
        <v>3380.5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D115-июнь!D115</f>
        <v>36.5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3">
        <f>D116-июнь!D116</f>
        <v>36.5</v>
      </c>
    </row>
    <row r="117" spans="1:9" ht="12.75">
      <c r="A117" s="11" t="s">
        <v>49</v>
      </c>
      <c r="B117" s="33">
        <f>B118+B120+B121+B122</f>
        <v>170051.78</v>
      </c>
      <c r="C117" s="33">
        <f>C118+C120+C121+C122</f>
        <v>82360.2</v>
      </c>
      <c r="D117" s="33">
        <f>D118+D120+D121+D122</f>
        <v>82172</v>
      </c>
      <c r="E117" s="33">
        <f>E118+E119+E120+E121</f>
        <v>136.16554442031503</v>
      </c>
      <c r="F117" s="33" t="e">
        <f>F118+F119+F120+F121</f>
        <v>#DIV/0!</v>
      </c>
      <c r="G117" s="33">
        <f>G118+G119+G120+G121+G122</f>
        <v>50936.82000000001</v>
      </c>
      <c r="H117" s="25">
        <f t="shared" si="2"/>
        <v>161.3214173951181</v>
      </c>
      <c r="I117" s="33">
        <f>D117-июнь!D117</f>
        <v>8717.200000000012</v>
      </c>
    </row>
    <row r="118" spans="1:9" ht="12.75">
      <c r="A118" s="8" t="s">
        <v>50</v>
      </c>
      <c r="B118" s="27">
        <v>3025.38</v>
      </c>
      <c r="C118" s="27">
        <v>1132.8</v>
      </c>
      <c r="D118" s="27">
        <v>1132.8</v>
      </c>
      <c r="E118" s="28">
        <f>$D:$D/$B:$B*100</f>
        <v>37.44323027189972</v>
      </c>
      <c r="F118" s="28">
        <v>0</v>
      </c>
      <c r="G118" s="104">
        <v>1291.14</v>
      </c>
      <c r="H118" s="28">
        <f t="shared" si="2"/>
        <v>87.73641897857706</v>
      </c>
      <c r="I118" s="33">
        <f>D118-июнь!D118</f>
        <v>189.5999999999999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3">
        <f>D119-июнь!D119</f>
        <v>0</v>
      </c>
    </row>
    <row r="120" spans="1:9" ht="12.75">
      <c r="A120" s="8" t="s">
        <v>52</v>
      </c>
      <c r="B120" s="27">
        <v>106384.5</v>
      </c>
      <c r="C120" s="27">
        <v>49792.2</v>
      </c>
      <c r="D120" s="27">
        <v>49792.2</v>
      </c>
      <c r="E120" s="28">
        <f>$D:$D/$B:$B*100</f>
        <v>46.80399870281855</v>
      </c>
      <c r="F120" s="28">
        <v>0</v>
      </c>
      <c r="G120" s="104">
        <v>40106.97</v>
      </c>
      <c r="H120" s="28">
        <f t="shared" si="2"/>
        <v>124.14849588487984</v>
      </c>
      <c r="I120" s="33">
        <f>D120-июнь!D120</f>
        <v>1609.2999999999956</v>
      </c>
    </row>
    <row r="121" spans="1:9" ht="12.75">
      <c r="A121" s="8" t="s">
        <v>53</v>
      </c>
      <c r="B121" s="27">
        <v>58037.9</v>
      </c>
      <c r="C121" s="27">
        <v>30173.3</v>
      </c>
      <c r="D121" s="27">
        <v>30132.3</v>
      </c>
      <c r="E121" s="28">
        <f>$D:$D/$B:$B*100</f>
        <v>51.918315445596754</v>
      </c>
      <c r="F121" s="28">
        <f>$D:$D/$C:$C*100</f>
        <v>99.86411827675461</v>
      </c>
      <c r="G121" s="104">
        <v>8441.41</v>
      </c>
      <c r="H121" s="28">
        <f t="shared" si="2"/>
        <v>356.9581385100356</v>
      </c>
      <c r="I121" s="33">
        <f>D121-июнь!D121</f>
        <v>6852</v>
      </c>
    </row>
    <row r="122" spans="1:9" ht="12.75">
      <c r="A122" s="8" t="s">
        <v>54</v>
      </c>
      <c r="B122" s="27">
        <v>2604</v>
      </c>
      <c r="C122" s="27">
        <v>1261.9</v>
      </c>
      <c r="D122" s="27">
        <v>1114.7</v>
      </c>
      <c r="E122" s="28">
        <f>$D:$D/$B:$B*100</f>
        <v>42.80721966205837</v>
      </c>
      <c r="F122" s="28"/>
      <c r="G122" s="104">
        <v>1097.3</v>
      </c>
      <c r="H122" s="28">
        <f t="shared" si="2"/>
        <v>101.58571038002371</v>
      </c>
      <c r="I122" s="33">
        <f>D122-июнь!D122</f>
        <v>66.29999999999995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134851.4</v>
      </c>
      <c r="D123" s="26">
        <f>D124+D125+D126</f>
        <v>134126.5</v>
      </c>
      <c r="E123" s="25">
        <f>$D:$D/$B:$B*100</f>
        <v>37.13947422999274</v>
      </c>
      <c r="F123" s="25">
        <f>$D:$D/$C:$C*100</f>
        <v>99.46244532870998</v>
      </c>
      <c r="G123" s="26">
        <v>121362.23000000001</v>
      </c>
      <c r="H123" s="25">
        <f t="shared" si="2"/>
        <v>110.51749790688585</v>
      </c>
      <c r="I123" s="33">
        <f>D123-июнь!D123</f>
        <v>27327</v>
      </c>
    </row>
    <row r="124" spans="1:9" ht="12.75">
      <c r="A124" s="39" t="s">
        <v>62</v>
      </c>
      <c r="B124" s="27">
        <v>294545.2</v>
      </c>
      <c r="C124" s="27">
        <v>99606.5</v>
      </c>
      <c r="D124" s="27">
        <v>99001.9</v>
      </c>
      <c r="E124" s="28">
        <f>$D:$D/$B:$B*100</f>
        <v>33.61178522006129</v>
      </c>
      <c r="F124" s="28">
        <f>$D:$D/$C:$C*100</f>
        <v>99.3930115002535</v>
      </c>
      <c r="G124" s="104">
        <v>51034.79</v>
      </c>
      <c r="H124" s="28">
        <f t="shared" si="2"/>
        <v>193.9890415929996</v>
      </c>
      <c r="I124" s="33">
        <f>D124-июнь!D124</f>
        <v>22995.59999999999</v>
      </c>
    </row>
    <row r="125" spans="1:9" ht="24.75" customHeight="1">
      <c r="A125" s="12" t="s">
        <v>63</v>
      </c>
      <c r="B125" s="27">
        <v>61418.5</v>
      </c>
      <c r="C125" s="27">
        <v>32719.4</v>
      </c>
      <c r="D125" s="27">
        <v>32719.4</v>
      </c>
      <c r="E125" s="28">
        <v>0</v>
      </c>
      <c r="F125" s="28">
        <v>0</v>
      </c>
      <c r="G125" s="104">
        <v>68198</v>
      </c>
      <c r="H125" s="28">
        <f t="shared" si="2"/>
        <v>47.977066776151794</v>
      </c>
      <c r="I125" s="33">
        <f>D125-июнь!D125</f>
        <v>4081.100000000002</v>
      </c>
    </row>
    <row r="126" spans="1:9" ht="25.5">
      <c r="A126" s="12" t="s">
        <v>73</v>
      </c>
      <c r="B126" s="27">
        <v>5179</v>
      </c>
      <c r="C126" s="27">
        <v>2525.5</v>
      </c>
      <c r="D126" s="27">
        <v>2405.2</v>
      </c>
      <c r="E126" s="28">
        <f>$D:$D/$B:$B*100</f>
        <v>46.441397953272826</v>
      </c>
      <c r="F126" s="28">
        <f>$D:$D/$C:$C*100</f>
        <v>95.23658681449217</v>
      </c>
      <c r="G126" s="104">
        <v>2129.44</v>
      </c>
      <c r="H126" s="28">
        <f t="shared" si="2"/>
        <v>112.94988353745585</v>
      </c>
      <c r="I126" s="33">
        <f>D126-июнь!D126</f>
        <v>250.29999999999973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D127-июнь!D127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3">
        <f>D128-июнь!D128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4638028.19</v>
      </c>
      <c r="C129" s="33">
        <f>C80+C89+C90+C91+C97+C105+C112+C115+C117+C123+C127+C102</f>
        <v>1992847.9899999998</v>
      </c>
      <c r="D129" s="33">
        <f>D80+D89+D90+D91+D97+D105+D112+D115+D117+D123+D127+D102+0.1</f>
        <v>1987313.39</v>
      </c>
      <c r="E129" s="25">
        <f>$D:$D/$B:$B*100</f>
        <v>42.848238703784155</v>
      </c>
      <c r="F129" s="25">
        <f>$D:$D/$C:$C*100</f>
        <v>99.72227686066513</v>
      </c>
      <c r="G129" s="33">
        <v>1579823.08384</v>
      </c>
      <c r="H129" s="25">
        <f t="shared" si="2"/>
        <v>125.79341385299503</v>
      </c>
      <c r="I129" s="33">
        <f>D129-июнь!D129</f>
        <v>330734.99999999977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133798.8700000001</v>
      </c>
      <c r="D130" s="80">
        <f>D74-D129</f>
        <v>187963.86999999988</v>
      </c>
      <c r="E130" s="80"/>
      <c r="F130" s="80"/>
      <c r="G130" s="33">
        <v>50875.21616000007</v>
      </c>
      <c r="H130" s="80"/>
      <c r="I130" s="33">
        <f>D130-июнь!D130</f>
        <v>94054.80000000005</v>
      </c>
    </row>
    <row r="131" spans="1:9" ht="24" customHeight="1">
      <c r="A131" s="1" t="s">
        <v>57</v>
      </c>
      <c r="B131" s="27" t="s">
        <v>159</v>
      </c>
      <c r="C131" s="27"/>
      <c r="D131" s="27" t="s">
        <v>183</v>
      </c>
      <c r="E131" s="27"/>
      <c r="F131" s="27"/>
      <c r="G131" s="27" t="s">
        <v>182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252187.5</v>
      </c>
      <c r="E132" s="77"/>
      <c r="F132" s="77">
        <f>F134+F135</f>
        <v>0</v>
      </c>
      <c r="G132" s="106">
        <v>81696.8</v>
      </c>
      <c r="H132" s="77"/>
      <c r="I132" s="33">
        <f>D132-июнь!D132</f>
        <v>94054.79999999999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D133-июнь!D133</f>
        <v>0</v>
      </c>
    </row>
    <row r="134" spans="1:9" ht="12.75">
      <c r="A134" s="5" t="s">
        <v>59</v>
      </c>
      <c r="B134" s="78">
        <v>53815.7</v>
      </c>
      <c r="C134" s="27"/>
      <c r="D134" s="27">
        <v>169654.4</v>
      </c>
      <c r="E134" s="27"/>
      <c r="F134" s="27"/>
      <c r="G134" s="27">
        <v>41514.4</v>
      </c>
      <c r="H134" s="35"/>
      <c r="I134" s="33">
        <f>D134-июнь!D134</f>
        <v>123966.99999999999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f>252187.5-169654.4</f>
        <v>82533.1</v>
      </c>
      <c r="E135" s="27"/>
      <c r="F135" s="27"/>
      <c r="G135" s="27">
        <v>40182.4</v>
      </c>
      <c r="H135" s="35"/>
      <c r="I135" s="33">
        <f>D135-июнь!D135</f>
        <v>-29912.199999999997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D136-июнь!D136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D137-июнь!D137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D138-июнь!D138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" sqref="K13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184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185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408828.17</v>
      </c>
      <c r="D7" s="33">
        <f>D8+D17+D22+D27+D30+D38+D47+D48+D49+D53+D64+D37</f>
        <v>459485.44</v>
      </c>
      <c r="E7" s="25">
        <f>D7/B7*100</f>
        <v>61.83615821832149</v>
      </c>
      <c r="F7" s="25">
        <v>27699.089999999997</v>
      </c>
      <c r="G7" s="33">
        <v>448648.5</v>
      </c>
      <c r="H7" s="25">
        <f>C7/G7*100</f>
        <v>91.12438133639141</v>
      </c>
      <c r="I7" s="33">
        <f>D7-июнь!D7</f>
        <v>149635.57999999996</v>
      </c>
    </row>
    <row r="8" spans="1:9" ht="12.75">
      <c r="A8" s="47" t="s">
        <v>4</v>
      </c>
      <c r="B8" s="25">
        <f>B9+B10</f>
        <v>373116.60000000003</v>
      </c>
      <c r="C8" s="25">
        <f>C9+C10</f>
        <v>202352</v>
      </c>
      <c r="D8" s="25">
        <f>D9+D10</f>
        <v>236123.03</v>
      </c>
      <c r="E8" s="25">
        <f aca="true" t="shared" si="0" ref="E8:E73">D8/B8*100</f>
        <v>63.283978788400184</v>
      </c>
      <c r="F8" s="25">
        <v>10645.39</v>
      </c>
      <c r="G8" s="25">
        <v>240832.6</v>
      </c>
      <c r="H8" s="25">
        <f aca="true" t="shared" si="1" ref="H8:H73">C8/G8*100</f>
        <v>84.02184754057383</v>
      </c>
      <c r="I8" s="33">
        <f>D8-июнь!D8</f>
        <v>80152.03</v>
      </c>
    </row>
    <row r="9" spans="1:9" ht="25.5">
      <c r="A9" s="54" t="s">
        <v>5</v>
      </c>
      <c r="B9" s="27">
        <v>8631</v>
      </c>
      <c r="C9" s="27">
        <v>6631</v>
      </c>
      <c r="D9" s="27">
        <v>10643.48</v>
      </c>
      <c r="E9" s="27">
        <f t="shared" si="0"/>
        <v>123.31688101031166</v>
      </c>
      <c r="F9" s="25">
        <v>200.86</v>
      </c>
      <c r="G9" s="26">
        <v>4087.5</v>
      </c>
      <c r="H9" s="25">
        <f t="shared" si="1"/>
        <v>162.2262996941896</v>
      </c>
      <c r="I9" s="33">
        <f>D9-июнь!D9</f>
        <v>2552.7799999999997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195721</v>
      </c>
      <c r="D10" s="33">
        <f>SUM(D11:D16)</f>
        <v>225479.55</v>
      </c>
      <c r="E10" s="25">
        <f t="shared" si="0"/>
        <v>61.862402794513685</v>
      </c>
      <c r="F10" s="25">
        <v>10444.529999999999</v>
      </c>
      <c r="G10" s="42">
        <v>236745.2</v>
      </c>
      <c r="H10" s="25">
        <f t="shared" si="1"/>
        <v>82.671581092246</v>
      </c>
      <c r="I10" s="33">
        <f>D10-июнь!D10</f>
        <v>77599.25</v>
      </c>
    </row>
    <row r="11" spans="1:9" ht="51">
      <c r="A11" s="51" t="s">
        <v>74</v>
      </c>
      <c r="B11" s="27">
        <v>344651.2</v>
      </c>
      <c r="C11" s="27">
        <v>179500</v>
      </c>
      <c r="D11" s="27">
        <v>204765.57</v>
      </c>
      <c r="E11" s="27">
        <f t="shared" si="0"/>
        <v>59.412405933883306</v>
      </c>
      <c r="F11" s="27">
        <v>10058</v>
      </c>
      <c r="G11" s="27">
        <v>178439</v>
      </c>
      <c r="H11" s="25">
        <f t="shared" si="1"/>
        <v>100.59460095606903</v>
      </c>
      <c r="I11" s="33">
        <f>D11-июнь!D11</f>
        <v>63457.27000000002</v>
      </c>
    </row>
    <row r="12" spans="1:9" ht="51" customHeight="1">
      <c r="A12" s="51" t="s">
        <v>75</v>
      </c>
      <c r="B12" s="27">
        <v>1745</v>
      </c>
      <c r="C12" s="27">
        <v>1381</v>
      </c>
      <c r="D12" s="27">
        <v>2908.19</v>
      </c>
      <c r="E12" s="27">
        <f t="shared" si="0"/>
        <v>166.65845272206303</v>
      </c>
      <c r="F12" s="27">
        <v>81.56</v>
      </c>
      <c r="G12" s="27">
        <v>573.3</v>
      </c>
      <c r="H12" s="25">
        <f t="shared" si="1"/>
        <v>240.8860980289552</v>
      </c>
      <c r="I12" s="33">
        <f>D12-июнь!D12</f>
        <v>2380.79</v>
      </c>
    </row>
    <row r="13" spans="1:9" ht="25.5">
      <c r="A13" s="51" t="s">
        <v>76</v>
      </c>
      <c r="B13" s="27">
        <v>5600.4</v>
      </c>
      <c r="C13" s="27">
        <v>4630</v>
      </c>
      <c r="D13" s="27">
        <v>4513</v>
      </c>
      <c r="E13" s="27">
        <f t="shared" si="0"/>
        <v>80.58352974787516</v>
      </c>
      <c r="F13" s="27">
        <v>117.15</v>
      </c>
      <c r="G13" s="27">
        <v>4177.2</v>
      </c>
      <c r="H13" s="25">
        <f t="shared" si="1"/>
        <v>110.83979699320119</v>
      </c>
      <c r="I13" s="33">
        <f>D13-июнь!D13</f>
        <v>4422.6</v>
      </c>
    </row>
    <row r="14" spans="1:9" ht="63.75">
      <c r="A14" s="51" t="s">
        <v>78</v>
      </c>
      <c r="B14" s="27">
        <v>3850</v>
      </c>
      <c r="C14" s="27">
        <v>2610</v>
      </c>
      <c r="D14" s="27">
        <v>2505.96</v>
      </c>
      <c r="E14" s="27">
        <f t="shared" si="0"/>
        <v>65.08987012987014</v>
      </c>
      <c r="F14" s="27">
        <v>187.82</v>
      </c>
      <c r="G14" s="27">
        <v>2572.5</v>
      </c>
      <c r="H14" s="25">
        <f t="shared" si="1"/>
        <v>101.45772594752187</v>
      </c>
      <c r="I14" s="33">
        <f>D14-июнь!D14</f>
        <v>632.26</v>
      </c>
    </row>
    <row r="15" spans="1:9" ht="37.5" customHeight="1">
      <c r="A15" s="51" t="s">
        <v>145</v>
      </c>
      <c r="B15" s="27">
        <v>8639</v>
      </c>
      <c r="C15" s="27">
        <v>7600</v>
      </c>
      <c r="D15" s="27">
        <v>8186.46</v>
      </c>
      <c r="E15" s="27">
        <f t="shared" si="0"/>
        <v>94.7616622294247</v>
      </c>
      <c r="F15" s="27"/>
      <c r="G15" s="34">
        <v>50983.2</v>
      </c>
      <c r="H15" s="25">
        <f t="shared" si="1"/>
        <v>14.906871283089332</v>
      </c>
      <c r="I15" s="33">
        <f>D15-июнь!D15</f>
        <v>6199.66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2600.37</v>
      </c>
      <c r="E16" s="27">
        <v>0</v>
      </c>
      <c r="F16" s="27"/>
      <c r="G16" s="33">
        <v>0</v>
      </c>
      <c r="H16" s="25">
        <v>0</v>
      </c>
      <c r="I16" s="33">
        <f>D16-июнь!D16</f>
        <v>506.6700000000001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41735</v>
      </c>
      <c r="D17" s="26">
        <f>SUM(D18:D21)</f>
        <v>43968.439999999995</v>
      </c>
      <c r="E17" s="25">
        <f t="shared" si="0"/>
        <v>74.4099539917948</v>
      </c>
      <c r="F17" s="25">
        <v>1853.18</v>
      </c>
      <c r="G17" s="26">
        <v>41556.3</v>
      </c>
      <c r="H17" s="25">
        <f t="shared" si="1"/>
        <v>100.43001903441835</v>
      </c>
      <c r="I17" s="33">
        <f>D17-июнь!D17</f>
        <v>11768.039999999994</v>
      </c>
    </row>
    <row r="18" spans="1:9" ht="37.5" customHeight="1">
      <c r="A18" s="37" t="s">
        <v>83</v>
      </c>
      <c r="B18" s="27">
        <v>27987.73</v>
      </c>
      <c r="C18" s="27">
        <v>19245</v>
      </c>
      <c r="D18" s="27">
        <v>22562.73</v>
      </c>
      <c r="E18" s="27">
        <f t="shared" si="0"/>
        <v>80.61650587596779</v>
      </c>
      <c r="F18" s="27">
        <v>844.23</v>
      </c>
      <c r="G18" s="34">
        <v>20394.1</v>
      </c>
      <c r="H18" s="25">
        <f t="shared" si="1"/>
        <v>94.365527284852</v>
      </c>
      <c r="I18" s="33">
        <f>D18-июнь!D18</f>
        <v>5963.23</v>
      </c>
    </row>
    <row r="19" spans="1:9" ht="56.25" customHeight="1">
      <c r="A19" s="37" t="s">
        <v>84</v>
      </c>
      <c r="B19" s="27">
        <v>194.4</v>
      </c>
      <c r="C19" s="27">
        <v>120</v>
      </c>
      <c r="D19" s="27">
        <v>120.12</v>
      </c>
      <c r="E19" s="27">
        <f t="shared" si="0"/>
        <v>61.79012345679013</v>
      </c>
      <c r="F19" s="27">
        <v>5.74</v>
      </c>
      <c r="G19" s="34">
        <v>117.9</v>
      </c>
      <c r="H19" s="25">
        <f t="shared" si="1"/>
        <v>101.78117048346056</v>
      </c>
      <c r="I19" s="33">
        <f>D19-июнь!D19</f>
        <v>33.82000000000001</v>
      </c>
    </row>
    <row r="20" spans="1:9" ht="55.5" customHeight="1">
      <c r="A20" s="37" t="s">
        <v>85</v>
      </c>
      <c r="B20" s="27">
        <v>34598.53</v>
      </c>
      <c r="C20" s="27">
        <v>24750</v>
      </c>
      <c r="D20" s="27">
        <v>23929.3</v>
      </c>
      <c r="E20" s="27">
        <f t="shared" si="0"/>
        <v>69.16276500764627</v>
      </c>
      <c r="F20" s="27">
        <v>1158.41</v>
      </c>
      <c r="G20" s="34">
        <v>23418.5</v>
      </c>
      <c r="H20" s="25">
        <f t="shared" si="1"/>
        <v>105.68567585455943</v>
      </c>
      <c r="I20" s="33">
        <f>D20-июнь!D20</f>
        <v>6343.5999999999985</v>
      </c>
    </row>
    <row r="21" spans="1:9" ht="15.75" customHeight="1">
      <c r="A21" s="37" t="s">
        <v>86</v>
      </c>
      <c r="B21" s="27">
        <v>-3691.2</v>
      </c>
      <c r="C21" s="27">
        <v>-2380</v>
      </c>
      <c r="D21" s="27">
        <v>-2643.71</v>
      </c>
      <c r="E21" s="27">
        <f t="shared" si="0"/>
        <v>71.62196575639359</v>
      </c>
      <c r="F21" s="27">
        <v>-155.2</v>
      </c>
      <c r="G21" s="34">
        <v>-2374.2</v>
      </c>
      <c r="H21" s="25">
        <f t="shared" si="1"/>
        <v>100.24429281442171</v>
      </c>
      <c r="I21" s="33">
        <f>D21-июнь!D21</f>
        <v>-572.6100000000001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105815</v>
      </c>
      <c r="D22" s="26">
        <f>SUM(D23:D26)</f>
        <v>107171.29000000001</v>
      </c>
      <c r="E22" s="25">
        <f t="shared" si="0"/>
        <v>71.9457268431465</v>
      </c>
      <c r="F22" s="25">
        <v>7362.96</v>
      </c>
      <c r="G22" s="26">
        <v>92274.3</v>
      </c>
      <c r="H22" s="25">
        <f t="shared" si="1"/>
        <v>114.67440013091401</v>
      </c>
      <c r="I22" s="33">
        <f>D22-июнь!D22</f>
        <v>28426.290000000008</v>
      </c>
    </row>
    <row r="23" spans="1:9" ht="28.5" customHeight="1">
      <c r="A23" s="51" t="s">
        <v>146</v>
      </c>
      <c r="B23" s="27">
        <v>116885.1</v>
      </c>
      <c r="C23" s="27">
        <v>86400</v>
      </c>
      <c r="D23" s="27">
        <v>91346.02</v>
      </c>
      <c r="E23" s="27">
        <f t="shared" si="0"/>
        <v>78.15026893932588</v>
      </c>
      <c r="F23" s="27"/>
      <c r="G23" s="27">
        <v>76105.6</v>
      </c>
      <c r="H23" s="25">
        <f t="shared" si="1"/>
        <v>113.52646848589328</v>
      </c>
      <c r="I23" s="33">
        <f>D23-июнь!D23</f>
        <v>25948.520000000004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-626.77</v>
      </c>
      <c r="E24" s="27" t="s">
        <v>148</v>
      </c>
      <c r="F24" s="27">
        <v>7198.75</v>
      </c>
      <c r="G24" s="27">
        <v>86.2</v>
      </c>
      <c r="H24" s="25">
        <f t="shared" si="1"/>
        <v>0</v>
      </c>
      <c r="I24" s="33">
        <f>D24-июнь!D24</f>
        <v>25.529999999999973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440.63</v>
      </c>
      <c r="E25" s="27">
        <f t="shared" si="0"/>
        <v>61.62657342657343</v>
      </c>
      <c r="F25" s="27">
        <v>113.58</v>
      </c>
      <c r="G25" s="34">
        <v>296.5</v>
      </c>
      <c r="H25" s="25">
        <f t="shared" si="1"/>
        <v>241.14671163575042</v>
      </c>
      <c r="I25" s="33">
        <f>D25-июнь!D25</f>
        <v>0.6299999999999955</v>
      </c>
    </row>
    <row r="26" spans="1:9" ht="27" customHeight="1">
      <c r="A26" s="51" t="s">
        <v>88</v>
      </c>
      <c r="B26" s="27">
        <v>31361.2</v>
      </c>
      <c r="C26" s="27">
        <v>18700</v>
      </c>
      <c r="D26" s="27">
        <v>16011.41</v>
      </c>
      <c r="E26" s="27">
        <f t="shared" si="0"/>
        <v>51.054838462813926</v>
      </c>
      <c r="F26" s="27">
        <v>50.63</v>
      </c>
      <c r="G26" s="27">
        <v>15786</v>
      </c>
      <c r="H26" s="25">
        <f t="shared" si="1"/>
        <v>118.45939440010136</v>
      </c>
      <c r="I26" s="33">
        <f>D26-июнь!D26</f>
        <v>2451.6100000000006</v>
      </c>
    </row>
    <row r="27" spans="1:9" ht="12.75">
      <c r="A27" s="54" t="s">
        <v>8</v>
      </c>
      <c r="B27" s="26">
        <f>SUM(B28:B29)</f>
        <v>42454.6</v>
      </c>
      <c r="C27" s="26">
        <f>SUM(C28:C29)</f>
        <v>11600</v>
      </c>
      <c r="D27" s="26">
        <f>SUM(D28:D29)</f>
        <v>11307.06</v>
      </c>
      <c r="E27" s="25">
        <f t="shared" si="0"/>
        <v>26.633297687411968</v>
      </c>
      <c r="F27" s="25">
        <v>2465.82</v>
      </c>
      <c r="G27" s="26">
        <v>11880.3</v>
      </c>
      <c r="H27" s="25">
        <f t="shared" si="1"/>
        <v>97.64063197057314</v>
      </c>
      <c r="I27" s="33">
        <f>D27-июнь!D27</f>
        <v>3590.8599999999988</v>
      </c>
    </row>
    <row r="28" spans="1:9" ht="12.75">
      <c r="A28" s="51" t="s">
        <v>106</v>
      </c>
      <c r="B28" s="27">
        <v>24668.5</v>
      </c>
      <c r="C28" s="27">
        <v>3950</v>
      </c>
      <c r="D28" s="27">
        <v>3298.58</v>
      </c>
      <c r="E28" s="27">
        <f t="shared" si="0"/>
        <v>13.371627784421428</v>
      </c>
      <c r="F28" s="27">
        <v>536.1</v>
      </c>
      <c r="G28" s="34">
        <v>4195.4</v>
      </c>
      <c r="H28" s="25">
        <f t="shared" si="1"/>
        <v>94.15073652095153</v>
      </c>
      <c r="I28" s="33">
        <f>D28-июнь!D28</f>
        <v>1114.98</v>
      </c>
    </row>
    <row r="29" spans="1:9" ht="12.75">
      <c r="A29" s="51" t="s">
        <v>107</v>
      </c>
      <c r="B29" s="27">
        <v>17786.1</v>
      </c>
      <c r="C29" s="27">
        <v>7650</v>
      </c>
      <c r="D29" s="27">
        <v>8008.48</v>
      </c>
      <c r="E29" s="27">
        <f t="shared" si="0"/>
        <v>45.02662191261716</v>
      </c>
      <c r="F29" s="27">
        <v>1929.72</v>
      </c>
      <c r="G29" s="27">
        <v>7684.9</v>
      </c>
      <c r="H29" s="25">
        <f t="shared" si="1"/>
        <v>99.54586266574712</v>
      </c>
      <c r="I29" s="33">
        <f>D29-июнь!D29</f>
        <v>2475.879999999999</v>
      </c>
    </row>
    <row r="30" spans="1:9" ht="12.75">
      <c r="A30" s="47" t="s">
        <v>9</v>
      </c>
      <c r="B30" s="26">
        <f>SUM(B31:B33)</f>
        <v>15600</v>
      </c>
      <c r="C30" s="26">
        <f>SUM(C31:C33)</f>
        <v>10530</v>
      </c>
      <c r="D30" s="26">
        <f>SUM(D31:D33)</f>
        <v>12349.43</v>
      </c>
      <c r="E30" s="26">
        <f t="shared" si="0"/>
        <v>79.16301282051282</v>
      </c>
      <c r="F30" s="26">
        <v>793.07</v>
      </c>
      <c r="G30" s="26">
        <v>11187.8</v>
      </c>
      <c r="H30" s="25">
        <f t="shared" si="1"/>
        <v>94.12038112944458</v>
      </c>
      <c r="I30" s="33">
        <f>D30-июнь!D30</f>
        <v>3385.83</v>
      </c>
    </row>
    <row r="31" spans="1:9" ht="25.5">
      <c r="A31" s="51" t="s">
        <v>10</v>
      </c>
      <c r="B31" s="27">
        <v>15550</v>
      </c>
      <c r="C31" s="27">
        <v>10500</v>
      </c>
      <c r="D31" s="27">
        <v>12324.43</v>
      </c>
      <c r="E31" s="27">
        <f t="shared" si="0"/>
        <v>79.2567845659164</v>
      </c>
      <c r="F31" s="27">
        <v>793.07</v>
      </c>
      <c r="G31" s="27">
        <v>11089.8</v>
      </c>
      <c r="H31" s="25">
        <f t="shared" si="1"/>
        <v>94.68159930747174</v>
      </c>
      <c r="I31" s="33">
        <f>D31-июнь!D31</f>
        <v>3380.83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30</v>
      </c>
      <c r="D33" s="27">
        <v>25</v>
      </c>
      <c r="E33" s="27">
        <f t="shared" si="0"/>
        <v>50</v>
      </c>
      <c r="F33" s="27">
        <v>0</v>
      </c>
      <c r="G33" s="107">
        <v>50</v>
      </c>
      <c r="H33" s="25">
        <f t="shared" si="1"/>
        <v>60</v>
      </c>
      <c r="I33" s="33">
        <f>D33-июнь!D33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38974.04</v>
      </c>
      <c r="D38" s="26">
        <f>SUM(D40:D46)</f>
        <v>35689.799999999996</v>
      </c>
      <c r="E38" s="26">
        <f t="shared" si="0"/>
        <v>61.851371482562634</v>
      </c>
      <c r="F38" s="26">
        <v>3247.05</v>
      </c>
      <c r="G38" s="26">
        <v>33614.3</v>
      </c>
      <c r="H38" s="25">
        <f t="shared" si="1"/>
        <v>115.94482110292346</v>
      </c>
      <c r="I38" s="33">
        <f>D38-июнь!D38</f>
        <v>11096.289999999994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19514.12</v>
      </c>
      <c r="D40" s="27">
        <v>17990.73</v>
      </c>
      <c r="E40" s="27">
        <f t="shared" si="0"/>
        <v>61.46226424763197</v>
      </c>
      <c r="F40" s="27">
        <v>2393.3</v>
      </c>
      <c r="G40" s="34">
        <v>18431.8</v>
      </c>
      <c r="H40" s="25">
        <f t="shared" si="1"/>
        <v>105.87202552111026</v>
      </c>
      <c r="I40" s="33">
        <f>D40-июнь!D40</f>
        <v>5851.93</v>
      </c>
    </row>
    <row r="41" spans="1:9" ht="76.5">
      <c r="A41" s="51" t="s">
        <v>125</v>
      </c>
      <c r="B41" s="27">
        <v>5434.31</v>
      </c>
      <c r="C41" s="27">
        <v>3622.87</v>
      </c>
      <c r="D41" s="27">
        <v>4151.37</v>
      </c>
      <c r="E41" s="27">
        <f t="shared" si="0"/>
        <v>76.39185103536603</v>
      </c>
      <c r="F41" s="27">
        <v>75.44</v>
      </c>
      <c r="G41" s="34">
        <v>2793.8</v>
      </c>
      <c r="H41" s="25">
        <f t="shared" si="1"/>
        <v>129.675352566397</v>
      </c>
      <c r="I41" s="33">
        <f>D41-июнь!D41</f>
        <v>1468.63</v>
      </c>
    </row>
    <row r="42" spans="1:9" ht="76.5">
      <c r="A42" s="51" t="s">
        <v>118</v>
      </c>
      <c r="B42" s="27">
        <v>515.73</v>
      </c>
      <c r="C42" s="27">
        <v>339.18</v>
      </c>
      <c r="D42" s="27">
        <v>551.17</v>
      </c>
      <c r="E42" s="27">
        <f t="shared" si="0"/>
        <v>106.87181277024797</v>
      </c>
      <c r="F42" s="27">
        <v>3.43</v>
      </c>
      <c r="G42" s="34">
        <v>319.3</v>
      </c>
      <c r="H42" s="25">
        <f t="shared" si="1"/>
        <v>106.22611963670529</v>
      </c>
      <c r="I42" s="33">
        <f>D42-июнь!D42</f>
        <v>168.06999999999994</v>
      </c>
    </row>
    <row r="43" spans="1:9" ht="38.25">
      <c r="A43" s="51" t="s">
        <v>119</v>
      </c>
      <c r="B43" s="27">
        <v>17384.33</v>
      </c>
      <c r="C43" s="27">
        <v>11589.55</v>
      </c>
      <c r="D43" s="27">
        <v>9858.29</v>
      </c>
      <c r="E43" s="27">
        <f t="shared" si="0"/>
        <v>56.70790878912215</v>
      </c>
      <c r="F43" s="27">
        <v>538.73</v>
      </c>
      <c r="G43" s="34">
        <v>9505.5</v>
      </c>
      <c r="H43" s="25">
        <f t="shared" si="1"/>
        <v>121.92467518804901</v>
      </c>
      <c r="I43" s="33">
        <f>D43-июнь!D43</f>
        <v>2936.3900000000012</v>
      </c>
    </row>
    <row r="44" spans="1:9" ht="44.25" customHeight="1">
      <c r="A44" s="51" t="s">
        <v>147</v>
      </c>
      <c r="B44" s="27">
        <v>62.2</v>
      </c>
      <c r="C44" s="27">
        <v>41.47</v>
      </c>
      <c r="D44" s="27">
        <v>17.23</v>
      </c>
      <c r="E44" s="27">
        <f t="shared" si="0"/>
        <v>27.700964630225076</v>
      </c>
      <c r="F44" s="27"/>
      <c r="G44" s="34">
        <v>11.1</v>
      </c>
      <c r="H44" s="25" t="s">
        <v>148</v>
      </c>
      <c r="I44" s="33">
        <f>D44-июнь!D44</f>
        <v>3.530000000000001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1251.37</v>
      </c>
      <c r="E45" s="27">
        <f t="shared" si="0"/>
        <v>81.73546701502286</v>
      </c>
      <c r="F45" s="27">
        <v>0</v>
      </c>
      <c r="G45" s="34">
        <v>477.6</v>
      </c>
      <c r="H45" s="25" t="s">
        <v>148</v>
      </c>
      <c r="I45" s="33">
        <f>D45-июнь!D45</f>
        <v>224</v>
      </c>
    </row>
    <row r="46" spans="1:9" ht="76.5">
      <c r="A46" s="51" t="s">
        <v>121</v>
      </c>
      <c r="B46" s="27">
        <v>3503.77</v>
      </c>
      <c r="C46" s="27">
        <v>2335.85</v>
      </c>
      <c r="D46" s="27">
        <v>1869.64</v>
      </c>
      <c r="E46" s="27">
        <f t="shared" si="0"/>
        <v>53.36080850055798</v>
      </c>
      <c r="F46" s="27">
        <v>236.15</v>
      </c>
      <c r="G46" s="27">
        <v>2075.2</v>
      </c>
      <c r="H46" s="25">
        <f t="shared" si="1"/>
        <v>112.56023515805707</v>
      </c>
      <c r="I46" s="33">
        <f>D46-июнь!D46</f>
        <v>443.74</v>
      </c>
    </row>
    <row r="47" spans="1:9" ht="27" customHeight="1">
      <c r="A47" s="54" t="s">
        <v>13</v>
      </c>
      <c r="B47" s="33">
        <v>598.72</v>
      </c>
      <c r="C47" s="33">
        <v>416.18</v>
      </c>
      <c r="D47" s="33">
        <v>3012.81</v>
      </c>
      <c r="E47" s="33">
        <f t="shared" si="0"/>
        <v>503.2085114911812</v>
      </c>
      <c r="F47" s="33">
        <v>43.6</v>
      </c>
      <c r="G47" s="26">
        <v>556.6</v>
      </c>
      <c r="H47" s="33">
        <f t="shared" si="1"/>
        <v>74.77182896155227</v>
      </c>
      <c r="I47" s="33">
        <f>D47-июнь!D47</f>
        <v>726.81</v>
      </c>
    </row>
    <row r="48" spans="1:9" ht="25.5">
      <c r="A48" s="54" t="s">
        <v>96</v>
      </c>
      <c r="B48" s="33">
        <v>1290.36</v>
      </c>
      <c r="C48" s="33">
        <v>884.06</v>
      </c>
      <c r="D48" s="33">
        <v>1888.42</v>
      </c>
      <c r="E48" s="33">
        <f t="shared" si="0"/>
        <v>146.34830589912895</v>
      </c>
      <c r="F48" s="33">
        <v>561.58</v>
      </c>
      <c r="G48" s="26">
        <v>9675.5</v>
      </c>
      <c r="H48" s="33">
        <f t="shared" si="1"/>
        <v>9.137098857940158</v>
      </c>
      <c r="I48" s="33">
        <f>D48-июнь!D48</f>
        <v>844.3200000000002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4529.71</v>
      </c>
      <c r="E49" s="25">
        <f t="shared" si="0"/>
        <v>9.678867521367522</v>
      </c>
      <c r="F49" s="25">
        <v>585.5</v>
      </c>
      <c r="G49" s="33">
        <v>2383</v>
      </c>
      <c r="H49" s="25">
        <f t="shared" si="1"/>
        <v>0</v>
      </c>
      <c r="I49" s="33">
        <f>D49-июнь!D49</f>
        <v>2780.81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4529.71</v>
      </c>
      <c r="E52" s="27">
        <f t="shared" si="0"/>
        <v>323.55071428571426</v>
      </c>
      <c r="F52" s="27">
        <v>548.36</v>
      </c>
      <c r="G52" s="27">
        <v>2383</v>
      </c>
      <c r="H52" s="25">
        <f t="shared" si="1"/>
        <v>0</v>
      </c>
      <c r="I52" s="33">
        <f>D52-июнь!D52</f>
        <v>2780.81</v>
      </c>
    </row>
    <row r="53" spans="1:9" ht="12.75">
      <c r="A53" s="54" t="s">
        <v>15</v>
      </c>
      <c r="B53" s="33">
        <v>-1455.1</v>
      </c>
      <c r="C53" s="33">
        <v>-2385</v>
      </c>
      <c r="D53" s="33">
        <v>-2265.71</v>
      </c>
      <c r="E53" s="26">
        <f t="shared" si="0"/>
        <v>155.70819874922688</v>
      </c>
      <c r="F53" s="26">
        <v>179.73</v>
      </c>
      <c r="G53" s="26">
        <v>4680.7</v>
      </c>
      <c r="H53" s="25">
        <f t="shared" si="1"/>
        <v>-50.95391714914436</v>
      </c>
      <c r="I53" s="33">
        <f>D53-июнь!D53</f>
        <v>549.4299999999998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-1093.11</v>
      </c>
      <c r="D64" s="33">
        <v>5719.27</v>
      </c>
      <c r="E64" s="26">
        <f t="shared" si="0"/>
        <v>-525.0553122733575</v>
      </c>
      <c r="F64" s="26">
        <v>-38.79</v>
      </c>
      <c r="G64" s="26">
        <v>7.1</v>
      </c>
      <c r="H64" s="25" t="s">
        <v>148</v>
      </c>
      <c r="I64" s="33">
        <f>D64-июнь!D64</f>
        <v>6314.870000000001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408828.17</v>
      </c>
      <c r="D65" s="26">
        <f>D64+D53+D49+D48+D47+D38+D30+D27+D22+D17+D8+D37</f>
        <v>459485.44000000006</v>
      </c>
      <c r="E65" s="26">
        <f t="shared" si="0"/>
        <v>61.8361582183215</v>
      </c>
      <c r="F65" s="26">
        <v>27699.089999999997</v>
      </c>
      <c r="G65" s="26">
        <v>448648.5</v>
      </c>
      <c r="H65" s="25">
        <f t="shared" si="1"/>
        <v>91.12438133639141</v>
      </c>
      <c r="I65" s="33">
        <f>D65-июнь!D65</f>
        <v>149635.58000000007</v>
      </c>
    </row>
    <row r="66" spans="1:9" ht="12.75">
      <c r="A66" s="54" t="s">
        <v>18</v>
      </c>
      <c r="B66" s="26">
        <f>B67+B72+B73</f>
        <v>3723997.0300000003</v>
      </c>
      <c r="C66" s="26">
        <f>C67+C72+C73</f>
        <v>2131414.35</v>
      </c>
      <c r="D66" s="26">
        <f>D67+D72+D73</f>
        <v>2129667.2899999996</v>
      </c>
      <c r="E66" s="26">
        <f t="shared" si="0"/>
        <v>57.18767423399367</v>
      </c>
      <c r="F66" s="26">
        <v>43822.57000000001</v>
      </c>
      <c r="G66" s="27">
        <v>1671244.2</v>
      </c>
      <c r="H66" s="25">
        <f t="shared" si="1"/>
        <v>127.53458471239571</v>
      </c>
      <c r="I66" s="33">
        <f>D66-июнь!D66</f>
        <v>689029.6899999995</v>
      </c>
    </row>
    <row r="67" spans="1:9" ht="25.5">
      <c r="A67" s="54" t="s">
        <v>19</v>
      </c>
      <c r="B67" s="26">
        <f>SUM(B68:B71)</f>
        <v>3732377.2800000003</v>
      </c>
      <c r="C67" s="26">
        <f>SUM(C68:C71)</f>
        <v>2139794.5900000003</v>
      </c>
      <c r="D67" s="26">
        <f>SUM(D68:D71)</f>
        <v>2139794.4899999998</v>
      </c>
      <c r="E67" s="26">
        <f t="shared" si="0"/>
        <v>57.330605388317004</v>
      </c>
      <c r="F67" s="26">
        <v>46091.770000000004</v>
      </c>
      <c r="G67" s="27">
        <v>1689617.1</v>
      </c>
      <c r="H67" s="25">
        <f t="shared" si="1"/>
        <v>126.64375792598217</v>
      </c>
      <c r="I67" s="33">
        <f>D67-июнь!D67</f>
        <v>689324.9899999998</v>
      </c>
    </row>
    <row r="68" spans="1:9" ht="12.75">
      <c r="A68" s="51" t="s">
        <v>108</v>
      </c>
      <c r="B68" s="27">
        <v>578714.4</v>
      </c>
      <c r="C68" s="27">
        <v>487675.85</v>
      </c>
      <c r="D68" s="27">
        <v>487675.75</v>
      </c>
      <c r="E68" s="25">
        <f t="shared" si="0"/>
        <v>84.26881204269326</v>
      </c>
      <c r="F68" s="25">
        <v>15902.8</v>
      </c>
      <c r="G68" s="27">
        <v>364346.4</v>
      </c>
      <c r="H68" s="25">
        <f t="shared" si="1"/>
        <v>133.8495042080833</v>
      </c>
      <c r="I68" s="33">
        <f>D68-июнь!D68</f>
        <v>98030.04999999999</v>
      </c>
    </row>
    <row r="69" spans="1:9" ht="12.75" customHeight="1">
      <c r="A69" s="51" t="s">
        <v>109</v>
      </c>
      <c r="B69" s="27">
        <v>1750748.84</v>
      </c>
      <c r="C69" s="27">
        <v>740833.23</v>
      </c>
      <c r="D69" s="27">
        <v>740833.23</v>
      </c>
      <c r="E69" s="25">
        <f t="shared" si="0"/>
        <v>42.31522038306762</v>
      </c>
      <c r="F69" s="25">
        <v>0</v>
      </c>
      <c r="G69" s="27">
        <v>582812.4</v>
      </c>
      <c r="H69" s="25">
        <f t="shared" si="1"/>
        <v>127.11349827148494</v>
      </c>
      <c r="I69" s="33">
        <f>D69-июнь!D69</f>
        <v>397943.23</v>
      </c>
    </row>
    <row r="70" spans="1:9" ht="18.75" customHeight="1">
      <c r="A70" s="51" t="s">
        <v>110</v>
      </c>
      <c r="B70" s="27">
        <v>1341815.2</v>
      </c>
      <c r="C70" s="27">
        <v>874695.2</v>
      </c>
      <c r="D70" s="27">
        <v>874695.2</v>
      </c>
      <c r="E70" s="25">
        <f t="shared" si="0"/>
        <v>65.187456514131</v>
      </c>
      <c r="F70" s="25">
        <v>30188.97</v>
      </c>
      <c r="G70" s="34">
        <v>698067.8</v>
      </c>
      <c r="H70" s="25">
        <f t="shared" si="1"/>
        <v>125.30232736705516</v>
      </c>
      <c r="I70" s="33">
        <f>D70-июнь!D70</f>
        <v>187488.5</v>
      </c>
    </row>
    <row r="71" spans="1:9" ht="12.75" customHeight="1">
      <c r="A71" s="2" t="s">
        <v>122</v>
      </c>
      <c r="B71" s="27">
        <v>61098.84</v>
      </c>
      <c r="C71" s="27">
        <v>36590.31</v>
      </c>
      <c r="D71" s="27">
        <v>36590.31</v>
      </c>
      <c r="E71" s="25">
        <f t="shared" si="0"/>
        <v>59.887078052545675</v>
      </c>
      <c r="F71" s="25">
        <v>0</v>
      </c>
      <c r="G71" s="83">
        <v>44390.5</v>
      </c>
      <c r="H71" s="25" t="s">
        <v>148</v>
      </c>
      <c r="I71" s="33">
        <f>D71-июнь!D71</f>
        <v>5863.209999999999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-10127.2</v>
      </c>
      <c r="E73" s="26">
        <f t="shared" si="0"/>
        <v>120.84603681274426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-295.3000000000011</v>
      </c>
      <c r="K73" s="98"/>
      <c r="L73" s="98"/>
      <c r="M73" s="98"/>
    </row>
    <row r="74" spans="1:9" ht="12.75">
      <c r="A74" s="47" t="s">
        <v>20</v>
      </c>
      <c r="B74" s="26">
        <f>B65+B66</f>
        <v>4467066.220000001</v>
      </c>
      <c r="C74" s="26">
        <f>C65+C66</f>
        <v>2540242.52</v>
      </c>
      <c r="D74" s="26">
        <f>D65+D66</f>
        <v>2589152.7299999995</v>
      </c>
      <c r="E74" s="25">
        <f>D74/B74*100</f>
        <v>57.96092116136122</v>
      </c>
      <c r="F74" s="25">
        <v>71521.66</v>
      </c>
      <c r="G74" s="33">
        <v>2119892.7</v>
      </c>
      <c r="H74" s="25">
        <f>C74/G74*100</f>
        <v>119.82882529856344</v>
      </c>
      <c r="I74" s="33">
        <f>D74-июнь!D74</f>
        <v>838665.2699999996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624502.9</v>
      </c>
      <c r="C80" s="33">
        <f>C81+C82+C83+C84+C85+C86+C87+C88</f>
        <v>231822.44</v>
      </c>
      <c r="D80" s="33">
        <f>D81+D82+D83+D84+D85+D86+D87+D88</f>
        <v>229828.91</v>
      </c>
      <c r="E80" s="25">
        <f>$D:$D/$B:$B*100</f>
        <v>36.80189635628594</v>
      </c>
      <c r="F80" s="25">
        <f>$D:$D/$C:$C*100</f>
        <v>99.1400616782396</v>
      </c>
      <c r="G80" s="33">
        <v>113583.8</v>
      </c>
      <c r="H80" s="25">
        <f>$D:$D/$G:$G*100</f>
        <v>202.34303659500736</v>
      </c>
      <c r="I80" s="33">
        <f>D80-июль!D80</f>
        <v>25226.27000000002</v>
      </c>
    </row>
    <row r="81" spans="1:9" ht="14.25" customHeight="1">
      <c r="A81" s="8" t="s">
        <v>24</v>
      </c>
      <c r="B81" s="27">
        <v>3197.2</v>
      </c>
      <c r="C81" s="27">
        <v>2274.6</v>
      </c>
      <c r="D81" s="27">
        <v>2214.97</v>
      </c>
      <c r="E81" s="28">
        <f>$D:$D/$B:$B*100</f>
        <v>69.27843112723633</v>
      </c>
      <c r="F81" s="28">
        <v>0</v>
      </c>
      <c r="G81" s="104">
        <v>1639.2</v>
      </c>
      <c r="H81" s="28">
        <f aca="true" t="shared" si="2" ref="H81:H129">$D:$D/$G:$G*100</f>
        <v>135.12506100536845</v>
      </c>
      <c r="I81" s="34">
        <f>D81-июль!D81</f>
        <v>358.3699999999999</v>
      </c>
    </row>
    <row r="82" spans="1:9" ht="12.75">
      <c r="A82" s="8" t="s">
        <v>25</v>
      </c>
      <c r="B82" s="27">
        <v>7698.8</v>
      </c>
      <c r="C82" s="27">
        <v>4831.2</v>
      </c>
      <c r="D82" s="27">
        <v>4763.3</v>
      </c>
      <c r="E82" s="28">
        <f>$D:$D/$B:$B*100</f>
        <v>61.87068114511353</v>
      </c>
      <c r="F82" s="28">
        <f>$D:$D/$C:$C*100</f>
        <v>98.59455207815864</v>
      </c>
      <c r="G82" s="104">
        <v>4379.1</v>
      </c>
      <c r="H82" s="28">
        <f t="shared" si="2"/>
        <v>108.77349227010116</v>
      </c>
      <c r="I82" s="34">
        <f>D82-июль!D82</f>
        <v>702.6000000000004</v>
      </c>
    </row>
    <row r="83" spans="1:9" ht="25.5">
      <c r="A83" s="8" t="s">
        <v>26</v>
      </c>
      <c r="B83" s="27">
        <v>70928.9</v>
      </c>
      <c r="C83" s="27">
        <v>46242.8</v>
      </c>
      <c r="D83" s="27">
        <v>45199.8</v>
      </c>
      <c r="E83" s="28">
        <f>$D:$D/$B:$B*100</f>
        <v>63.725505400478525</v>
      </c>
      <c r="F83" s="28">
        <f>$D:$D/$C:$C*100</f>
        <v>97.74451374051745</v>
      </c>
      <c r="G83" s="104">
        <v>36327.5</v>
      </c>
      <c r="H83" s="28">
        <f t="shared" si="2"/>
        <v>124.42309545110454</v>
      </c>
      <c r="I83" s="34">
        <f>D83-июль!D83</f>
        <v>7821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4">
        <f>D84-июль!D84</f>
        <v>0</v>
      </c>
    </row>
    <row r="85" spans="1:9" ht="25.5">
      <c r="A85" s="1" t="s">
        <v>27</v>
      </c>
      <c r="B85" s="27">
        <v>18122.5</v>
      </c>
      <c r="C85" s="27">
        <v>10993.2</v>
      </c>
      <c r="D85" s="27">
        <v>10657.4</v>
      </c>
      <c r="E85" s="28">
        <f>$D:$D/$B:$B*100</f>
        <v>58.80755966340184</v>
      </c>
      <c r="F85" s="28">
        <v>0</v>
      </c>
      <c r="G85" s="104">
        <v>9603.7</v>
      </c>
      <c r="H85" s="28">
        <f t="shared" si="2"/>
        <v>110.97181294709328</v>
      </c>
      <c r="I85" s="34">
        <f>D85-июль!D85</f>
        <v>1307.5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4">
        <f>D86-июль!D86</f>
        <v>0</v>
      </c>
    </row>
    <row r="87" spans="1:9" ht="12.75">
      <c r="A87" s="8" t="s">
        <v>29</v>
      </c>
      <c r="B87" s="27">
        <v>2925.2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4">
        <f>D87-июль!D87</f>
        <v>0</v>
      </c>
    </row>
    <row r="88" spans="1:9" ht="12.75">
      <c r="A88" s="1" t="s">
        <v>30</v>
      </c>
      <c r="B88" s="27">
        <v>521626.3</v>
      </c>
      <c r="C88" s="27">
        <v>167476.8</v>
      </c>
      <c r="D88" s="27">
        <v>166989.6</v>
      </c>
      <c r="E88" s="28">
        <f>$D:$D/$B:$B*100</f>
        <v>32.01326313493013</v>
      </c>
      <c r="F88" s="28">
        <f>$D:$D/$C:$C*100</f>
        <v>99.70909403571122</v>
      </c>
      <c r="G88" s="104">
        <v>52964.3</v>
      </c>
      <c r="H88" s="28">
        <f t="shared" si="2"/>
        <v>315.28708960564</v>
      </c>
      <c r="I88" s="34">
        <f>D88-июль!D88</f>
        <v>15036.800000000017</v>
      </c>
    </row>
    <row r="89" spans="1:9" ht="12.75">
      <c r="A89" s="7" t="s">
        <v>31</v>
      </c>
      <c r="B89" s="26">
        <v>527.7</v>
      </c>
      <c r="C89" s="26">
        <v>345.3</v>
      </c>
      <c r="D89" s="26">
        <v>345.3</v>
      </c>
      <c r="E89" s="25">
        <f>$D:$D/$B:$B*100</f>
        <v>65.43490619670267</v>
      </c>
      <c r="F89" s="25">
        <f>$D:$D/$C:$C*100</f>
        <v>100</v>
      </c>
      <c r="G89" s="105">
        <v>269.6</v>
      </c>
      <c r="H89" s="25">
        <f t="shared" si="2"/>
        <v>128.07863501483678</v>
      </c>
      <c r="I89" s="33">
        <f>D89-июль!D89</f>
        <v>33.900000000000034</v>
      </c>
    </row>
    <row r="90" spans="1:9" ht="25.5">
      <c r="A90" s="9" t="s">
        <v>32</v>
      </c>
      <c r="B90" s="26">
        <v>37012.7</v>
      </c>
      <c r="C90" s="26">
        <v>19603.2</v>
      </c>
      <c r="D90" s="26">
        <v>19559.3</v>
      </c>
      <c r="E90" s="25">
        <f>$D:$D/$B:$B*100</f>
        <v>52.84483434064524</v>
      </c>
      <c r="F90" s="25">
        <f>$D:$D/$C:$C*100</f>
        <v>99.77605697029055</v>
      </c>
      <c r="G90" s="105">
        <v>3726.7</v>
      </c>
      <c r="H90" s="25">
        <f t="shared" si="2"/>
        <v>524.8423538251</v>
      </c>
      <c r="I90" s="33">
        <f>D90-июль!D90</f>
        <v>5016.5</v>
      </c>
    </row>
    <row r="91" spans="1:9" ht="12.75">
      <c r="A91" s="7" t="s">
        <v>33</v>
      </c>
      <c r="B91" s="33">
        <f>B92+B93+B94+B95+B96</f>
        <v>638122.4</v>
      </c>
      <c r="C91" s="33">
        <f>C92+C93+C94+C95+C96</f>
        <v>238731.59999999998</v>
      </c>
      <c r="D91" s="33">
        <f>D92+D93+D94+D95+D96</f>
        <v>238496.69999999998</v>
      </c>
      <c r="E91" s="33">
        <f>E92+E93+E94+E95</f>
        <v>95.98515740029833</v>
      </c>
      <c r="F91" s="33">
        <f>F92+F93+F94+F95</f>
        <v>200</v>
      </c>
      <c r="G91" s="33">
        <v>179842.9</v>
      </c>
      <c r="H91" s="25">
        <f t="shared" si="2"/>
        <v>132.61390913958792</v>
      </c>
      <c r="I91" s="33">
        <f>D91-июль!D91</f>
        <v>118265.49999999997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4">
        <f>D92-июль!D92</f>
        <v>0</v>
      </c>
    </row>
    <row r="93" spans="1:9" ht="12.75">
      <c r="A93" s="10" t="s">
        <v>67</v>
      </c>
      <c r="B93" s="27">
        <v>14078</v>
      </c>
      <c r="C93" s="27">
        <v>368.9</v>
      </c>
      <c r="D93" s="27">
        <v>368.9</v>
      </c>
      <c r="E93" s="28">
        <f>$D:$D/$B:$B*100</f>
        <v>2.620400625088791</v>
      </c>
      <c r="F93" s="28">
        <v>0</v>
      </c>
      <c r="G93" s="104">
        <v>0</v>
      </c>
      <c r="H93" s="28">
        <v>0</v>
      </c>
      <c r="I93" s="34">
        <f>D93-июль!D93</f>
        <v>0</v>
      </c>
    </row>
    <row r="94" spans="1:9" ht="12.75">
      <c r="A94" s="8" t="s">
        <v>34</v>
      </c>
      <c r="B94" s="27">
        <v>29101</v>
      </c>
      <c r="C94" s="27">
        <v>16838.1</v>
      </c>
      <c r="D94" s="27">
        <v>16838.1</v>
      </c>
      <c r="E94" s="28">
        <f>$D:$D/$B:$B*100</f>
        <v>57.86089825091921</v>
      </c>
      <c r="F94" s="28">
        <f>$D:$D/$C:$C*100</f>
        <v>100</v>
      </c>
      <c r="G94" s="104">
        <v>16188.5</v>
      </c>
      <c r="H94" s="28">
        <f t="shared" si="2"/>
        <v>104.01272508262036</v>
      </c>
      <c r="I94" s="34">
        <f>D94-июль!D94</f>
        <v>2462.199999999999</v>
      </c>
    </row>
    <row r="95" spans="1:9" ht="12.75">
      <c r="A95" s="10" t="s">
        <v>77</v>
      </c>
      <c r="B95" s="27">
        <v>550132.6</v>
      </c>
      <c r="C95" s="27">
        <v>195318.3</v>
      </c>
      <c r="D95" s="27">
        <v>195318.3</v>
      </c>
      <c r="E95" s="28">
        <f>$D:$D/$B:$B*100</f>
        <v>35.50385852429033</v>
      </c>
      <c r="F95" s="28">
        <f>$D:$D/$C:$C*100</f>
        <v>100</v>
      </c>
      <c r="G95" s="104">
        <v>142335.3</v>
      </c>
      <c r="H95" s="28">
        <f t="shared" si="2"/>
        <v>137.22407582658693</v>
      </c>
      <c r="I95" s="34">
        <f>D95-июль!D95</f>
        <v>104489.19999999998</v>
      </c>
    </row>
    <row r="96" spans="1:9" ht="12.75">
      <c r="A96" s="8" t="s">
        <v>35</v>
      </c>
      <c r="B96" s="27">
        <v>44810.8</v>
      </c>
      <c r="C96" s="27">
        <v>26206.3</v>
      </c>
      <c r="D96" s="27">
        <v>25971.4</v>
      </c>
      <c r="E96" s="28">
        <f>$D:$D/$B:$B*100</f>
        <v>57.95790300552546</v>
      </c>
      <c r="F96" s="28"/>
      <c r="G96" s="104">
        <v>21319.1</v>
      </c>
      <c r="H96" s="28">
        <f t="shared" si="2"/>
        <v>121.8222157595771</v>
      </c>
      <c r="I96" s="34">
        <f>D96-июль!D96</f>
        <v>11314.100000000002</v>
      </c>
    </row>
    <row r="97" spans="1:9" ht="12.75">
      <c r="A97" s="7" t="s">
        <v>36</v>
      </c>
      <c r="B97" s="33">
        <f>B99+B100+B101+B98</f>
        <v>494511.60000000003</v>
      </c>
      <c r="C97" s="26">
        <f>C99+C100+C101+C98</f>
        <v>153851.30000000002</v>
      </c>
      <c r="D97" s="33">
        <f>D99+D100+D101+D98</f>
        <v>152610.9</v>
      </c>
      <c r="E97" s="33">
        <f>E100+E101+E98</f>
        <v>83.07048963848425</v>
      </c>
      <c r="F97" s="25">
        <f>$D:$D/$C:$C*100</f>
        <v>99.19376696849488</v>
      </c>
      <c r="G97" s="33">
        <v>156800.5</v>
      </c>
      <c r="H97" s="25">
        <f t="shared" si="2"/>
        <v>97.32806974467556</v>
      </c>
      <c r="I97" s="33">
        <f>D97-июль!D97</f>
        <v>14072.699999999983</v>
      </c>
    </row>
    <row r="98" spans="1:9" ht="12.75">
      <c r="A98" s="8" t="s">
        <v>37</v>
      </c>
      <c r="B98" s="27">
        <v>86977.7</v>
      </c>
      <c r="C98" s="27">
        <v>27847.4</v>
      </c>
      <c r="D98" s="27">
        <v>27847.4</v>
      </c>
      <c r="E98" s="43">
        <v>0</v>
      </c>
      <c r="F98" s="28">
        <v>0</v>
      </c>
      <c r="G98" s="104">
        <v>12024.7</v>
      </c>
      <c r="H98" s="28">
        <f t="shared" si="2"/>
        <v>231.5849875672574</v>
      </c>
      <c r="I98" s="34">
        <f>D98-июль!D98</f>
        <v>3164.4000000000015</v>
      </c>
    </row>
    <row r="99" spans="1:9" ht="12.75">
      <c r="A99" s="8" t="s">
        <v>38</v>
      </c>
      <c r="B99" s="27">
        <v>3889.7</v>
      </c>
      <c r="C99" s="27">
        <v>281.8</v>
      </c>
      <c r="D99" s="27">
        <v>281.8</v>
      </c>
      <c r="E99" s="28">
        <f aca="true" t="shared" si="3" ref="E99:E104">$D:$D/$B:$B*100</f>
        <v>7.244774661284932</v>
      </c>
      <c r="F99" s="28">
        <v>0</v>
      </c>
      <c r="G99" s="104">
        <v>762.7</v>
      </c>
      <c r="H99" s="28">
        <f t="shared" si="2"/>
        <v>36.94768585289104</v>
      </c>
      <c r="I99" s="34">
        <f>D99-июль!D99</f>
        <v>53.30000000000001</v>
      </c>
    </row>
    <row r="100" spans="1:9" ht="12.75">
      <c r="A100" s="8" t="s">
        <v>39</v>
      </c>
      <c r="B100" s="27">
        <v>301528</v>
      </c>
      <c r="C100" s="27">
        <v>59959.3</v>
      </c>
      <c r="D100" s="27">
        <v>59959.2</v>
      </c>
      <c r="E100" s="28">
        <f t="shared" si="3"/>
        <v>19.885118463293626</v>
      </c>
      <c r="F100" s="28">
        <f>$D:$D/$C:$C*100</f>
        <v>99.99983322020103</v>
      </c>
      <c r="G100" s="104">
        <v>79271.6</v>
      </c>
      <c r="H100" s="28">
        <f t="shared" si="2"/>
        <v>75.63768108629067</v>
      </c>
      <c r="I100" s="34">
        <f>D100-июль!D100</f>
        <v>9235.799999999996</v>
      </c>
    </row>
    <row r="101" spans="1:9" ht="12.75">
      <c r="A101" s="8" t="s">
        <v>40</v>
      </c>
      <c r="B101" s="27">
        <v>102116.2</v>
      </c>
      <c r="C101" s="27">
        <v>65762.8</v>
      </c>
      <c r="D101" s="27">
        <v>64522.5</v>
      </c>
      <c r="E101" s="28">
        <f t="shared" si="3"/>
        <v>63.18537117519062</v>
      </c>
      <c r="F101" s="28">
        <f>$D:$D/$C:$C*100</f>
        <v>98.11397933178027</v>
      </c>
      <c r="G101" s="104">
        <v>64741.5</v>
      </c>
      <c r="H101" s="28">
        <f t="shared" si="2"/>
        <v>99.66173165589305</v>
      </c>
      <c r="I101" s="34">
        <f>D101-июль!D101</f>
        <v>1619.199999999997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2090</v>
      </c>
      <c r="D102" s="33">
        <f>D103+D104</f>
        <v>2090</v>
      </c>
      <c r="E102" s="25">
        <f t="shared" si="3"/>
        <v>14.822379665680874</v>
      </c>
      <c r="F102" s="25"/>
      <c r="G102" s="33">
        <v>888.6</v>
      </c>
      <c r="H102" s="25">
        <f t="shared" si="2"/>
        <v>235.20144046815213</v>
      </c>
      <c r="I102" s="33">
        <f>D102-июль!D102</f>
        <v>224.70000000000005</v>
      </c>
    </row>
    <row r="103" spans="1:9" ht="25.5">
      <c r="A103" s="39" t="s">
        <v>143</v>
      </c>
      <c r="B103" s="27">
        <v>2094</v>
      </c>
      <c r="C103" s="27">
        <v>2090</v>
      </c>
      <c r="D103" s="27">
        <v>2090</v>
      </c>
      <c r="E103" s="28">
        <f t="shared" si="3"/>
        <v>99.80897803247373</v>
      </c>
      <c r="F103" s="28"/>
      <c r="G103" s="104">
        <v>888.6</v>
      </c>
      <c r="H103" s="28">
        <f t="shared" si="2"/>
        <v>235.20144046815213</v>
      </c>
      <c r="I103" s="34">
        <f>D103-июль!D103</f>
        <v>224.70000000000005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4">
        <f>D104-июль!D104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1261687.2</v>
      </c>
      <c r="D105" s="33">
        <f>D106+D107+D109+D110+D111+D108</f>
        <v>1261564.4</v>
      </c>
      <c r="E105" s="33">
        <f>E106+E107+E110+E111+E109</f>
        <v>276.37690029170307</v>
      </c>
      <c r="F105" s="33">
        <f>F106+F107+F110+F111+F109</f>
        <v>492.45495116626125</v>
      </c>
      <c r="G105" s="33">
        <v>1065404.1</v>
      </c>
      <c r="H105" s="25">
        <f t="shared" si="2"/>
        <v>118.41182139246507</v>
      </c>
      <c r="I105" s="33">
        <f>D105-июль!D105</f>
        <v>145413.6000000001</v>
      </c>
    </row>
    <row r="106" spans="1:9" ht="12.75">
      <c r="A106" s="8" t="s">
        <v>42</v>
      </c>
      <c r="B106" s="27">
        <v>745107.8</v>
      </c>
      <c r="C106" s="27">
        <v>484353.3</v>
      </c>
      <c r="D106" s="27">
        <v>484353.3</v>
      </c>
      <c r="E106" s="28">
        <f aca="true" t="shared" si="4" ref="E106:E116">$D:$D/$B:$B*100</f>
        <v>65.00445975736665</v>
      </c>
      <c r="F106" s="28">
        <f aca="true" t="shared" si="5" ref="F106:F114">$D:$D/$C:$C*100</f>
        <v>100</v>
      </c>
      <c r="G106" s="104">
        <v>401998.5</v>
      </c>
      <c r="H106" s="28">
        <f t="shared" si="2"/>
        <v>120.4863450983026</v>
      </c>
      <c r="I106" s="34">
        <f>D106-июль!D106</f>
        <v>62453</v>
      </c>
    </row>
    <row r="107" spans="1:9" ht="12.75">
      <c r="A107" s="8" t="s">
        <v>43</v>
      </c>
      <c r="B107" s="27">
        <v>797908.1</v>
      </c>
      <c r="C107" s="27">
        <v>517762.9</v>
      </c>
      <c r="D107" s="27">
        <v>517712.9</v>
      </c>
      <c r="E107" s="28">
        <f t="shared" si="4"/>
        <v>64.88377546236215</v>
      </c>
      <c r="F107" s="28">
        <f t="shared" si="5"/>
        <v>99.99034307015818</v>
      </c>
      <c r="G107" s="104">
        <v>428645.5</v>
      </c>
      <c r="H107" s="28">
        <f t="shared" si="2"/>
        <v>120.77880206370999</v>
      </c>
      <c r="I107" s="34">
        <f>D107-июль!D107</f>
        <v>53507.40000000002</v>
      </c>
    </row>
    <row r="108" spans="1:9" ht="12.75">
      <c r="A108" s="21" t="s">
        <v>105</v>
      </c>
      <c r="B108" s="27">
        <v>155268.6</v>
      </c>
      <c r="C108" s="27">
        <v>95317.3</v>
      </c>
      <c r="D108" s="27">
        <v>95317.3</v>
      </c>
      <c r="E108" s="28">
        <f t="shared" si="4"/>
        <v>61.388651665565355</v>
      </c>
      <c r="F108" s="28">
        <f t="shared" si="5"/>
        <v>100</v>
      </c>
      <c r="G108" s="104">
        <v>91385.3</v>
      </c>
      <c r="H108" s="28">
        <f t="shared" si="2"/>
        <v>104.30266136895104</v>
      </c>
      <c r="I108" s="34">
        <f>D108-июль!D108</f>
        <v>5541.800000000003</v>
      </c>
    </row>
    <row r="109" spans="1:9" ht="25.5">
      <c r="A109" s="8" t="s">
        <v>123</v>
      </c>
      <c r="B109" s="27">
        <v>374.76</v>
      </c>
      <c r="C109" s="27">
        <v>80.1</v>
      </c>
      <c r="D109" s="27">
        <v>74.1</v>
      </c>
      <c r="E109" s="28">
        <f t="shared" si="4"/>
        <v>19.772654498879284</v>
      </c>
      <c r="F109" s="28">
        <f t="shared" si="5"/>
        <v>92.50936329588015</v>
      </c>
      <c r="G109" s="104">
        <v>400.9</v>
      </c>
      <c r="H109" s="28">
        <f t="shared" si="2"/>
        <v>18.48341232227488</v>
      </c>
      <c r="I109" s="34">
        <f>D109-июль!D109</f>
        <v>14.499999999999993</v>
      </c>
    </row>
    <row r="110" spans="1:9" ht="12.75">
      <c r="A110" s="8" t="s">
        <v>44</v>
      </c>
      <c r="B110" s="27">
        <v>24342.6</v>
      </c>
      <c r="C110" s="27">
        <v>14917.2</v>
      </c>
      <c r="D110" s="27">
        <v>14917.2</v>
      </c>
      <c r="E110" s="28">
        <f t="shared" si="4"/>
        <v>61.28022479110695</v>
      </c>
      <c r="F110" s="28">
        <f t="shared" si="5"/>
        <v>100</v>
      </c>
      <c r="G110" s="104">
        <v>34891.3</v>
      </c>
      <c r="H110" s="28">
        <f t="shared" si="2"/>
        <v>42.753351121912914</v>
      </c>
      <c r="I110" s="34">
        <f>D110-июль!D110</f>
        <v>3126</v>
      </c>
    </row>
    <row r="111" spans="1:9" ht="12.75">
      <c r="A111" s="8" t="s">
        <v>45</v>
      </c>
      <c r="B111" s="27">
        <v>227993.9</v>
      </c>
      <c r="C111" s="27">
        <v>149256.4</v>
      </c>
      <c r="D111" s="27">
        <v>149189.6</v>
      </c>
      <c r="E111" s="28">
        <f t="shared" si="4"/>
        <v>65.43578578198803</v>
      </c>
      <c r="F111" s="28">
        <f t="shared" si="5"/>
        <v>99.95524480022297</v>
      </c>
      <c r="G111" s="104">
        <v>108082.6</v>
      </c>
      <c r="H111" s="28">
        <f t="shared" si="2"/>
        <v>138.0329488742869</v>
      </c>
      <c r="I111" s="34">
        <f>D111-июль!D111</f>
        <v>20770.90000000001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215730.3</v>
      </c>
      <c r="D112" s="33">
        <f>D113+D114</f>
        <v>215571.8</v>
      </c>
      <c r="E112" s="25">
        <f t="shared" si="4"/>
        <v>62.145248639457925</v>
      </c>
      <c r="F112" s="25">
        <f t="shared" si="5"/>
        <v>99.92652863320545</v>
      </c>
      <c r="G112" s="33">
        <v>126781.8</v>
      </c>
      <c r="H112" s="25">
        <f t="shared" si="2"/>
        <v>170.03371146331727</v>
      </c>
      <c r="I112" s="33">
        <f>D112-июль!D112</f>
        <v>40968.59999999998</v>
      </c>
    </row>
    <row r="113" spans="1:9" ht="12.75">
      <c r="A113" s="8" t="s">
        <v>47</v>
      </c>
      <c r="B113" s="27">
        <v>221274.2</v>
      </c>
      <c r="C113" s="27">
        <v>155494.3</v>
      </c>
      <c r="D113" s="27">
        <v>155380.6</v>
      </c>
      <c r="E113" s="28">
        <f t="shared" si="4"/>
        <v>70.22083912177742</v>
      </c>
      <c r="F113" s="28">
        <f t="shared" si="5"/>
        <v>99.92687834859542</v>
      </c>
      <c r="G113" s="104">
        <v>111081.1</v>
      </c>
      <c r="H113" s="28">
        <f t="shared" si="2"/>
        <v>139.88032167488439</v>
      </c>
      <c r="I113" s="34">
        <f>D113-июль!D113</f>
        <v>39989.100000000006</v>
      </c>
    </row>
    <row r="114" spans="1:9" ht="25.5">
      <c r="A114" s="8" t="s">
        <v>48</v>
      </c>
      <c r="B114" s="27">
        <v>125609.6</v>
      </c>
      <c r="C114" s="27">
        <v>60236</v>
      </c>
      <c r="D114" s="27">
        <v>60191.2</v>
      </c>
      <c r="E114" s="28">
        <f t="shared" si="4"/>
        <v>47.91926731714773</v>
      </c>
      <c r="F114" s="28">
        <f t="shared" si="5"/>
        <v>99.92562587157181</v>
      </c>
      <c r="G114" s="104">
        <v>15700.7</v>
      </c>
      <c r="H114" s="28">
        <f t="shared" si="2"/>
        <v>383.36634672339443</v>
      </c>
      <c r="I114" s="34">
        <f>D114-июль!D114</f>
        <v>979.5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D115-июль!D115</f>
        <v>0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4">
        <f>D116-июль!D116</f>
        <v>0</v>
      </c>
    </row>
    <row r="117" spans="1:9" ht="12.75">
      <c r="A117" s="11" t="s">
        <v>49</v>
      </c>
      <c r="B117" s="33">
        <f>B118+B120+B121+B122</f>
        <v>170101.78</v>
      </c>
      <c r="C117" s="33">
        <f>C118+C120+C121+C122</f>
        <v>87689.59999999999</v>
      </c>
      <c r="D117" s="33">
        <f>D118+D120+D121+D122</f>
        <v>87521.5</v>
      </c>
      <c r="E117" s="33">
        <f>E118+E119+E120+E121</f>
        <v>151.56286247373114</v>
      </c>
      <c r="F117" s="33" t="e">
        <f>F118+F119+F120+F121</f>
        <v>#DIV/0!</v>
      </c>
      <c r="G117" s="33">
        <v>63113.4</v>
      </c>
      <c r="H117" s="25">
        <f t="shared" si="2"/>
        <v>138.67340374627258</v>
      </c>
      <c r="I117" s="33">
        <f>D117-июль!D117</f>
        <v>5349.5</v>
      </c>
    </row>
    <row r="118" spans="1:9" ht="12.75">
      <c r="A118" s="8" t="s">
        <v>50</v>
      </c>
      <c r="B118" s="27">
        <v>3025.38</v>
      </c>
      <c r="C118" s="27">
        <v>1350.7</v>
      </c>
      <c r="D118" s="27">
        <v>1350.7</v>
      </c>
      <c r="E118" s="28">
        <f>$D:$D/$B:$B*100</f>
        <v>44.645631292597955</v>
      </c>
      <c r="F118" s="28">
        <v>0</v>
      </c>
      <c r="G118" s="104">
        <v>1496.3</v>
      </c>
      <c r="H118" s="28">
        <f t="shared" si="2"/>
        <v>90.2693310165074</v>
      </c>
      <c r="I118" s="34">
        <f>D118-июль!D118</f>
        <v>217.9000000000001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4">
        <f>D119-июль!D119</f>
        <v>0</v>
      </c>
    </row>
    <row r="120" spans="1:9" ht="12.75">
      <c r="A120" s="8" t="s">
        <v>52</v>
      </c>
      <c r="B120" s="27">
        <v>106434.5</v>
      </c>
      <c r="C120" s="27">
        <v>49957.1</v>
      </c>
      <c r="D120" s="27">
        <v>49957.1</v>
      </c>
      <c r="E120" s="28">
        <f>$D:$D/$B:$B*100</f>
        <v>46.936942438776896</v>
      </c>
      <c r="F120" s="28">
        <v>0</v>
      </c>
      <c r="G120" s="104">
        <v>40199.4</v>
      </c>
      <c r="H120" s="28">
        <f t="shared" si="2"/>
        <v>124.27324785942078</v>
      </c>
      <c r="I120" s="34">
        <f>D120-июль!D120</f>
        <v>164.90000000000146</v>
      </c>
    </row>
    <row r="121" spans="1:9" ht="12.75">
      <c r="A121" s="8" t="s">
        <v>53</v>
      </c>
      <c r="B121" s="27">
        <v>58037.9</v>
      </c>
      <c r="C121" s="27">
        <v>34914.5</v>
      </c>
      <c r="D121" s="27">
        <v>34811.3</v>
      </c>
      <c r="E121" s="28">
        <f>$D:$D/$B:$B*100</f>
        <v>59.980288742356294</v>
      </c>
      <c r="F121" s="28">
        <f>$D:$D/$C:$C*100</f>
        <v>99.70442079938135</v>
      </c>
      <c r="G121" s="104">
        <v>20106.3</v>
      </c>
      <c r="H121" s="28">
        <f t="shared" si="2"/>
        <v>173.13628066824828</v>
      </c>
      <c r="I121" s="34">
        <f>D121-июль!D121</f>
        <v>4679.000000000004</v>
      </c>
    </row>
    <row r="122" spans="1:9" ht="12.75">
      <c r="A122" s="8" t="s">
        <v>54</v>
      </c>
      <c r="B122" s="27">
        <v>2604</v>
      </c>
      <c r="C122" s="27">
        <v>1467.3</v>
      </c>
      <c r="D122" s="27">
        <v>1402.4</v>
      </c>
      <c r="E122" s="28">
        <f>$D:$D/$B:$B*100</f>
        <v>53.855606758832565</v>
      </c>
      <c r="F122" s="28"/>
      <c r="G122" s="104">
        <v>1311.4</v>
      </c>
      <c r="H122" s="28">
        <f t="shared" si="2"/>
        <v>106.93914900106756</v>
      </c>
      <c r="I122" s="34">
        <f>D122-июль!D122</f>
        <v>287.70000000000005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151149.30000000002</v>
      </c>
      <c r="D123" s="26">
        <f>D124+D125+D126</f>
        <v>151044.8</v>
      </c>
      <c r="E123" s="25">
        <f>$D:$D/$B:$B*100</f>
        <v>41.82413212284229</v>
      </c>
      <c r="F123" s="25">
        <f>$D:$D/$C:$C*100</f>
        <v>99.93086306056328</v>
      </c>
      <c r="G123" s="26">
        <v>128876.3</v>
      </c>
      <c r="H123" s="25">
        <f t="shared" si="2"/>
        <v>117.20137837600862</v>
      </c>
      <c r="I123" s="33">
        <f>D123-июль!D123</f>
        <v>16918.29999999999</v>
      </c>
    </row>
    <row r="124" spans="1:9" ht="12.75">
      <c r="A124" s="39" t="s">
        <v>62</v>
      </c>
      <c r="B124" s="27">
        <v>294545.2</v>
      </c>
      <c r="C124" s="27">
        <v>112092.4</v>
      </c>
      <c r="D124" s="27">
        <v>112091.7</v>
      </c>
      <c r="E124" s="28">
        <f>$D:$D/$B:$B*100</f>
        <v>38.05585696185169</v>
      </c>
      <c r="F124" s="28">
        <f>$D:$D/$C:$C*100</f>
        <v>99.99937551519996</v>
      </c>
      <c r="G124" s="104">
        <v>54936.7</v>
      </c>
      <c r="H124" s="28">
        <f t="shared" si="2"/>
        <v>204.0379200061161</v>
      </c>
      <c r="I124" s="34">
        <f>D124-июль!D124</f>
        <v>13089.800000000003</v>
      </c>
    </row>
    <row r="125" spans="1:9" ht="24.75" customHeight="1">
      <c r="A125" s="12" t="s">
        <v>63</v>
      </c>
      <c r="B125" s="27">
        <v>61418.5</v>
      </c>
      <c r="C125" s="27">
        <v>36083.8</v>
      </c>
      <c r="D125" s="27">
        <v>36083.8</v>
      </c>
      <c r="E125" s="28">
        <v>0</v>
      </c>
      <c r="F125" s="28">
        <v>0</v>
      </c>
      <c r="G125" s="104">
        <v>71444.5</v>
      </c>
      <c r="H125" s="28">
        <f t="shared" si="2"/>
        <v>50.506057149255724</v>
      </c>
      <c r="I125" s="34">
        <f>D125-июль!D125</f>
        <v>3364.4000000000015</v>
      </c>
    </row>
    <row r="126" spans="1:9" ht="25.5">
      <c r="A126" s="12" t="s">
        <v>73</v>
      </c>
      <c r="B126" s="27">
        <v>5179</v>
      </c>
      <c r="C126" s="27">
        <v>2973.1</v>
      </c>
      <c r="D126" s="27">
        <v>2869.3</v>
      </c>
      <c r="E126" s="28">
        <f>$D:$D/$B:$B*100</f>
        <v>55.40258737207956</v>
      </c>
      <c r="F126" s="28">
        <f>$D:$D/$C:$C*100</f>
        <v>96.50869462850224</v>
      </c>
      <c r="G126" s="104">
        <v>2495.1</v>
      </c>
      <c r="H126" s="28">
        <f t="shared" si="2"/>
        <v>114.99739489399224</v>
      </c>
      <c r="I126" s="34">
        <f>D126-июль!D126</f>
        <v>464.10000000000036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4">
        <f>D127-июль!D127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4">
        <f>D128-июль!D128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4638070.890000001</v>
      </c>
      <c r="C129" s="33">
        <f>C80+C89+C90+C91+C97+C105+C112+C115+C117+C123+C127+C102</f>
        <v>2362869.4899999998</v>
      </c>
      <c r="D129" s="33">
        <f>D80+D89+D90+D91+D97+D105+D112+D115+D117+D123+D127+D102+0.1</f>
        <v>2358802.9599999995</v>
      </c>
      <c r="E129" s="25">
        <f>$D:$D/$B:$B*100</f>
        <v>50.85741498875622</v>
      </c>
      <c r="F129" s="25">
        <f>$D:$D/$C:$C*100</f>
        <v>99.82789866231671</v>
      </c>
      <c r="G129" s="33">
        <v>1839447.84384</v>
      </c>
      <c r="H129" s="25">
        <f t="shared" si="2"/>
        <v>128.2342942149315</v>
      </c>
      <c r="I129" s="33">
        <f>D129-июль!D129</f>
        <v>371489.5699999996</v>
      </c>
    </row>
    <row r="130" spans="1:9" ht="26.25" customHeight="1">
      <c r="A130" s="79" t="s">
        <v>56</v>
      </c>
      <c r="B130" s="80">
        <f>B74-B129</f>
        <v>-171004.66999999993</v>
      </c>
      <c r="C130" s="80">
        <f>C74-C129</f>
        <v>177373.03000000026</v>
      </c>
      <c r="D130" s="80">
        <f>D74-D129</f>
        <v>230349.77000000002</v>
      </c>
      <c r="E130" s="80"/>
      <c r="F130" s="80"/>
      <c r="G130" s="33">
        <v>280444.8561600002</v>
      </c>
      <c r="H130" s="80"/>
      <c r="I130" s="34">
        <f>D130-июль!D130</f>
        <v>42385.90000000014</v>
      </c>
    </row>
    <row r="131" spans="1:9" ht="24" customHeight="1">
      <c r="A131" s="1" t="s">
        <v>57</v>
      </c>
      <c r="B131" s="27" t="s">
        <v>159</v>
      </c>
      <c r="C131" s="27"/>
      <c r="D131" s="27" t="s">
        <v>187</v>
      </c>
      <c r="E131" s="27"/>
      <c r="F131" s="27"/>
      <c r="G131" s="27" t="s">
        <v>186</v>
      </c>
      <c r="H131" s="26"/>
      <c r="I131" s="34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294573.4</v>
      </c>
      <c r="E132" s="77"/>
      <c r="F132" s="77">
        <f>F134+F135</f>
        <v>0</v>
      </c>
      <c r="G132" s="106">
        <v>311266.6</v>
      </c>
      <c r="H132" s="77"/>
      <c r="I132" s="34">
        <f>D132-июль!D132</f>
        <v>42385.90000000002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4">
        <f>D133-июль!D133</f>
        <v>0</v>
      </c>
    </row>
    <row r="134" spans="1:9" ht="12.75">
      <c r="A134" s="5" t="s">
        <v>59</v>
      </c>
      <c r="B134" s="78">
        <v>53815.7</v>
      </c>
      <c r="C134" s="27"/>
      <c r="D134" s="27">
        <v>237312.4</v>
      </c>
      <c r="E134" s="27"/>
      <c r="F134" s="27"/>
      <c r="G134" s="27">
        <v>209566.8</v>
      </c>
      <c r="H134" s="35"/>
      <c r="I134" s="34">
        <f>D134-июль!D134</f>
        <v>67658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57261</v>
      </c>
      <c r="E135" s="27"/>
      <c r="F135" s="27"/>
      <c r="G135" s="27">
        <v>101699.79999999999</v>
      </c>
      <c r="H135" s="35"/>
      <c r="I135" s="34">
        <f>D135-июль!D135</f>
        <v>-25272.100000000006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4">
        <f>D136-июль!D136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4">
        <f>D137-июль!D137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4">
        <f>D138-июль!D138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141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22" t="s">
        <v>3</v>
      </c>
      <c r="B6" s="123"/>
      <c r="C6" s="123"/>
      <c r="D6" s="123"/>
      <c r="E6" s="123"/>
      <c r="F6" s="123"/>
      <c r="G6" s="123"/>
      <c r="H6" s="123"/>
      <c r="I6" s="124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8" t="s">
        <v>22</v>
      </c>
      <c r="B72" s="109"/>
      <c r="C72" s="109"/>
      <c r="D72" s="109"/>
      <c r="E72" s="109"/>
      <c r="F72" s="109"/>
      <c r="G72" s="109"/>
      <c r="H72" s="109"/>
      <c r="I72" s="110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2023-04-10T07:16:15Z</cp:lastPrinted>
  <dcterms:created xsi:type="dcterms:W3CDTF">2010-09-10T01:16:58Z</dcterms:created>
  <dcterms:modified xsi:type="dcterms:W3CDTF">2023-09-19T02:48:34Z</dcterms:modified>
  <cp:category/>
  <cp:version/>
  <cp:contentType/>
  <cp:contentStatus/>
</cp:coreProperties>
</file>