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май1" sheetId="9" state="hidden" r:id="rId9"/>
  </sheets>
  <definedNames>
    <definedName name="_xlnm.Print_Titles" localSheetId="7">'август'!$4:$5</definedName>
    <definedName name="_xlnm.Print_Titles" localSheetId="3">'Апрель'!$4:$5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8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  <definedName name="_xlnm.Print_Area" localSheetId="7">'август'!$A$1:$I$142</definedName>
    <definedName name="_xlnm.Print_Area" localSheetId="6">'Июль'!$A$1:$I$142</definedName>
  </definedNames>
  <calcPr fullCalcOnLoad="1"/>
</workbook>
</file>

<file path=xl/sharedStrings.xml><?xml version="1.0" encoding="utf-8"?>
<sst xmlns="http://schemas.openxmlformats.org/spreadsheetml/2006/main" count="1366" uniqueCount="182">
  <si>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</si>
  <si>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</si>
  <si>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</si>
  <si>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</si>
  <si>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</si>
  <si>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</si>
  <si>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</si>
  <si>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</si>
  <si>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</si>
  <si>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</si>
  <si>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</si>
  <si>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</si>
  <si>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</si>
  <si>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</si>
  <si>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</si>
  <si>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</si>
  <si>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</si>
  <si>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</si>
  <si>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</si>
  <si>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</si>
  <si>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</si>
  <si>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</si>
  <si>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</si>
  <si>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</si>
  <si>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</si>
  <si>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</si>
  <si>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</si>
  <si>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</si>
  <si>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</si>
  <si>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</si>
  <si>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</si>
  <si>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</si>
  <si>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</si>
  <si>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</si>
  <si>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</si>
  <si>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</si>
  <si>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</si>
  <si>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</si>
  <si>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</si>
  <si>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</si>
  <si>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</si>
  <si>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</si>
  <si>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</si>
  <si>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</si>
  <si>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</si>
  <si>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</si>
  <si>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</si>
  <si>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</si>
  <si>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</si>
  <si>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</si>
  <si>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</si>
  <si>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</si>
  <si>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</si>
  <si>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</si>
  <si>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</si>
  <si>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</si>
  <si>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</si>
  <si>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</si>
  <si>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</si>
  <si>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</si>
  <si>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</si>
  <si>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</si>
  <si>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</si>
  <si>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</si>
  <si>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</si>
  <si>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</si>
  <si>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</si>
  <si>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</si>
  <si>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</si>
  <si>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</si>
  <si>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</si>
  <si>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</si>
  <si>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</si>
  <si>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</si>
  <si>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</si>
  <si>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</si>
  <si>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</si>
  <si>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</si>
  <si>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</si>
  <si>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</si>
  <si>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</si>
  <si>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</si>
  <si>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</si>
  <si>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</si>
  <si>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</si>
  <si>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</si>
  <si>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</si>
  <si>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</si>
  <si>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</si>
  <si>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</si>
  <si>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</si>
  <si>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</si>
  <si>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</si>
  <si>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</si>
  <si>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</si>
  <si>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</si>
  <si>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</si>
  <si>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</si>
  <si>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</si>
  <si>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</si>
  <si>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</si>
  <si>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</si>
  <si>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</si>
  <si>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</si>
  <si>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</si>
  <si>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</si>
  <si>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</si>
  <si>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</si>
  <si>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</si>
  <si>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</si>
  <si>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</si>
  <si>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</si>
  <si>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</si>
  <si>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</si>
  <si>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</si>
  <si>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</si>
  <si>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</si>
  <si>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</si>
  <si>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</si>
  <si>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</si>
  <si>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</si>
  <si>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</si>
  <si>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</si>
  <si>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</si>
  <si>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</si>
  <si>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</si>
  <si>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</si>
  <si>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</si>
  <si>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</si>
  <si>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</si>
  <si>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</si>
  <si>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</si>
  <si>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</si>
  <si>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</si>
  <si>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</si>
  <si>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</si>
  <si>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</si>
  <si>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</si>
  <si>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</si>
  <si>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</si>
  <si>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</si>
  <si>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</si>
  <si>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</si>
  <si>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</si>
  <si>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</si>
  <si>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</si>
  <si>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</si>
  <si>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</si>
  <si>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</si>
  <si>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</si>
  <si>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</si>
  <si>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</si>
  <si>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</si>
  <si>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</si>
  <si>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</si>
  <si>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</si>
  <si>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</si>
  <si>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</si>
  <si>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</si>
  <si>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</si>
  <si>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</si>
  <si>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</si>
  <si>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</si>
  <si>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</si>
  <si>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</si>
  <si>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</si>
  <si>
    <t>на 01 июня 2022 года</t>
  </si>
  <si>
    <t>План за 5 мес 2022 г.</t>
  </si>
  <si>
    <t>На 01.06.2021</t>
  </si>
  <si>
    <t>Другие вопросы в области охраны окружающей среды</t>
  </si>
  <si>
    <t>На 01.06.2022</t>
  </si>
  <si>
    <t>на 01 июля 2022 года</t>
  </si>
  <si>
    <t>На 01.07.2021</t>
  </si>
  <si>
    <t>На 01.07.2022</t>
  </si>
  <si>
    <t>План за 7 мес 2022 г.</t>
  </si>
  <si>
    <t>на 01 августа 2022 года</t>
  </si>
  <si>
    <t>На 01.08.2022</t>
  </si>
  <si>
    <t>На 01.08.2021</t>
  </si>
  <si>
    <t>на 01 сентября 2022 года</t>
  </si>
  <si>
    <t>План за 8 мес 2022 г.</t>
  </si>
  <si>
    <t>На 01.09.2021</t>
  </si>
  <si>
    <t>На 01.09.2022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</si>
</sst>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150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>$D:$D/$B:$B*100</f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>$D:$D/$B:$B*100</f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>$D:$D/$B:$B*100</f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>$D:$D/$B:$B*100</f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>$D:$D/$B:$B*100</f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>$D:$D/$B:$B*100</f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>$D:$D/$B:$B*100</f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>$D:$D/$B:$B*100</f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>$D:$D/$B:$B*100</f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>$D:$D/$B:$B*100</f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>$D:$D/$B:$B*100</f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>$D:$D/$B:$B*100</f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>$D:$D/$B:$B*100</f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>$D:$D/$B:$B*100</f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>$D:$D/$B:$B*100</f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>$D:$D/$B:$B*100</f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>$D:$D/$B:$B*100</f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>$D:$D/$B:$B*100</f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>$D:$D/$B:$B*100</f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>$D:$D/$B:$B*100</f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>$D:$D/$B:$B*100</f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>$D:$D/$B:$B*100</f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>$D:$D/$B:$B*100</f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>$D:$D/$B:$B*100</f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>$D:$D/$B:$B*100</f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>$D:$D/$B:$B*100</f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>$D:$D/$B:$B*100</f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>$D:$D/$B:$B*100</f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>$D:$D/$B:$B*100</f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>$D:$D/$B:$B*100</f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>$D:$D/$B:$B*100</f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>$D:$D/$B:$B*100</f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>$D:$D/$B:$B*100</f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>$D:$D/$B:$B*100</f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>$D:$D/$B:$B*100</f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>$D:$D/$B:$B*100</f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>$D:$D/$B:$B*100</f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>$D:$D/$B:$B*100</f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>$D:$D/$B:$B*100</f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>$D:$D/$B:$B*100</f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>$D:$D/$B:$B*100</f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>$D:$D/$B:$B*100</f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>$D:$D/$B:$B*100</f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>$D:$D/$B:$B*100</f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>$D:$D/$B:$B*100</f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>$D:$D/$B:$B*100</f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>$D:$D/$B:$B*100</f>
        <v>3.1849018428964406</v>
      </c>
      <c r="F103" s="29">
        <f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>$D:$D/$B:$B*100</f>
        <v>2.9252299185638804</v>
      </c>
      <c r="F104" s="29">
        <f>$D:$D/$C:$C*100</f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>$D:$D/$B:$B*100</f>
        <v>2.2653752181154627</v>
      </c>
      <c r="F105" s="29">
        <f>$D:$D/$C:$C*100</f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>$D:$D/$B:$B*100</f>
        <v>0</v>
      </c>
      <c r="F106" s="29">
        <f>$D:$D/$C:$C*100</f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>$D:$D/$B:$B*100</f>
        <v>1.0457083590829106</v>
      </c>
      <c r="F107" s="29">
        <f>$D:$D/$C:$C*100</f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>$D:$D/$B:$B*100</f>
        <v>2.122903229682862</v>
      </c>
      <c r="F108" s="29">
        <f>$D:$D/$C:$C*100</f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>$D:$D/$B:$B*100</f>
        <v>1.2063362133104132</v>
      </c>
      <c r="F109" s="26">
        <f>$D:$D/$C:$C*100</f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>$D:$D/$B:$B*100</f>
        <v>1.6958886388936907</v>
      </c>
      <c r="F110" s="29">
        <f>$D:$D/$C:$C*100</f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>$D:$D/$B:$B*100</f>
        <v>0.06733643978775554</v>
      </c>
      <c r="F111" s="29">
        <f>$D:$D/$C:$C*100</f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>$D:$D/$B:$B*100</f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>$D:$D/$B:$B*100</f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>$D:$D/$B:$B*100</f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>$D:$D/$B:$B*100</f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>$D:$D/$B:$B*100</f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>$D:$D/$B:$B*100</f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155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>$D:$D/$B:$B*100</f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>$D:$D/$B:$B*100</f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>$D:$D/$B:$B*100</f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>$D:$D/$B:$B*100</f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>$D:$D/$B:$B*100</f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>$D:$D/$B:$B*100</f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>$D:$D/$B:$B*100</f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>$D:$D/$B:$B*100</f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>$D:$D/$B:$B*100</f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>$D:$D/$B:$B*100</f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>$D:$D/$B:$B*100</f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>$D:$D/$B:$B*100</f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>$D:$D/$B:$B*100</f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>$D:$D/$B:$B*100</f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>$D:$D/$B:$B*100</f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>$D:$D/$B:$B*100</f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>$D:$D/$B:$B*100</f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>$D:$D/$B:$B*100</f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>$D:$D/$B:$B*100</f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>$D:$D/$B:$B*100</f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>$D:$D/$B:$B*100</f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>$D:$D/$B:$B*100</f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>$D:$D/$B:$B*100</f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>$D:$D/$B:$B*100</f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>$D:$D/$B:$B*100</f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>$D:$D/$B:$B*100</f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>$D:$D/$B:$B*100</f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>$D:$D/$B:$B*100</f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>$D:$D/$B:$B*100</f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>$D:$D/$B:$B*100</f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>$D:$D/$B:$B*100</f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>$D:$D/$B:$B*100</f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>$D:$D/$B:$B*100</f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>$D:$D/$B:$B*100</f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>$D:$D/$B:$B*100</f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>$D:$D/$B:$B*100</f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>$D:$D/$B:$B*100</f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>$D:$D/$B:$B*100</f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>$D:$D/$B:$B*100</f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>$D:$D/$B:$B*100</f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>$D:$D/$B:$B*100</f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>$D:$D/$B:$B*100</f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>$D:$D/$B:$B*100</f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>$D:$D/$B:$B*100</f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>$D:$D/$B:$B*100</f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>$D:$D/$B:$B*100</f>
        <v>11.860899546693586</v>
      </c>
      <c r="F103" s="29">
        <f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>$D:$D/$B:$B*100</f>
        <v>11.4489228474869</v>
      </c>
      <c r="F104" s="29">
        <f>$D:$D/$C:$C*100</f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>$D:$D/$B:$B*100</f>
        <v>10.763162269968166</v>
      </c>
      <c r="F105" s="29">
        <f>$D:$D/$C:$C*100</f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>$D:$D/$B:$B*100</f>
        <v>0.9619501780194384</v>
      </c>
      <c r="F106" s="29">
        <f>$D:$D/$C:$C*100</f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>$D:$D/$B:$B*100</f>
        <v>4.713235479298965</v>
      </c>
      <c r="F107" s="29">
        <f>$D:$D/$C:$C*100</f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>$D:$D/$B:$B*100</f>
        <v>11.802365963271463</v>
      </c>
      <c r="F108" s="29">
        <f>$D:$D/$C:$C*100</f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>$D:$D/$B:$B*100</f>
        <v>5.1917560616725655</v>
      </c>
      <c r="F109" s="26">
        <f>$D:$D/$C:$C*100</f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>$D:$D/$B:$B*100</f>
        <v>7.284454051862325</v>
      </c>
      <c r="F110" s="29">
        <f>$D:$D/$C:$C*100</f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>$D:$D/$B:$B*100</f>
        <v>0.32285456652107813</v>
      </c>
      <c r="F111" s="29">
        <f>$D:$D/$C:$C*100</f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>$D:$D/$B:$B*100</f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>$D:$D/$B:$B*100</f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>$D:$D/$B:$B*100</f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>$D:$D/$B:$B*100</f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>$D:$D/$B:$B*100</f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>$D:$D/$B:$B*100</f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>$D:$D/$B:$B*100</f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159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>$D:$D/$B:$B*100</f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>$D:$D/$B:$B*100</f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>$D:$D/$B:$B*100</f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51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>$D:$D/$B:$B*100</f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>$D:$D/$B:$B*100</f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>$D:$D/$B:$B*100</f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>$D:$D/$B:$B*100</f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>$D:$D/$B:$B*100</f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>$D:$D/$B:$B*100</f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>$D:$D/$B:$B*100</f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>$D:$D/$B:$B*100</f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>$D:$D/$B:$B*100</f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>$D:$D/$B:$B*100</f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>$D:$D/$B:$B*100</f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>$D:$D/$B:$B*100</f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>$D:$D/$B:$B*100</f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>$D:$D/$B:$B*100</f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>$D:$D/$B:$B*100</f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>$D:$D/$B:$B*100</f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>$D:$D/$B:$B*100</f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>$D:$D/$B:$B*100</f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>$D:$D/$B:$B*100</f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>$D:$D/$B:$B*100</f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>$D:$D/$B:$B*100</f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>$D:$D/$B:$B*100</f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>$D:$D/$B:$B*100</f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76.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>$D:$D/$B:$B*100</f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76.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>$D:$D/$B:$B*100</f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>$D:$D/$B:$B*100</f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>$D:$D/$B:$B*100</f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>$D:$D/$B:$B*100</f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>$D:$D/$B:$B*100</f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>$D:$D/$B:$B*100</f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>$D:$D/$B:$B*100</f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>$D:$D/$B:$B*100</f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>$D:$D/$B:$B*100</f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>$D:$D/$B:$B*100</f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>$D:$D/$B:$B*100</f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>$D:$D/$B:$B*100</f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>$D:$D/$B:$B*100</f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>$D:$D/$B:$B*100</f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>$D:$D/$B:$B*100</f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>$D:$D/$B:$B*100</f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>$D:$D/$B:$B*100</f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>$D:$D/$B:$B*100</f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>$D:$D/$B:$B*100</f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>$D:$D/$B:$B*100</f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>$D:$D/$B:$B*100</f>
        <v>20.52847160223397</v>
      </c>
      <c r="F103" s="29">
        <f>$D:$D/$C:$C*100</f>
        <v>99.99652772277504</v>
      </c>
      <c r="G103" s="36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>$D:$D/$B:$B*100</f>
        <v>19.127856296278466</v>
      </c>
      <c r="F104" s="29">
        <f>$D:$D/$C:$C*100</f>
        <v>100.00000000000003</v>
      </c>
      <c r="G104" s="36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>$D:$D/$B:$B*100</f>
        <v>18.374988716027804</v>
      </c>
      <c r="F105" s="29">
        <f>$D:$D/$C:$C*100</f>
        <v>100</v>
      </c>
      <c r="G105" s="36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>$D:$D/$B:$B*100</f>
        <v>4.4718952178171945</v>
      </c>
      <c r="F106" s="29">
        <f>$D:$D/$C:$C*100</f>
        <v>100</v>
      </c>
      <c r="G106" s="36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>$D:$D/$B:$B*100</f>
        <v>8.777133205181599</v>
      </c>
      <c r="F107" s="29">
        <f>$D:$D/$C:$C*100</f>
        <v>100</v>
      </c>
      <c r="G107" s="36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>$D:$D/$B:$B*100</f>
        <v>20.00045853428272</v>
      </c>
      <c r="F108" s="29">
        <f>$D:$D/$C:$C*100</f>
        <v>99.62565612859619</v>
      </c>
      <c r="G108" s="28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>$D:$D/$B:$B*100</f>
        <v>9.096308496129001</v>
      </c>
      <c r="F109" s="26">
        <f>$D:$D/$C:$C*100</f>
        <v>100</v>
      </c>
      <c r="G109" s="35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>$D:$D/$B:$B*100</f>
        <v>12.765291170319243</v>
      </c>
      <c r="F110" s="29">
        <f>$D:$D/$C:$C*100</f>
        <v>100</v>
      </c>
      <c r="G110" s="36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>$D:$D/$B:$B*100</f>
        <v>0.560000193739932</v>
      </c>
      <c r="F111" s="29">
        <f>$D:$D/$C:$C*100</f>
        <v>100.00000000000003</v>
      </c>
      <c r="G111" s="36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>$D:$D/$B:$B*100</f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>$D:$D/$B:$B*100</f>
        <v>14.658044161869576</v>
      </c>
      <c r="F115" s="29">
        <v>0</v>
      </c>
      <c r="G115" s="36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>$D:$D/$B:$B*100</f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>$D:$D/$B:$B*100</f>
        <v>0.9617334396483114</v>
      </c>
      <c r="F117" s="29">
        <v>0</v>
      </c>
      <c r="G117" s="28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>$D:$D/$B:$B*100</f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>$D:$D/$B:$B*100</f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>$D:$D/$B:$B*100</f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" sqref="I12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163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86">
        <f>$D:$D/$B:$B*100</f>
        <v>30.96780738857371</v>
      </c>
      <c r="F7" s="86">
        <v>27699.089999999997</v>
      </c>
      <c r="G7" s="30">
        <f>G8+G16+G21+G26+G29+G33+G36+G45+G46+G47+G51+G62</f>
        <v>180839.30000000002</v>
      </c>
      <c r="H7" s="86">
        <f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86">
        <f>B9+B10</f>
        <v>381187.89999999997</v>
      </c>
      <c r="C8" s="86">
        <f>C9+C10</f>
        <v>136481.98</v>
      </c>
      <c r="D8" s="86">
        <f>D9+D10</f>
        <v>126230.90000000002</v>
      </c>
      <c r="E8" s="86">
        <f>$D:$D/$B:$B*100</f>
        <v>33.11513822972871</v>
      </c>
      <c r="F8" s="86">
        <v>10645.39</v>
      </c>
      <c r="G8" s="86">
        <f>G9+G10</f>
        <v>88490.77</v>
      </c>
      <c r="H8" s="86">
        <f>$D:$D/$G:$G*100</f>
        <v>142.64866267973485</v>
      </c>
      <c r="I8" s="30">
        <f>D8-Март!D8</f>
        <v>16178.763500000015</v>
      </c>
    </row>
    <row r="9" spans="1:9" ht="25.5">
      <c r="A9" s="53" t="s">
        <v>5</v>
      </c>
      <c r="B9" s="87">
        <v>8446.3</v>
      </c>
      <c r="C9" s="87">
        <v>3000</v>
      </c>
      <c r="D9" s="87">
        <v>2223.1</v>
      </c>
      <c r="E9" s="86">
        <f>$D:$D/$B:$B*100</f>
        <v>26.320400648804803</v>
      </c>
      <c r="F9" s="86">
        <v>200.86</v>
      </c>
      <c r="G9" s="87">
        <v>4352.0599999999995</v>
      </c>
      <c r="H9" s="86">
        <f>$D:$D/$G:$G*100</f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133481.98</v>
      </c>
      <c r="D10" s="92">
        <f>SUM(D11:D15)</f>
        <v>124007.80000000002</v>
      </c>
      <c r="E10" s="86">
        <f>$D:$D/$B:$B*100</f>
        <v>33.26910653385617</v>
      </c>
      <c r="F10" s="86">
        <v>10444.529999999999</v>
      </c>
      <c r="G10" s="92">
        <f>SUM(G11:G15)</f>
        <v>84138.71</v>
      </c>
      <c r="H10" s="86">
        <f>$D:$D/$G:$G*100</f>
        <v>147.3849551532226</v>
      </c>
      <c r="I10" s="30">
        <f>D10-Март!D10</f>
        <v>15973.75476000001</v>
      </c>
    </row>
    <row r="11" spans="1:9" ht="51">
      <c r="A11" s="56" t="s">
        <v>74</v>
      </c>
      <c r="B11" s="85">
        <v>313856.6</v>
      </c>
      <c r="C11" s="85">
        <v>85073.6</v>
      </c>
      <c r="D11" s="85">
        <v>73871.1</v>
      </c>
      <c r="E11" s="86">
        <f>$D:$D/$B:$B*100</f>
        <v>23.536576895308244</v>
      </c>
      <c r="F11" s="86">
        <v>10058</v>
      </c>
      <c r="G11" s="85">
        <v>81902.09999999999</v>
      </c>
      <c r="H11" s="48">
        <f>$D:$D/$G:$G*100</f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86">
        <f>$D:$D/$B:$B*100</f>
        <v>13.390418884517471</v>
      </c>
      <c r="F12" s="86">
        <v>81.56</v>
      </c>
      <c r="G12" s="85">
        <v>825.99</v>
      </c>
      <c r="H12" s="48">
        <f>$D:$D/$G:$G*100</f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86">
        <f>$D:$D/$B:$B*100</f>
        <v>42.23800469746113</v>
      </c>
      <c r="F13" s="86">
        <v>117.15</v>
      </c>
      <c r="G13" s="85">
        <v>620.16</v>
      </c>
      <c r="H13" s="48">
        <f>$D:$D/$G:$G*100</f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86">
        <f>$D:$D/$B:$B*100</f>
        <v>45.777295453664586</v>
      </c>
      <c r="F14" s="86">
        <v>187.82</v>
      </c>
      <c r="G14" s="85">
        <v>620.61</v>
      </c>
      <c r="H14" s="48">
        <f>$D:$D/$G:$G*100</f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86">
        <f>$D:$D/$B:$B*100</f>
        <v>100.71377602871536</v>
      </c>
      <c r="F15" s="86"/>
      <c r="G15" s="85">
        <v>169.85000000000002</v>
      </c>
      <c r="H15" s="48">
        <f>$D:$D/$G:$G*100</f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87">
        <f>SUM(B17:B20)</f>
        <v>55588</v>
      </c>
      <c r="C16" s="87">
        <v>16793.1</v>
      </c>
      <c r="D16" s="87">
        <v>17999.9</v>
      </c>
      <c r="E16" s="86">
        <f>$D:$D/$B:$B*100</f>
        <v>32.38090954882349</v>
      </c>
      <c r="F16" s="86">
        <v>1853.18</v>
      </c>
      <c r="G16" s="30">
        <f>G17+G18+G19+G20</f>
        <v>7432.4</v>
      </c>
      <c r="H16" s="86">
        <f>$D:$D/$G:$G*100</f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86">
        <f>$D:$D/$B:$B*100</f>
        <v>34.95589481599962</v>
      </c>
      <c r="F17" s="86">
        <v>844.23</v>
      </c>
      <c r="G17" s="85">
        <v>3358</v>
      </c>
      <c r="H17" s="48">
        <f>$D:$D/$G:$G*100</f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86">
        <f>$D:$D/$B:$B*100</f>
        <v>43.350107836089144</v>
      </c>
      <c r="F18" s="86">
        <v>5.74</v>
      </c>
      <c r="G18" s="85">
        <v>24.8</v>
      </c>
      <c r="H18" s="48">
        <f>$D:$D/$G:$G*100</f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86">
        <f>$D:$D/$B:$B*100</f>
        <v>31.152405026981477</v>
      </c>
      <c r="F19" s="86">
        <v>1158.41</v>
      </c>
      <c r="G19" s="85">
        <v>4659.33</v>
      </c>
      <c r="H19" s="48">
        <f>$D:$D/$G:$G*100</f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86">
        <f>$D:$D/$B:$B*100</f>
        <v>40.357278842492704</v>
      </c>
      <c r="F20" s="86">
        <v>-155.2</v>
      </c>
      <c r="G20" s="85">
        <v>-609.73</v>
      </c>
      <c r="H20" s="48">
        <f>$D:$D/$G:$G*100</f>
        <v>208.6005281026028</v>
      </c>
      <c r="I20" s="82">
        <f>D20-Март!D20</f>
        <v>-348.1845300000001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48787.01875</v>
      </c>
      <c r="D21" s="87">
        <f>SUM(D22:D25)</f>
        <v>46749.100000000006</v>
      </c>
      <c r="E21" s="86">
        <f>$D:$D/$B:$B*100</f>
        <v>34.83111241911389</v>
      </c>
      <c r="F21" s="86">
        <v>7362.96</v>
      </c>
      <c r="G21" s="30">
        <f>G22+G24+G25+G23</f>
        <v>49915.03</v>
      </c>
      <c r="H21" s="86">
        <f>$D:$D/$G:$G*100</f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86">
        <f>$D:$D/$B:$B*100</f>
        <v>32.491208027425714</v>
      </c>
      <c r="F22" s="86"/>
      <c r="G22" s="85">
        <v>34595.28</v>
      </c>
      <c r="H22" s="48">
        <f>$D:$D/$G:$G*100</f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86">
        <v>0</v>
      </c>
      <c r="F23" s="86">
        <v>7198.75</v>
      </c>
      <c r="G23" s="85">
        <v>6885.09</v>
      </c>
      <c r="H23" s="48">
        <f>$D:$D/$G:$G*100</f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86">
        <f>$D:$D/$B:$B*100</f>
        <v>43.11646586345381</v>
      </c>
      <c r="F24" s="86">
        <v>113.58</v>
      </c>
      <c r="G24" s="85">
        <v>795.04</v>
      </c>
      <c r="H24" s="48">
        <f>$D:$D/$G:$G*100</f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86">
        <f>$D:$D/$B:$B*100</f>
        <v>45.705483010013076</v>
      </c>
      <c r="F25" s="86">
        <v>50.63</v>
      </c>
      <c r="G25" s="85">
        <v>7639.619999999999</v>
      </c>
      <c r="H25" s="48">
        <f>$D:$D/$G:$G*100</f>
        <v>133.5982679766795</v>
      </c>
      <c r="I25" s="82">
        <f>D25-Март!D25</f>
        <v>2289.48586</v>
      </c>
    </row>
    <row r="26" spans="1:9" ht="12.75">
      <c r="A26" s="59" t="s">
        <v>8</v>
      </c>
      <c r="B26" s="87">
        <f>SUM(B27:B28)</f>
        <v>42549</v>
      </c>
      <c r="C26" s="87">
        <f>SUM(C27:C28)</f>
        <v>7058.2</v>
      </c>
      <c r="D26" s="87">
        <f>SUM(D27:D28)</f>
        <v>6167.3</v>
      </c>
      <c r="E26" s="86">
        <f>$D:$D/$B:$B*100</f>
        <v>14.494582716397566</v>
      </c>
      <c r="F26" s="86">
        <v>2465.82</v>
      </c>
      <c r="G26" s="30">
        <f>SUM(G27:G28)</f>
        <v>5961.199999999999</v>
      </c>
      <c r="H26" s="86">
        <f>$D:$D/$G:$G*100</f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86">
        <f>$D:$D/$B:$B*100</f>
        <v>9.900106674492106</v>
      </c>
      <c r="F27" s="86">
        <v>536.1</v>
      </c>
      <c r="G27" s="85">
        <v>1769.7199999999998</v>
      </c>
      <c r="H27" s="48">
        <f>$D:$D/$G:$G*100</f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86">
        <f>$D:$D/$B:$B*100</f>
        <v>21.179199289180197</v>
      </c>
      <c r="F28" s="86">
        <v>1929.72</v>
      </c>
      <c r="G28" s="85">
        <v>4191.48</v>
      </c>
      <c r="H28" s="48">
        <f>$D:$D/$G:$G*100</f>
        <v>87.5776575338544</v>
      </c>
      <c r="I28" s="82">
        <f>D28-Март!D28</f>
        <v>808.1743900000001</v>
      </c>
    </row>
    <row r="29" spans="1:9" ht="12.75">
      <c r="A29" s="52" t="s">
        <v>9</v>
      </c>
      <c r="B29" s="87">
        <f>SUM(B30:B32)</f>
        <v>16105.5</v>
      </c>
      <c r="C29" s="87">
        <f>SUM(C30:C32)</f>
        <v>5232.4</v>
      </c>
      <c r="D29" s="87">
        <f>SUM(D30:D32)</f>
        <v>5111.099999999999</v>
      </c>
      <c r="E29" s="86">
        <f>$D:$D/$B:$B*100</f>
        <v>31.73512154233026</v>
      </c>
      <c r="F29" s="86">
        <v>793.07</v>
      </c>
      <c r="G29" s="30">
        <f>G30+G31+G32</f>
        <v>4918.91</v>
      </c>
      <c r="H29" s="86">
        <f>$D:$D/$G:$G*100</f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86">
        <f>$D:$D/$B:$B*100</f>
        <v>31.660026394300832</v>
      </c>
      <c r="F30" s="86">
        <v>793.07</v>
      </c>
      <c r="G30" s="85">
        <v>4872.71</v>
      </c>
      <c r="H30" s="48">
        <f>$D:$D/$G:$G*100</f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86">
        <f>$D:$D/$B:$B*100</f>
        <v>28.57142857142857</v>
      </c>
      <c r="F31" s="86">
        <v>0</v>
      </c>
      <c r="G31" s="85">
        <v>11.2</v>
      </c>
      <c r="H31" s="48">
        <f>$D:$D/$G:$G*100</f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86">
        <f>$D:$D/$B:$B*100</f>
        <v>60</v>
      </c>
      <c r="F32" s="86">
        <v>0</v>
      </c>
      <c r="G32" s="85">
        <v>35</v>
      </c>
      <c r="H32" s="48">
        <f>$D:$D/$G:$G*100</f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0.04</v>
      </c>
      <c r="H33" s="48">
        <f>$D:$D/$G:$G*100</f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0.04</v>
      </c>
      <c r="H34" s="48">
        <f>$D:$D/$G:$G*100</f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0</v>
      </c>
      <c r="H35" s="48" t="e">
        <f>$D:$D/$G:$G*100</f>
        <v>#DIV/0!</v>
      </c>
      <c r="I35" s="30">
        <f>D35-Март!D35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20055.600000000002</v>
      </c>
      <c r="D36" s="87">
        <f>SUM(D38:D44)</f>
        <v>16357.699999999997</v>
      </c>
      <c r="E36" s="86">
        <f>$D:$D/$B:$B*100</f>
        <v>22.240126802862633</v>
      </c>
      <c r="F36" s="86">
        <v>3247.05</v>
      </c>
      <c r="G36" s="30">
        <f>G37+G39+G40+G41+G43+G44+G38+G42</f>
        <v>18026.09</v>
      </c>
      <c r="H36" s="86">
        <f>$D:$D/$G:$G*100</f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D37-Март!D37</f>
        <v>0</v>
      </c>
    </row>
    <row r="38" spans="1:9" ht="76.5">
      <c r="A38" s="56" t="s">
        <v>117</v>
      </c>
      <c r="B38" s="85">
        <v>37670.9</v>
      </c>
      <c r="C38" s="85">
        <v>10500</v>
      </c>
      <c r="D38" s="85">
        <v>9989.9</v>
      </c>
      <c r="E38" s="86">
        <f>$D:$D/$B:$B*100</f>
        <v>26.518877966812575</v>
      </c>
      <c r="F38" s="86">
        <v>2393.3</v>
      </c>
      <c r="G38" s="85">
        <v>10058.51</v>
      </c>
      <c r="H38" s="48">
        <f>$D:$D/$G:$G*100</f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86">
        <f>$D:$D/$B:$B*100</f>
        <v>12.758430832759807</v>
      </c>
      <c r="F39" s="86">
        <v>75.44</v>
      </c>
      <c r="G39" s="85">
        <v>250.31</v>
      </c>
      <c r="H39" s="48">
        <f>$D:$D/$G:$G*100</f>
        <v>370.3008269745515</v>
      </c>
      <c r="I39" s="82">
        <f>D39-Март!D39</f>
        <v>243.8414499999999</v>
      </c>
    </row>
    <row r="40" spans="1:9" ht="76.5">
      <c r="A40" s="56" t="s">
        <v>118</v>
      </c>
      <c r="B40" s="82">
        <v>428</v>
      </c>
      <c r="C40" s="82">
        <v>139.2</v>
      </c>
      <c r="D40" s="82">
        <v>70.9</v>
      </c>
      <c r="E40" s="86">
        <f>$D:$D/$B:$B*100</f>
        <v>16.565420560747665</v>
      </c>
      <c r="F40" s="86">
        <v>3.43</v>
      </c>
      <c r="G40" s="85">
        <v>147.79000000000002</v>
      </c>
      <c r="H40" s="48">
        <f>$D:$D/$G:$G*100</f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86">
        <f>$D:$D/$B:$B*100</f>
        <v>20.651913735245113</v>
      </c>
      <c r="F41" s="86">
        <v>538.73</v>
      </c>
      <c r="G41" s="85">
        <v>4374.6</v>
      </c>
      <c r="H41" s="48">
        <f>$D:$D/$G:$G*100</f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86">
        <f>$D:$D/$B:$B*100</f>
        <v>3.856557976312326</v>
      </c>
      <c r="F43" s="86">
        <v>0</v>
      </c>
      <c r="G43" s="85">
        <v>1641.63</v>
      </c>
      <c r="H43" s="48">
        <f>$D:$D/$G:$G*100</f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86">
        <f>$D:$D/$B:$B*100</f>
        <v>21.18283707376372</v>
      </c>
      <c r="F44" s="86">
        <v>236.15</v>
      </c>
      <c r="G44" s="85">
        <v>1539.3600000000001</v>
      </c>
      <c r="H44" s="48">
        <f>$D:$D/$G:$G*100</f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86">
        <f>$D:$D/$B:$B*100</f>
        <v>49.87612465771287</v>
      </c>
      <c r="F45" s="86">
        <v>43.6</v>
      </c>
      <c r="G45" s="87">
        <v>356.91</v>
      </c>
      <c r="H45" s="86">
        <f>$D:$D/$G:$G*100</f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86">
        <f>$D:$D/$B:$B*100</f>
        <v>33.33847102342787</v>
      </c>
      <c r="F46" s="86">
        <v>561.58</v>
      </c>
      <c r="G46" s="87">
        <v>512.06</v>
      </c>
      <c r="H46" s="86">
        <f>$D:$D/$G:$G*100</f>
        <v>84.48228723196502</v>
      </c>
      <c r="I46" s="30">
        <f>D46-Март!D46</f>
        <v>243.85736</v>
      </c>
    </row>
    <row r="47" spans="1:9" ht="25.5">
      <c r="A47" s="59" t="s">
        <v>14</v>
      </c>
      <c r="B47" s="87">
        <f>SUM(B48:B50)</f>
        <v>3900</v>
      </c>
      <c r="C47" s="87">
        <f>SUM(C48:C50)</f>
        <v>1063.6</v>
      </c>
      <c r="D47" s="87">
        <f>SUM(D48:D50)</f>
        <v>696.6</v>
      </c>
      <c r="E47" s="86">
        <f>$D:$D/$B:$B*100</f>
        <v>17.861538461538462</v>
      </c>
      <c r="F47" s="86">
        <v>585.5</v>
      </c>
      <c r="G47" s="30">
        <f>G48+G49+G50</f>
        <v>-58.370000000000005</v>
      </c>
      <c r="H47" s="86">
        <f>$D:$D/$G:$G*100</f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86">
        <v>0</v>
      </c>
      <c r="F49" s="86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86">
        <f>$D:$D/$B:$B*100</f>
        <v>17.861538461538462</v>
      </c>
      <c r="F50" s="86">
        <v>548.36</v>
      </c>
      <c r="G50" s="85">
        <v>-111.06</v>
      </c>
      <c r="H50" s="48">
        <f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86">
        <f>$D:$D/$B:$B*100</f>
        <v>21.368964260364113</v>
      </c>
      <c r="F51" s="86">
        <v>179.73</v>
      </c>
      <c r="G51" s="30">
        <v>5259.83</v>
      </c>
      <c r="H51" s="86">
        <f>$D:$D/$G:$G*100</f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D58-Март!D58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86">
        <f>$D:$D/$B:$B*100</f>
        <v>0</v>
      </c>
      <c r="F62" s="86">
        <v>-38.79</v>
      </c>
      <c r="G62" s="87">
        <v>24.43</v>
      </c>
      <c r="H62" s="86">
        <f>$D:$D/$G:$G*100</f>
        <v>0</v>
      </c>
      <c r="I62" s="30">
        <f>D62-Март!D62</f>
        <v>-0.2</v>
      </c>
    </row>
    <row r="63" spans="1:9" ht="12.75">
      <c r="A63" s="59" t="s">
        <v>17</v>
      </c>
      <c r="B63" s="87">
        <f>B62+B51+B47+B46+B45+B36+B29+B26+B21+B16+B8</f>
        <v>714424.49</v>
      </c>
      <c r="C63" s="87">
        <f>C62+C51+C47+C46+C45+C36+C29+C26+C21+C16+C8</f>
        <v>236748.49875000003</v>
      </c>
      <c r="D63" s="87">
        <f>D62+D51+D47+D46+D45+D36+D29+D26+D21+D16+D8</f>
        <v>221241.60000000003</v>
      </c>
      <c r="E63" s="86">
        <f>$D:$D/$B:$B*100</f>
        <v>30.96780738857371</v>
      </c>
      <c r="F63" s="86">
        <v>27699.089999999997</v>
      </c>
      <c r="G63" s="30">
        <f>G8+G16+G21+G26+G29+G33+G36+G45+G46+G47+G62+G51</f>
        <v>180839.30000000002</v>
      </c>
      <c r="H63" s="86">
        <f>$D:$D/$G:$G*100</f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86">
        <f>$D:$D/$B:$B*100</f>
        <v>16.290924562645497</v>
      </c>
      <c r="F64" s="86">
        <v>43822.57000000001</v>
      </c>
      <c r="G64" s="30">
        <f>G65+G71+G70</f>
        <v>500358.72000000003</v>
      </c>
      <c r="H64" s="86">
        <f>$D:$D/$G:$G*100</f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86">
        <f>$D:$D/$B:$B*100</f>
        <v>16.786836717260968</v>
      </c>
      <c r="F65" s="86">
        <v>46091.770000000004</v>
      </c>
      <c r="G65" s="30">
        <f>G66+G67+G69+G68</f>
        <v>503204.02</v>
      </c>
      <c r="H65" s="86">
        <f>$D:$D/$G:$G*100</f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86">
        <f>$D:$D/$B:$B*100</f>
        <v>28.311503573277573</v>
      </c>
      <c r="F66" s="86">
        <v>15902.8</v>
      </c>
      <c r="G66" s="85">
        <v>165833</v>
      </c>
      <c r="H66" s="48">
        <f>$D:$D/$G:$G*100</f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86">
        <f>$D:$D/$B:$B*100</f>
        <v>6.2872404478864095</v>
      </c>
      <c r="F67" s="86">
        <v>0</v>
      </c>
      <c r="G67" s="85">
        <v>34043.270000000004</v>
      </c>
      <c r="H67" s="48">
        <f>$D:$D/$G:$G*100</f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86">
        <f>$D:$D/$B:$B*100</f>
        <v>26.796706599190557</v>
      </c>
      <c r="F68" s="86">
        <v>30188.97</v>
      </c>
      <c r="G68" s="85">
        <v>287480.77</v>
      </c>
      <c r="H68" s="48">
        <f>$D:$D/$G:$G*100</f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86">
        <f>$D:$D/$B:$B*100</f>
        <v>24.64502190235873</v>
      </c>
      <c r="F69" s="86">
        <v>0</v>
      </c>
      <c r="G69" s="85">
        <v>15846.98</v>
      </c>
      <c r="H69" s="48">
        <f>$D:$D/$G:$G*100</f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87">
        <f>B63+B64</f>
        <v>3960601.8200000003</v>
      </c>
      <c r="C72" s="87">
        <f>C63+C64</f>
        <v>752707.8987499999</v>
      </c>
      <c r="D72" s="87">
        <f>D63+D64</f>
        <v>750073.8999999999</v>
      </c>
      <c r="E72" s="86">
        <f>$D:$D/$B:$B*100</f>
        <v>18.938381945196394</v>
      </c>
      <c r="F72" s="86">
        <v>71521.66</v>
      </c>
      <c r="G72" s="30">
        <v>681198</v>
      </c>
      <c r="H72" s="86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86">
        <f>$D:$D/$B:$B*100</f>
        <v>10.85038415644929</v>
      </c>
      <c r="F78" s="86">
        <f>$D:$D/$C:$C*100</f>
        <v>98.65613038995524</v>
      </c>
      <c r="G78" s="30">
        <f>G79+G80+G81+G82+G83+G84+G85+G86</f>
        <v>39807.1</v>
      </c>
      <c r="H78" s="86">
        <f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>$D:$D/$G:$G*100</f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>$D:$D/$G:$G*100</f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>$D:$D/$G:$G*100</f>
        <v>103.26633992302887</v>
      </c>
      <c r="I81" s="82">
        <f aca="true" t="shared" si="0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>$D:$D/$G:$G*100</f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>$D:$D/$G:$G*100</f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>$D:$D/$G:$G*100</f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87">
        <f>428600/1000</f>
        <v>428.6</v>
      </c>
      <c r="C87" s="71">
        <v>126.4</v>
      </c>
      <c r="D87" s="71">
        <v>126.4</v>
      </c>
      <c r="E87" s="86">
        <f>$D:$D/$B:$B*100</f>
        <v>29.491367242183852</v>
      </c>
      <c r="F87" s="86">
        <f>$D:$D/$C:$C*100</f>
        <v>100</v>
      </c>
      <c r="G87" s="30">
        <v>107</v>
      </c>
      <c r="H87" s="86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87">
        <v>13498.9</v>
      </c>
      <c r="C88" s="71">
        <v>2134.5</v>
      </c>
      <c r="D88" s="71">
        <v>1569.3</v>
      </c>
      <c r="E88" s="86">
        <f>$D:$D/$B:$B*100</f>
        <v>11.625391698582847</v>
      </c>
      <c r="F88" s="86">
        <f>$D:$D/$C:$C*100</f>
        <v>73.52073085031623</v>
      </c>
      <c r="G88" s="87">
        <v>1626.6</v>
      </c>
      <c r="H88" s="86">
        <f>$D:$D/$G:$G*100</f>
        <v>96.47731464404279</v>
      </c>
      <c r="I88" s="30">
        <f t="shared" si="0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86">
        <f>$D:$D/$B:$B*100</f>
        <v>3.499028554905671</v>
      </c>
      <c r="F89" s="86">
        <f>$D:$D/$C:$C*100</f>
        <v>99.61296285598753</v>
      </c>
      <c r="G89" s="30">
        <f>G90+G91+G92+G93+G94</f>
        <v>19568.9</v>
      </c>
      <c r="H89" s="86">
        <f>$D:$D/$G:$G*100</f>
        <v>105.74329676169842</v>
      </c>
      <c r="I89" s="30">
        <f t="shared" si="0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0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0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0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0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0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86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0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0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0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0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0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86">
        <f>$D:$D/$B:$B*100</f>
        <v>15.7959497564727</v>
      </c>
      <c r="F100" s="86"/>
      <c r="G100" s="30">
        <f>G101</f>
        <v>136.6</v>
      </c>
      <c r="H100" s="30">
        <f>H101</f>
        <v>225.54904831625186</v>
      </c>
      <c r="I100" s="30">
        <f t="shared" si="0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0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0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>$D:$D/$B:$B*100</f>
        <v>28.753761218754885</v>
      </c>
      <c r="F103" s="48">
        <f>$D:$D/$C:$C*100</f>
        <v>100</v>
      </c>
      <c r="G103" s="82">
        <v>167622.8</v>
      </c>
      <c r="H103" s="48">
        <f>$D:$D/$G:$G*100</f>
        <v>105.06178157148074</v>
      </c>
      <c r="I103" s="82">
        <f t="shared" si="0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>$D:$D/$B:$B*100</f>
        <v>26.317730542111565</v>
      </c>
      <c r="F104" s="48">
        <f>$D:$D/$C:$C*100</f>
        <v>99.99948077122781</v>
      </c>
      <c r="G104" s="82">
        <v>169610.7</v>
      </c>
      <c r="H104" s="48">
        <f>$D:$D/$G:$G*100</f>
        <v>102.19467285967217</v>
      </c>
      <c r="I104" s="82">
        <f t="shared" si="0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>$D:$D/$B:$B*100</f>
        <v>27.70773893760473</v>
      </c>
      <c r="F105" s="48">
        <f>$D:$D/$C:$C*100</f>
        <v>100</v>
      </c>
      <c r="G105" s="82">
        <v>39442.8</v>
      </c>
      <c r="H105" s="48">
        <f>$D:$D/$G:$G*100</f>
        <v>101.90884014319468</v>
      </c>
      <c r="I105" s="82">
        <f t="shared" si="0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>$D:$D/$B:$B*100</f>
        <v>7.863625507523286</v>
      </c>
      <c r="F106" s="48">
        <f>$D:$D/$C:$C*100</f>
        <v>100</v>
      </c>
      <c r="G106" s="82">
        <v>244.6</v>
      </c>
      <c r="H106" s="48">
        <f>$D:$D/$G:$G*100</f>
        <v>53.84300899427637</v>
      </c>
      <c r="I106" s="82">
        <f t="shared" si="0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>$D:$D/$B:$B*100</f>
        <v>14.290397172042915</v>
      </c>
      <c r="F107" s="48">
        <f>$D:$D/$C:$C*100</f>
        <v>100</v>
      </c>
      <c r="G107" s="82">
        <v>7701.2</v>
      </c>
      <c r="H107" s="48">
        <f>$D:$D/$G:$G*100</f>
        <v>104.72393912636993</v>
      </c>
      <c r="I107" s="82">
        <f t="shared" si="0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>$D:$D/$B:$B*100</f>
        <v>27.848731755300697</v>
      </c>
      <c r="F108" s="48">
        <f>$D:$D/$C:$C*100</f>
        <v>99.77936997190686</v>
      </c>
      <c r="G108" s="85">
        <v>44821.7</v>
      </c>
      <c r="H108" s="48">
        <f>$D:$D/$G:$G*100</f>
        <v>109.27385619019361</v>
      </c>
      <c r="I108" s="82">
        <f t="shared" si="0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86">
        <f>$D:$D/$B:$B*100</f>
        <v>13.086366548285605</v>
      </c>
      <c r="F109" s="86">
        <f>$D:$D/$C:$C*100</f>
        <v>99.5629049009608</v>
      </c>
      <c r="G109" s="30">
        <f>G110+G111</f>
        <v>39158.799999999996</v>
      </c>
      <c r="H109" s="86">
        <f>$D:$D/$G:$G*100</f>
        <v>109.18337640581429</v>
      </c>
      <c r="I109" s="30">
        <f t="shared" si="0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>$D:$D/$B:$B*100</f>
        <v>17.333476641463726</v>
      </c>
      <c r="F110" s="48">
        <f>$D:$D/$C:$C*100</f>
        <v>100</v>
      </c>
      <c r="G110" s="82">
        <v>38054.6</v>
      </c>
      <c r="H110" s="48">
        <f>$D:$D/$G:$G*100</f>
        <v>110.1843141170844</v>
      </c>
      <c r="I110" s="82">
        <f t="shared" si="0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>$D:$D/$B:$B*100</f>
        <v>0.9724054743350748</v>
      </c>
      <c r="F111" s="48">
        <f>$D:$D/$C:$C*100</f>
        <v>81.45989727380483</v>
      </c>
      <c r="G111" s="82">
        <v>1104.2</v>
      </c>
      <c r="H111" s="48">
        <f>$D:$D/$G:$G*100</f>
        <v>74.68755660206484</v>
      </c>
      <c r="I111" s="82">
        <f t="shared" si="0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86">
        <f>$D:$D/$B:$B*100</f>
        <v>0</v>
      </c>
      <c r="F112" s="86">
        <v>0</v>
      </c>
      <c r="G112" s="30">
        <f>G113</f>
        <v>0</v>
      </c>
      <c r="H112" s="48">
        <v>0</v>
      </c>
      <c r="I112" s="82">
        <f t="shared" si="0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>$D:$D/$B:$B*100</f>
        <v>0</v>
      </c>
      <c r="F113" s="48">
        <v>0</v>
      </c>
      <c r="G113" s="82">
        <v>0</v>
      </c>
      <c r="H113" s="48">
        <v>0</v>
      </c>
      <c r="I113" s="82">
        <f t="shared" si="0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86">
        <f>$D:$D/$B:$B*100</f>
        <v>16.196105021138298</v>
      </c>
      <c r="F114" s="86">
        <f>$D:$D/$C:$C*100</f>
        <v>99.998305802626</v>
      </c>
      <c r="G114" s="30">
        <f>G115+G116+G117+G118+G119</f>
        <v>14509.4</v>
      </c>
      <c r="H114" s="86">
        <f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>$D:$D/$B:$B*100</f>
        <v>22.242460692499357</v>
      </c>
      <c r="F115" s="48">
        <v>0</v>
      </c>
      <c r="G115" s="82">
        <v>471.6</v>
      </c>
      <c r="H115" s="48">
        <f>$D:$D/$G:$G*100</f>
        <v>137.23494486853264</v>
      </c>
      <c r="I115" s="82">
        <f t="shared" si="0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>$D:$D/$B:$B*100</f>
        <v>#DIV/0!</v>
      </c>
      <c r="F116" s="48" t="e">
        <f>$D:$D/$C:$C*100</f>
        <v>#DIV/0!</v>
      </c>
      <c r="G116" s="82">
        <v>0</v>
      </c>
      <c r="H116" s="48" t="e">
        <f>$D:$D/$G:$G*100</f>
        <v>#DIV/0!</v>
      </c>
      <c r="I116" s="82">
        <f t="shared" si="0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>$D:$D/$B:$B*100</f>
        <v>27.856383920665838</v>
      </c>
      <c r="F117" s="48">
        <v>0</v>
      </c>
      <c r="G117" s="82">
        <v>11872.5</v>
      </c>
      <c r="H117" s="48">
        <f>$D:$D/$G:$G*100</f>
        <v>211.9924194567277</v>
      </c>
      <c r="I117" s="82">
        <f t="shared" si="0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>$D:$D/$B:$B*100</f>
        <v>3.582857696996564</v>
      </c>
      <c r="F118" s="48">
        <f>$D:$D/$C:$C*100</f>
        <v>99.9838917525773</v>
      </c>
      <c r="G118" s="85">
        <v>1587.5</v>
      </c>
      <c r="H118" s="48">
        <f>$D:$D/$G:$G*100</f>
        <v>195.49606299212599</v>
      </c>
      <c r="I118" s="82">
        <f t="shared" si="0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>$D:$D/$B:$B*100</f>
        <v>25.384516516001888</v>
      </c>
      <c r="F119" s="48"/>
      <c r="G119" s="82">
        <v>577.8</v>
      </c>
      <c r="H119" s="48">
        <f>$D:$D/$G:$G*100</f>
        <v>102.54413291796469</v>
      </c>
      <c r="I119" s="82">
        <f t="shared" si="0"/>
        <v>592.5</v>
      </c>
    </row>
    <row r="120" spans="1:9" ht="12.75">
      <c r="A120" s="11" t="s">
        <v>61</v>
      </c>
      <c r="B120" s="87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86">
        <f>$D:$D/$B:$B*100</f>
        <v>38.74628330512365</v>
      </c>
      <c r="F120" s="86">
        <f>$D:$D/$C:$C*100</f>
        <v>99.96244050154216</v>
      </c>
      <c r="G120" s="87">
        <f>G121+G122+G123</f>
        <v>26490.9</v>
      </c>
      <c r="H120" s="86">
        <f>$D:$D/$G:$G*100</f>
        <v>322.4967819137893</v>
      </c>
      <c r="I120" s="82">
        <f t="shared" si="0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>$D:$D/$B:$B*100</f>
        <v>23.026797198587214</v>
      </c>
      <c r="F121" s="48">
        <f>$D:$D/$C:$C*100</f>
        <v>100</v>
      </c>
      <c r="G121" s="85">
        <v>23797</v>
      </c>
      <c r="H121" s="48">
        <f>$D:$D/$G:$G*100</f>
        <v>97.72324242551582</v>
      </c>
      <c r="I121" s="82">
        <f t="shared" si="0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>$D:$D/$G:$G*100</f>
        <v>4202.411886662059</v>
      </c>
      <c r="I122" s="82">
        <f t="shared" si="0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>$D:$D/$G:$G*100</f>
        <v>109.72812575186461</v>
      </c>
      <c r="I123" s="82">
        <f t="shared" si="0"/>
        <v>1368.2</v>
      </c>
    </row>
    <row r="124" spans="1:9" ht="26.25" customHeight="1">
      <c r="A124" s="13" t="s">
        <v>80</v>
      </c>
      <c r="B124" s="87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87">
        <f>G125</f>
        <v>0</v>
      </c>
      <c r="H124" s="48">
        <v>0</v>
      </c>
      <c r="I124" s="82">
        <f t="shared" si="0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0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86">
        <f>$D:$D/$B:$B*100</f>
        <v>16.954331633822758</v>
      </c>
      <c r="F126" s="86">
        <f>$D:$D/$C:$C*100</f>
        <v>97.37864915976337</v>
      </c>
      <c r="G126" s="30">
        <f>G78+G87+G88+G89+G95+G102+G109+G112+G114+G120+G124+G100</f>
        <v>596879.6000000001</v>
      </c>
      <c r="H126" s="86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87"/>
      <c r="I128" s="85"/>
    </row>
    <row r="129" spans="1:9" ht="12.75">
      <c r="A129" s="3" t="s">
        <v>58</v>
      </c>
      <c r="B129" s="88">
        <f>B131+B132</f>
        <v>42871.7</v>
      </c>
      <c r="C129" s="88"/>
      <c r="D129" s="88">
        <f>D131+D132</f>
        <v>93247.5</v>
      </c>
      <c r="E129" s="85"/>
      <c r="F129" s="85"/>
      <c r="G129" s="87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89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89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89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88">
        <f>B134-B135</f>
        <v>52410</v>
      </c>
      <c r="C133" s="90"/>
      <c r="D133" s="87">
        <v>-12050</v>
      </c>
      <c r="E133" s="90"/>
      <c r="F133" s="90"/>
      <c r="G133" s="90">
        <v>0</v>
      </c>
      <c r="H133" s="90"/>
      <c r="I133" s="90"/>
    </row>
    <row r="134" spans="1:9" ht="12.75">
      <c r="A134" s="2" t="s">
        <v>100</v>
      </c>
      <c r="B134" s="89">
        <f>Март!B133</f>
        <v>64460</v>
      </c>
      <c r="C134" s="91"/>
      <c r="D134" s="91" t="s">
        <v>149</v>
      </c>
      <c r="E134" s="91"/>
      <c r="F134" s="91"/>
      <c r="G134" s="91">
        <v>0</v>
      </c>
      <c r="H134" s="91"/>
      <c r="I134" s="91">
        <v>0</v>
      </c>
    </row>
    <row r="135" spans="1:9" ht="12.75">
      <c r="A135" s="2" t="s">
        <v>101</v>
      </c>
      <c r="B135" s="89">
        <f>Март!B134</f>
        <v>12050</v>
      </c>
      <c r="C135" s="91"/>
      <c r="D135" s="85">
        <v>12050</v>
      </c>
      <c r="E135" s="91"/>
      <c r="F135" s="91"/>
      <c r="G135" s="91">
        <v>0</v>
      </c>
      <c r="H135" s="91"/>
      <c r="I135" s="91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2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10" sqref="I11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166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167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722924.4899999999</v>
      </c>
      <c r="C7" s="30">
        <f>C8+C16+C21+C26+C29</f>
        <v>258531.88000000003</v>
      </c>
      <c r="D7" s="30">
        <f>D8+D16+D21+D26+D29+D36+D45+D46+D47+D51+D62</f>
        <v>270956.50000000006</v>
      </c>
      <c r="E7" s="86">
        <f>$D:$D/$B:$B*100</f>
        <v>37.48060879774596</v>
      </c>
      <c r="F7" s="86">
        <v>27699.089999999997</v>
      </c>
      <c r="G7" s="30">
        <f>G8+G16+G21+G26+G29+G33+G36+G45+G46+G47+G51+G62</f>
        <v>226811.84000000003</v>
      </c>
      <c r="H7" s="86">
        <f>$D:$D/$G:$G*100</f>
        <v>119.46311973836994</v>
      </c>
      <c r="I7" s="30">
        <f>D7-Апрель!D7</f>
        <v>49714.90000000005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157730.58000000002</v>
      </c>
      <c r="D8" s="86">
        <f>D9+D10-0.1</f>
        <v>147778.8</v>
      </c>
      <c r="E8" s="86">
        <f>$D:$D/$B:$B*100</f>
        <v>38.76796718888506</v>
      </c>
      <c r="F8" s="86">
        <v>10645.39</v>
      </c>
      <c r="G8" s="86">
        <f>G9+G10</f>
        <v>106693.28</v>
      </c>
      <c r="H8" s="86">
        <f>$D:$D/$G:$G*100</f>
        <v>138.5080672372243</v>
      </c>
      <c r="I8" s="30">
        <f>D8-Апрель!D8</f>
        <v>21547.899999999965</v>
      </c>
    </row>
    <row r="9" spans="1:9" ht="25.5">
      <c r="A9" s="53" t="s">
        <v>5</v>
      </c>
      <c r="B9" s="87">
        <v>8446.3</v>
      </c>
      <c r="C9" s="87">
        <v>3800</v>
      </c>
      <c r="D9" s="87">
        <v>1435.6</v>
      </c>
      <c r="E9" s="86">
        <f>$D:$D/$B:$B*100</f>
        <v>16.996791494500552</v>
      </c>
      <c r="F9" s="86">
        <v>200.86</v>
      </c>
      <c r="G9" s="85">
        <v>5238.389999999999</v>
      </c>
      <c r="H9" s="86">
        <f>$D:$D/$G:$G*100</f>
        <v>27.40536691617081</v>
      </c>
      <c r="I9" s="30">
        <f>D9-Апрель!D9</f>
        <v>-787.5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153930.58000000002</v>
      </c>
      <c r="D10" s="92">
        <f>SUM(D11:D15)</f>
        <v>146343.3</v>
      </c>
      <c r="E10" s="86">
        <f>$D:$D/$B:$B*100</f>
        <v>39.26132741824363</v>
      </c>
      <c r="F10" s="86">
        <v>10444.529999999999</v>
      </c>
      <c r="G10" s="92">
        <f>SUM(G11:G15)</f>
        <v>101454.89</v>
      </c>
      <c r="H10" s="86">
        <f>$D:$D/$G:$G*100</f>
        <v>144.24469830877544</v>
      </c>
      <c r="I10" s="30">
        <f>D10-Апрель!D10</f>
        <v>22335.49999999997</v>
      </c>
    </row>
    <row r="11" spans="1:9" ht="51">
      <c r="A11" s="56" t="s">
        <v>74</v>
      </c>
      <c r="B11" s="85">
        <v>313856.6</v>
      </c>
      <c r="C11" s="85">
        <v>104944.2</v>
      </c>
      <c r="D11" s="85">
        <v>93866.5</v>
      </c>
      <c r="E11" s="86">
        <f>$D:$D/$B:$B*100</f>
        <v>29.90744817856308</v>
      </c>
      <c r="F11" s="86">
        <v>10058</v>
      </c>
      <c r="G11" s="85">
        <v>98492.18</v>
      </c>
      <c r="H11" s="48">
        <f>$D:$D/$G:$G*100</f>
        <v>95.3035053138229</v>
      </c>
      <c r="I11" s="82">
        <f>D11-Апрель!D11</f>
        <v>19995.399999999994</v>
      </c>
    </row>
    <row r="12" spans="1:9" ht="94.5" customHeight="1">
      <c r="A12" s="56" t="s">
        <v>75</v>
      </c>
      <c r="B12" s="85">
        <v>6481.5</v>
      </c>
      <c r="C12" s="85">
        <v>984.1</v>
      </c>
      <c r="D12" s="85">
        <v>30.6</v>
      </c>
      <c r="E12" s="86">
        <f>$D:$D/$B:$B*100</f>
        <v>0.4721129368201805</v>
      </c>
      <c r="F12" s="86">
        <v>81.56</v>
      </c>
      <c r="G12" s="85">
        <v>969.1</v>
      </c>
      <c r="H12" s="48">
        <f>$D:$D/$G:$G*100</f>
        <v>3.157568878340729</v>
      </c>
      <c r="I12" s="82">
        <f>D12-Апрель!D12</f>
        <v>-837.3</v>
      </c>
    </row>
    <row r="13" spans="1:9" ht="25.5">
      <c r="A13" s="56" t="s">
        <v>76</v>
      </c>
      <c r="B13" s="85">
        <v>3576.4</v>
      </c>
      <c r="C13" s="85">
        <v>922</v>
      </c>
      <c r="D13" s="85">
        <v>1985.4</v>
      </c>
      <c r="E13" s="86">
        <f>$D:$D/$B:$B*100</f>
        <v>55.51392461693323</v>
      </c>
      <c r="F13" s="86">
        <v>117.15</v>
      </c>
      <c r="G13" s="85">
        <v>905.99</v>
      </c>
      <c r="H13" s="48">
        <f>$D:$D/$G:$G*100</f>
        <v>219.1414916279429</v>
      </c>
      <c r="I13" s="82">
        <f>D13-Апрель!D13</f>
        <v>474.8000000000002</v>
      </c>
    </row>
    <row r="14" spans="1:9" ht="63.75">
      <c r="A14" s="56" t="s">
        <v>78</v>
      </c>
      <c r="B14" s="85">
        <f>2580100/1000</f>
        <v>2580.1</v>
      </c>
      <c r="C14" s="85">
        <v>833.3</v>
      </c>
      <c r="D14" s="85">
        <v>1486.6</v>
      </c>
      <c r="E14" s="86">
        <f>$D:$D/$B:$B*100</f>
        <v>57.61792178597729</v>
      </c>
      <c r="F14" s="86">
        <v>187.82</v>
      </c>
      <c r="G14" s="85">
        <v>779.51</v>
      </c>
      <c r="H14" s="48">
        <f>$D:$D/$G:$G*100</f>
        <v>190.70954830598708</v>
      </c>
      <c r="I14" s="82">
        <f>D14-Апрель!D14</f>
        <v>305.5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48974.2</v>
      </c>
      <c r="E15" s="86">
        <f>$D:$D/$B:$B*100</f>
        <v>105.89703115877786</v>
      </c>
      <c r="F15" s="86"/>
      <c r="G15" s="85">
        <v>308.11</v>
      </c>
      <c r="H15" s="48">
        <f>$D:$D/$G:$G*100</f>
        <v>15895.037486611924</v>
      </c>
      <c r="I15" s="82">
        <f>D15-Апрель!D15</f>
        <v>2397.0999999999985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21189</v>
      </c>
      <c r="D16" s="87">
        <f>SUM(D17:D20)</f>
        <v>24837.6</v>
      </c>
      <c r="E16" s="86">
        <f>$D:$D/$B:$B*100</f>
        <v>44.68158595380298</v>
      </c>
      <c r="F16" s="86">
        <v>1853.18</v>
      </c>
      <c r="G16" s="30">
        <f>G17+G18+G19+G20</f>
        <v>9408.489999999998</v>
      </c>
      <c r="H16" s="86">
        <f>$D:$D/$G:$G*100</f>
        <v>263.99135249120746</v>
      </c>
      <c r="I16" s="30">
        <f>D16-Апрель!D16</f>
        <v>6837.699999999997</v>
      </c>
    </row>
    <row r="17" spans="1:9" ht="37.5" customHeight="1">
      <c r="A17" s="39" t="s">
        <v>83</v>
      </c>
      <c r="B17" s="82">
        <v>25133.1</v>
      </c>
      <c r="C17" s="82">
        <v>9348.9</v>
      </c>
      <c r="D17" s="82">
        <v>12161.3</v>
      </c>
      <c r="E17" s="86">
        <f>$D:$D/$B:$B*100</f>
        <v>48.387584500121356</v>
      </c>
      <c r="F17" s="86">
        <v>844.23</v>
      </c>
      <c r="G17" s="85">
        <v>4263.9</v>
      </c>
      <c r="H17" s="48">
        <f>$D:$D/$G:$G*100</f>
        <v>285.21541311944463</v>
      </c>
      <c r="I17" s="82">
        <f>D17-Апрель!D17</f>
        <v>3375.7999999999993</v>
      </c>
    </row>
    <row r="18" spans="1:9" ht="56.25" customHeight="1">
      <c r="A18" s="39" t="s">
        <v>84</v>
      </c>
      <c r="B18" s="82">
        <v>139.1</v>
      </c>
      <c r="C18" s="82">
        <v>57.5</v>
      </c>
      <c r="D18" s="82">
        <v>75.3</v>
      </c>
      <c r="E18" s="86">
        <f>$D:$D/$B:$B*100</f>
        <v>54.133716750539186</v>
      </c>
      <c r="F18" s="86">
        <v>5.74</v>
      </c>
      <c r="G18" s="85">
        <v>32.11</v>
      </c>
      <c r="H18" s="48">
        <f>$D:$D/$G:$G*100</f>
        <v>234.50638430395517</v>
      </c>
      <c r="I18" s="82">
        <f>D18-Апрель!D18</f>
        <v>15</v>
      </c>
    </row>
    <row r="19" spans="1:9" ht="55.5" customHeight="1">
      <c r="A19" s="39" t="s">
        <v>85</v>
      </c>
      <c r="B19" s="82">
        <f>33467400/1000</f>
        <v>33467.4</v>
      </c>
      <c r="C19" s="82">
        <v>13220.2</v>
      </c>
      <c r="D19" s="82">
        <v>14093.3</v>
      </c>
      <c r="E19" s="86">
        <f>$D:$D/$B:$B*100</f>
        <v>42.110531442538104</v>
      </c>
      <c r="F19" s="86">
        <v>1158.41</v>
      </c>
      <c r="G19" s="85">
        <v>5854.639999999999</v>
      </c>
      <c r="H19" s="48">
        <f>$D:$D/$G:$G*100</f>
        <v>240.72018091633302</v>
      </c>
      <c r="I19" s="82">
        <f>D19-Апрель!D19</f>
        <v>3667.3999999999996</v>
      </c>
    </row>
    <row r="20" spans="1:9" ht="15.75" customHeight="1">
      <c r="A20" s="39" t="s">
        <v>86</v>
      </c>
      <c r="B20" s="82">
        <v>-3151.6</v>
      </c>
      <c r="C20" s="82">
        <v>-1437.6</v>
      </c>
      <c r="D20" s="82">
        <v>-1492.3</v>
      </c>
      <c r="E20" s="86">
        <f>$D:$D/$B:$B*100</f>
        <v>47.350552100520375</v>
      </c>
      <c r="F20" s="86">
        <v>-155.2</v>
      </c>
      <c r="G20" s="85">
        <v>-742.1600000000001</v>
      </c>
      <c r="H20" s="48">
        <f>$D:$D/$G:$G*100</f>
        <v>201.07523984046566</v>
      </c>
      <c r="I20" s="82">
        <f>D20-Апрель!D20</f>
        <v>-220.39999999999986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65311.9</v>
      </c>
      <c r="D21" s="87">
        <f>SUM(D22:D25)</f>
        <v>58267.100000000006</v>
      </c>
      <c r="E21" s="86">
        <f>$D:$D/$B:$B*100</f>
        <v>43.41276966691875</v>
      </c>
      <c r="F21" s="86">
        <v>7362.96</v>
      </c>
      <c r="G21" s="30">
        <f>G22+G24+G25+G23</f>
        <v>63635.170000000006</v>
      </c>
      <c r="H21" s="86">
        <f>$D:$D/$G:$G*100</f>
        <v>91.56430319900143</v>
      </c>
      <c r="I21" s="30">
        <f>D21-Апрель!D21</f>
        <v>11518</v>
      </c>
    </row>
    <row r="22" spans="1:9" ht="28.5" customHeight="1">
      <c r="A22" s="56" t="s">
        <v>146</v>
      </c>
      <c r="B22" s="85">
        <v>110640.7</v>
      </c>
      <c r="C22" s="85">
        <v>52950</v>
      </c>
      <c r="D22" s="85">
        <v>46656</v>
      </c>
      <c r="E22" s="86">
        <f>$D:$D/$B:$B*100</f>
        <v>42.16893060148752</v>
      </c>
      <c r="F22" s="86"/>
      <c r="G22" s="85">
        <v>46625.79</v>
      </c>
      <c r="H22" s="48">
        <f>$D:$D/$G:$G*100</f>
        <v>100.06479246785953</v>
      </c>
      <c r="I22" s="82">
        <f>D22-Апрель!D22</f>
        <v>10707.5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-4.4</v>
      </c>
      <c r="E23" s="86">
        <v>0</v>
      </c>
      <c r="F23" s="86">
        <v>7198.75</v>
      </c>
      <c r="G23" s="85">
        <v>7095.04</v>
      </c>
      <c r="H23" s="48">
        <f>$D:$D/$G:$G*100</f>
        <v>-0.06201515424860184</v>
      </c>
      <c r="I23" s="82">
        <f>D23-Апрель!D23</f>
        <v>-61.8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541.8</v>
      </c>
      <c r="E24" s="86">
        <f>$D:$D/$B:$B*100</f>
        <v>43.51807228915662</v>
      </c>
      <c r="F24" s="86">
        <v>113.58</v>
      </c>
      <c r="G24" s="85">
        <v>1069.23</v>
      </c>
      <c r="H24" s="48">
        <f>$D:$D/$G:$G*100</f>
        <v>50.67197890070424</v>
      </c>
      <c r="I24" s="82">
        <f>D24-Апрель!D24</f>
        <v>5</v>
      </c>
    </row>
    <row r="25" spans="1:9" ht="27" customHeight="1">
      <c r="A25" s="56" t="s">
        <v>88</v>
      </c>
      <c r="B25" s="85">
        <v>22330.8</v>
      </c>
      <c r="C25" s="85">
        <v>11116.9</v>
      </c>
      <c r="D25" s="85">
        <v>11073.7</v>
      </c>
      <c r="E25" s="86">
        <f>$D:$D/$B:$B*100</f>
        <v>49.589356404607095</v>
      </c>
      <c r="F25" s="86">
        <v>50.63</v>
      </c>
      <c r="G25" s="85">
        <v>8845.109999999999</v>
      </c>
      <c r="H25" s="48">
        <f>$D:$D/$G:$G*100</f>
        <v>125.19572961783405</v>
      </c>
      <c r="I25" s="82">
        <f>D25-Апрель!D25</f>
        <v>867.3000000000011</v>
      </c>
    </row>
    <row r="26" spans="1:9" ht="12.75">
      <c r="A26" s="59" t="s">
        <v>8</v>
      </c>
      <c r="B26" s="87">
        <f>SUM(B27:B28)</f>
        <v>42549</v>
      </c>
      <c r="C26" s="87">
        <f>SUM(C27:C28)</f>
        <v>7958.2</v>
      </c>
      <c r="D26" s="87">
        <f>SUM(D27:D28)</f>
        <v>7333.1</v>
      </c>
      <c r="E26" s="86">
        <f>$D:$D/$B:$B*100</f>
        <v>17.23448259653576</v>
      </c>
      <c r="F26" s="86">
        <v>2465.82</v>
      </c>
      <c r="G26" s="30">
        <f>SUM(G27:G28)</f>
        <v>6975.32</v>
      </c>
      <c r="H26" s="86">
        <f>$D:$D/$G:$G*100</f>
        <v>105.12922704621437</v>
      </c>
      <c r="I26" s="30">
        <f>D26-Апрель!D26</f>
        <v>1165.8000000000002</v>
      </c>
    </row>
    <row r="27" spans="1:9" ht="12.75">
      <c r="A27" s="56" t="s">
        <v>106</v>
      </c>
      <c r="B27" s="82">
        <v>25216.9</v>
      </c>
      <c r="C27" s="82">
        <v>2609</v>
      </c>
      <c r="D27" s="82">
        <v>2834.6</v>
      </c>
      <c r="E27" s="86">
        <f>$D:$D/$B:$B*100</f>
        <v>11.240874175652042</v>
      </c>
      <c r="F27" s="86">
        <v>536.1</v>
      </c>
      <c r="G27" s="85">
        <v>1984.1</v>
      </c>
      <c r="H27" s="48">
        <f>$D:$D/$G:$G*100</f>
        <v>142.86578297464845</v>
      </c>
      <c r="I27" s="82">
        <f>D27-Апрель!D27</f>
        <v>338.0999999999999</v>
      </c>
    </row>
    <row r="28" spans="1:9" ht="12.75">
      <c r="A28" s="56" t="s">
        <v>107</v>
      </c>
      <c r="B28" s="85">
        <f>17332100/1000</f>
        <v>17332.1</v>
      </c>
      <c r="C28" s="85">
        <v>5349.2</v>
      </c>
      <c r="D28" s="85">
        <v>4498.5</v>
      </c>
      <c r="E28" s="86">
        <f>$D:$D/$B:$B*100</f>
        <v>25.954731394349217</v>
      </c>
      <c r="F28" s="86">
        <v>1929.72</v>
      </c>
      <c r="G28" s="85">
        <v>4991.219999999999</v>
      </c>
      <c r="H28" s="48">
        <f>$D:$D/$G:$G*100</f>
        <v>90.12826523375048</v>
      </c>
      <c r="I28" s="82">
        <f>D28-Апрель!D28</f>
        <v>827.6999999999998</v>
      </c>
    </row>
    <row r="29" spans="1:9" ht="12.75">
      <c r="A29" s="52" t="s">
        <v>9</v>
      </c>
      <c r="B29" s="87">
        <f>SUM(B30:B32)</f>
        <v>16105.5</v>
      </c>
      <c r="C29" s="87">
        <f>SUM(C30:C32)</f>
        <v>6342.2</v>
      </c>
      <c r="D29" s="87">
        <f>SUM(D30:D32)</f>
        <v>6399.2</v>
      </c>
      <c r="E29" s="86">
        <f>$D:$D/$B:$B*100</f>
        <v>39.733010462264446</v>
      </c>
      <c r="F29" s="86">
        <v>793.07</v>
      </c>
      <c r="G29" s="30">
        <f>G30+G32+G31</f>
        <v>6055</v>
      </c>
      <c r="H29" s="86">
        <f>$D:$D/$G:$G*100</f>
        <v>105.68455821635013</v>
      </c>
      <c r="I29" s="30">
        <f>D29-Апрель!D29</f>
        <v>1288.1000000000004</v>
      </c>
    </row>
    <row r="30" spans="1:9" ht="25.5">
      <c r="A30" s="56" t="s">
        <v>10</v>
      </c>
      <c r="B30" s="85">
        <v>15988.3</v>
      </c>
      <c r="C30" s="85">
        <v>6300</v>
      </c>
      <c r="D30" s="85">
        <v>6325.2</v>
      </c>
      <c r="E30" s="86">
        <f>$D:$D/$B:$B*100</f>
        <v>39.5614292951721</v>
      </c>
      <c r="F30" s="86">
        <v>793.07</v>
      </c>
      <c r="G30" s="85">
        <v>5964.6</v>
      </c>
      <c r="H30" s="48">
        <f>$D:$D/$G:$G*100</f>
        <v>106.04566944975353</v>
      </c>
      <c r="I30" s="82">
        <f>D30-Апрель!D30</f>
        <v>1263.3000000000002</v>
      </c>
    </row>
    <row r="31" spans="1:9" ht="25.5">
      <c r="A31" s="56" t="s">
        <v>91</v>
      </c>
      <c r="B31" s="81">
        <f>67200/1000</f>
        <v>67.2</v>
      </c>
      <c r="C31" s="81">
        <v>27.2</v>
      </c>
      <c r="D31" s="81">
        <v>24</v>
      </c>
      <c r="E31" s="86">
        <f>$D:$D/$B:$B*100</f>
        <v>35.714285714285715</v>
      </c>
      <c r="F31" s="86">
        <v>0</v>
      </c>
      <c r="G31" s="85">
        <v>60</v>
      </c>
      <c r="H31" s="48">
        <f>$D:$D/$G:$G*100</f>
        <v>40</v>
      </c>
      <c r="I31" s="82">
        <f>D31-Апрель!D31</f>
        <v>4.800000000000001</v>
      </c>
    </row>
    <row r="32" spans="1:9" ht="25.5">
      <c r="A32" s="56" t="s">
        <v>90</v>
      </c>
      <c r="B32" s="81">
        <f>50000/1000</f>
        <v>50</v>
      </c>
      <c r="C32" s="81">
        <v>15</v>
      </c>
      <c r="D32" s="81">
        <v>50</v>
      </c>
      <c r="E32" s="86">
        <f>$D:$D/$B:$B*100</f>
        <v>100</v>
      </c>
      <c r="F32" s="86">
        <v>0</v>
      </c>
      <c r="G32" s="85">
        <v>30.4</v>
      </c>
      <c r="H32" s="48">
        <f>$D:$D/$G:$G*100</f>
        <v>164.47368421052633</v>
      </c>
      <c r="I32" s="82">
        <f>D32-Апрель!D32</f>
        <v>20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0">
        <f>G34+G35</f>
        <v>0.039999999999999994</v>
      </c>
      <c r="H33" s="48">
        <f>$D:$D/$G:$G*100</f>
        <v>50.000000000000014</v>
      </c>
      <c r="I33" s="30">
        <f>D33-Апрель!D33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85">
        <v>0.06</v>
      </c>
      <c r="H34" s="48">
        <f>$D:$D/$G:$G*100</f>
        <v>33.333333333333336</v>
      </c>
      <c r="I34" s="30">
        <f>D34-Апрель!D34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-0.02</v>
      </c>
      <c r="H35" s="48">
        <f>$D:$D/$G:$G*100</f>
        <v>0</v>
      </c>
      <c r="I35" s="30">
        <f>D35-Апрель!D35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23868.6</v>
      </c>
      <c r="D36" s="87">
        <f>SUM(D38:D44)</f>
        <v>20333.1</v>
      </c>
      <c r="E36" s="86">
        <f>$D:$D/$B:$B*100</f>
        <v>27.64512873419162</v>
      </c>
      <c r="F36" s="86">
        <v>3247.05</v>
      </c>
      <c r="G36" s="30">
        <f>G37+G39+G40+G41+G43+G44+G38+G42</f>
        <v>26689.89</v>
      </c>
      <c r="H36" s="86">
        <f>$D:$D/$G:$G*100</f>
        <v>76.1827793220579</v>
      </c>
      <c r="I36" s="30">
        <f>D36-Апрель!D36</f>
        <v>3975.4000000000015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D37-Апрель!D37</f>
        <v>0</v>
      </c>
    </row>
    <row r="38" spans="1:9" ht="76.5">
      <c r="A38" s="56" t="s">
        <v>117</v>
      </c>
      <c r="B38" s="85">
        <v>37670.9</v>
      </c>
      <c r="C38" s="85">
        <v>12500</v>
      </c>
      <c r="D38" s="85">
        <v>12298.4</v>
      </c>
      <c r="E38" s="86">
        <f>$D:$D/$B:$B*100</f>
        <v>32.64695029850627</v>
      </c>
      <c r="F38" s="86">
        <v>2393.3</v>
      </c>
      <c r="G38" s="85">
        <v>17157.13</v>
      </c>
      <c r="H38" s="48">
        <f>$D:$D/$G:$G*100</f>
        <v>71.68098627217955</v>
      </c>
      <c r="I38" s="82">
        <f>D38-Апрель!D38</f>
        <v>2308.5</v>
      </c>
    </row>
    <row r="39" spans="1:9" ht="76.5">
      <c r="A39" s="56" t="s">
        <v>125</v>
      </c>
      <c r="B39" s="82">
        <v>7265</v>
      </c>
      <c r="C39" s="82">
        <v>1387.1</v>
      </c>
      <c r="D39" s="82">
        <v>1319.1</v>
      </c>
      <c r="E39" s="86">
        <f>$D:$D/$B:$B*100</f>
        <v>18.156916724019272</v>
      </c>
      <c r="F39" s="86">
        <v>75.44</v>
      </c>
      <c r="G39" s="85">
        <v>396.45</v>
      </c>
      <c r="H39" s="48">
        <f>$D:$D/$G:$G*100</f>
        <v>332.72796065077563</v>
      </c>
      <c r="I39" s="82">
        <f>D39-Апрель!D39</f>
        <v>392.19999999999993</v>
      </c>
    </row>
    <row r="40" spans="1:9" ht="76.5">
      <c r="A40" s="56" t="s">
        <v>118</v>
      </c>
      <c r="B40" s="82">
        <v>428</v>
      </c>
      <c r="C40" s="82">
        <v>174.9</v>
      </c>
      <c r="D40" s="82">
        <v>179.3</v>
      </c>
      <c r="E40" s="86">
        <f>$D:$D/$B:$B*100</f>
        <v>41.89252336448598</v>
      </c>
      <c r="F40" s="86">
        <v>3.43</v>
      </c>
      <c r="G40" s="85">
        <v>183.46000000000004</v>
      </c>
      <c r="H40" s="48">
        <f>$D:$D/$G:$G*100</f>
        <v>97.73247574403139</v>
      </c>
      <c r="I40" s="82">
        <f>D40-Апрель!D40</f>
        <v>108.4</v>
      </c>
    </row>
    <row r="41" spans="1:9" ht="38.25">
      <c r="A41" s="56" t="s">
        <v>119</v>
      </c>
      <c r="B41" s="82">
        <v>21306.5</v>
      </c>
      <c r="C41" s="82">
        <v>5427.5</v>
      </c>
      <c r="D41" s="82">
        <v>5253.6</v>
      </c>
      <c r="E41" s="86">
        <f>$D:$D/$B:$B*100</f>
        <v>24.657264215145613</v>
      </c>
      <c r="F41" s="86">
        <v>538.73</v>
      </c>
      <c r="G41" s="85">
        <v>5326.290000000001</v>
      </c>
      <c r="H41" s="48">
        <f>$D:$D/$G:$G*100</f>
        <v>98.63526019048906</v>
      </c>
      <c r="I41" s="82">
        <f>D41-Апрель!D41</f>
        <v>853.4000000000005</v>
      </c>
    </row>
    <row r="42" spans="1:9" ht="51">
      <c r="A42" s="56" t="s">
        <v>147</v>
      </c>
      <c r="B42" s="82">
        <v>64.2</v>
      </c>
      <c r="C42" s="82">
        <v>26.8</v>
      </c>
      <c r="D42" s="82">
        <v>0</v>
      </c>
      <c r="E42" s="86">
        <f>$D:$D/$B:$B*100</f>
        <v>0</v>
      </c>
      <c r="F42" s="86"/>
      <c r="G42" s="85">
        <v>13.89</v>
      </c>
      <c r="H42" s="48">
        <f>$D:$D/$G:$G*100</f>
        <v>0</v>
      </c>
      <c r="I42" s="82">
        <f>D42-Апрель!D42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146.6</v>
      </c>
      <c r="E43" s="86">
        <f>$D:$D/$B:$B*100</f>
        <v>5.3589706097382654</v>
      </c>
      <c r="F43" s="86">
        <v>0</v>
      </c>
      <c r="G43" s="85">
        <v>1741.63</v>
      </c>
      <c r="H43" s="48">
        <f>$D:$D/$G:$G*100</f>
        <v>8.417402088847803</v>
      </c>
      <c r="I43" s="82">
        <f>D43-Апрель!D43</f>
        <v>41.099999999999994</v>
      </c>
    </row>
    <row r="44" spans="1:9" ht="76.5">
      <c r="A44" s="60" t="s">
        <v>121</v>
      </c>
      <c r="B44" s="82">
        <v>4080.19</v>
      </c>
      <c r="C44" s="82">
        <v>1616.7</v>
      </c>
      <c r="D44" s="82">
        <v>1136.1</v>
      </c>
      <c r="E44" s="86">
        <f>$D:$D/$B:$B*100</f>
        <v>27.844291564853595</v>
      </c>
      <c r="F44" s="86">
        <v>236.15</v>
      </c>
      <c r="G44" s="85">
        <v>1871.04</v>
      </c>
      <c r="H44" s="48">
        <f>$D:$D/$G:$G*100</f>
        <v>60.72024114930733</v>
      </c>
      <c r="I44" s="82">
        <f>D44-Апрель!D44</f>
        <v>271.79999999999995</v>
      </c>
    </row>
    <row r="45" spans="1:9" ht="27" customHeight="1">
      <c r="A45" s="53" t="s">
        <v>13</v>
      </c>
      <c r="B45" s="87">
        <v>766.9</v>
      </c>
      <c r="C45" s="87">
        <v>408.1</v>
      </c>
      <c r="D45" s="87">
        <v>406.9</v>
      </c>
      <c r="E45" s="86">
        <f>$D:$D/$B:$B*100</f>
        <v>53.05776502803494</v>
      </c>
      <c r="F45" s="86">
        <v>43.6</v>
      </c>
      <c r="G45" s="87">
        <v>362.1</v>
      </c>
      <c r="H45" s="86">
        <f>$D:$D/$G:$G*100</f>
        <v>112.37227285280309</v>
      </c>
      <c r="I45" s="30">
        <f>D45-Апрель!D45</f>
        <v>24.399999999999977</v>
      </c>
    </row>
    <row r="46" spans="1:9" ht="25.5">
      <c r="A46" s="53" t="s">
        <v>96</v>
      </c>
      <c r="B46" s="87">
        <v>1297.6</v>
      </c>
      <c r="C46" s="87">
        <v>272.4</v>
      </c>
      <c r="D46" s="87">
        <v>3394.5</v>
      </c>
      <c r="E46" s="86">
        <f>$D:$D/$B:$B*100</f>
        <v>261.5983353884094</v>
      </c>
      <c r="F46" s="86">
        <v>561.58</v>
      </c>
      <c r="G46" s="87">
        <v>586.78</v>
      </c>
      <c r="H46" s="86">
        <f>$D:$D/$G:$G*100</f>
        <v>578.496199597805</v>
      </c>
      <c r="I46" s="30">
        <f>D46-Апрель!D46</f>
        <v>2961.9</v>
      </c>
    </row>
    <row r="47" spans="1:9" ht="25.5">
      <c r="A47" s="59" t="s">
        <v>14</v>
      </c>
      <c r="B47" s="87">
        <f>SUM(B48:B50)</f>
        <v>12400</v>
      </c>
      <c r="C47" s="87">
        <f>SUM(C48:C50)</f>
        <v>1418.8</v>
      </c>
      <c r="D47" s="87">
        <f>SUM(D48:D50)</f>
        <v>742.7</v>
      </c>
      <c r="E47" s="86">
        <f>$D:$D/$B:$B*100</f>
        <v>5.989516129032259</v>
      </c>
      <c r="F47" s="86">
        <v>585.5</v>
      </c>
      <c r="G47" s="30">
        <f>G48+G49+G50</f>
        <v>560.3199999999999</v>
      </c>
      <c r="H47" s="86">
        <f>$D:$D/$G:$G*100</f>
        <v>132.54925756710455</v>
      </c>
      <c r="I47" s="30">
        <f>D47-Апрель!D47</f>
        <v>46.10000000000002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85">
        <v>52.69</v>
      </c>
      <c r="H48" s="48">
        <f>$D:$D/$G:$G*100</f>
        <v>0</v>
      </c>
      <c r="I48" s="30">
        <f>D48-Апрель!D48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13.34</v>
      </c>
      <c r="H49" s="48">
        <v>0</v>
      </c>
      <c r="I49" s="82">
        <f>D49-Апрель!D49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1418.8</v>
      </c>
      <c r="D50" s="83">
        <v>742.7</v>
      </c>
      <c r="E50" s="86">
        <f>$D:$D/$B:$B*100</f>
        <v>19.043589743589745</v>
      </c>
      <c r="F50" s="86">
        <v>548.36</v>
      </c>
      <c r="G50" s="85">
        <v>494.28999999999996</v>
      </c>
      <c r="H50" s="48">
        <f>$D:$D/$G:$G*100</f>
        <v>150.25592263650896</v>
      </c>
      <c r="I50" s="30">
        <f>D50-Апрель!D50</f>
        <v>46.10000000000002</v>
      </c>
    </row>
    <row r="51" spans="1:9" ht="12.75">
      <c r="A51" s="53" t="s">
        <v>15</v>
      </c>
      <c r="B51" s="85">
        <v>5212.7</v>
      </c>
      <c r="C51" s="85">
        <v>984.9</v>
      </c>
      <c r="D51" s="85">
        <v>1461</v>
      </c>
      <c r="E51" s="86">
        <f>$D:$D/$B:$B*100</f>
        <v>28.02770157499952</v>
      </c>
      <c r="F51" s="86">
        <v>179.73</v>
      </c>
      <c r="G51" s="30">
        <v>5819.79</v>
      </c>
      <c r="H51" s="86">
        <f>$D:$D/$G:$G*100</f>
        <v>25.10399859788755</v>
      </c>
      <c r="I51" s="30">
        <f>D51-Апрель!D51</f>
        <v>347.0999999999999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D52-Апрель!D52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D53-Апрель!D53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D54-Апрель!D54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D55-Апрель!D55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D56-Апрель!D56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D57-Апрель!D57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D58-Апрель!D58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D59-Апрель!D59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D60-Апрель!D60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D61-Апрель!D61</f>
        <v>0</v>
      </c>
    </row>
    <row r="62" spans="1:9" ht="12.75">
      <c r="A62" s="52" t="s">
        <v>16</v>
      </c>
      <c r="B62" s="81">
        <f>50000/1000</f>
        <v>50</v>
      </c>
      <c r="C62" s="81">
        <v>20.8</v>
      </c>
      <c r="D62" s="81">
        <v>2.5</v>
      </c>
      <c r="E62" s="86">
        <f>$D:$D/$B:$B*100</f>
        <v>5</v>
      </c>
      <c r="F62" s="86">
        <v>-38.79</v>
      </c>
      <c r="G62" s="87">
        <v>25.66</v>
      </c>
      <c r="H62" s="86">
        <f>$D:$D/$G:$G*100</f>
        <v>9.742790335151987</v>
      </c>
      <c r="I62" s="30">
        <f>D62-Апрель!D62</f>
        <v>2.5</v>
      </c>
    </row>
    <row r="63" spans="1:9" ht="12.75">
      <c r="A63" s="59" t="s">
        <v>17</v>
      </c>
      <c r="B63" s="87">
        <f>B62+B51+B47+B46+B45+B36+B29+B26+B21+B16+B8</f>
        <v>722924.49</v>
      </c>
      <c r="C63" s="87">
        <f>C62+C51+C47+C46+C45+C36+C29+C26+C21+C16+C8</f>
        <v>285505.48</v>
      </c>
      <c r="D63" s="87">
        <f>D62+D51+D47+D46+D45+D36+D29+D26+D21+D16+D8</f>
        <v>270956.5</v>
      </c>
      <c r="E63" s="86">
        <f>$D:$D/$B:$B*100</f>
        <v>37.480608797745944</v>
      </c>
      <c r="F63" s="86">
        <v>27699.089999999997</v>
      </c>
      <c r="G63" s="30">
        <f>G8+G16+G21+G26+G29+G33+G36+G45+G46+G47+G62+G51</f>
        <v>226811.84000000003</v>
      </c>
      <c r="H63" s="86">
        <f>$D:$D/$G:$G*100</f>
        <v>119.46311973836991</v>
      </c>
      <c r="I63" s="30">
        <f>D63-Апрель!D63</f>
        <v>49714.899999999965</v>
      </c>
    </row>
    <row r="64" spans="1:9" ht="12.75">
      <c r="A64" s="59" t="s">
        <v>18</v>
      </c>
      <c r="B64" s="85">
        <f>B65+B70+B71</f>
        <v>3329876.43</v>
      </c>
      <c r="C64" s="85">
        <f>C65+C70+C71</f>
        <v>834408.3999999999</v>
      </c>
      <c r="D64" s="85">
        <f>D65+D70+D71</f>
        <v>718366.7</v>
      </c>
      <c r="E64" s="86">
        <f>$D:$D/$B:$B*100</f>
        <v>21.573374120672696</v>
      </c>
      <c r="F64" s="86">
        <v>43822.57000000001</v>
      </c>
      <c r="G64" s="30">
        <f>G65+G71+G70</f>
        <v>663816.75</v>
      </c>
      <c r="H64" s="86">
        <f>$D:$D/$G:$G*100</f>
        <v>108.21762180601799</v>
      </c>
      <c r="I64" s="30">
        <f>D64-Апрель!D64</f>
        <v>189534.40000000002</v>
      </c>
    </row>
    <row r="65" spans="1:9" ht="25.5">
      <c r="A65" s="59" t="s">
        <v>19</v>
      </c>
      <c r="B65" s="85">
        <f>SUM(B66:B69)</f>
        <v>3343427</v>
      </c>
      <c r="C65" s="85">
        <f>SUM(C66:C69)</f>
        <v>852781.2999999999</v>
      </c>
      <c r="D65" s="85">
        <f>SUM(D66:D69)</f>
        <v>736739.6</v>
      </c>
      <c r="E65" s="86">
        <f>$D:$D/$B:$B*100</f>
        <v>22.03546241625733</v>
      </c>
      <c r="F65" s="86">
        <v>46091.770000000004</v>
      </c>
      <c r="G65" s="30">
        <f>G66+G67+G69+G68</f>
        <v>666662.05</v>
      </c>
      <c r="H65" s="86">
        <f>$D:$D/$G:$G*100</f>
        <v>110.51170529355913</v>
      </c>
      <c r="I65" s="30">
        <f>D65-Апрель!D65</f>
        <v>189534.40000000002</v>
      </c>
    </row>
    <row r="66" spans="1:9" ht="12.75">
      <c r="A66" s="56" t="s">
        <v>108</v>
      </c>
      <c r="B66" s="85">
        <v>480567.2</v>
      </c>
      <c r="C66" s="85">
        <v>194802.3</v>
      </c>
      <c r="D66" s="85">
        <v>166802.3</v>
      </c>
      <c r="E66" s="86">
        <f>$D:$D/$B:$B*100</f>
        <v>34.7094641498629</v>
      </c>
      <c r="F66" s="86">
        <v>15902.8</v>
      </c>
      <c r="G66" s="85">
        <v>169478.91</v>
      </c>
      <c r="H66" s="48">
        <f>$D:$D/$G:$G*100</f>
        <v>98.42068254982286</v>
      </c>
      <c r="I66" s="82">
        <f>D66-Апрель!D66</f>
        <v>30746.5</v>
      </c>
    </row>
    <row r="67" spans="1:9" ht="12.75" customHeight="1">
      <c r="A67" s="56" t="s">
        <v>109</v>
      </c>
      <c r="B67" s="85">
        <v>1687072</v>
      </c>
      <c r="C67" s="85">
        <v>225824.5</v>
      </c>
      <c r="D67" s="85">
        <v>140177.3</v>
      </c>
      <c r="E67" s="86">
        <f>$D:$D/$B:$B*100</f>
        <v>8.308910348817358</v>
      </c>
      <c r="F67" s="86">
        <v>0</v>
      </c>
      <c r="G67" s="85">
        <v>59928.76000000001</v>
      </c>
      <c r="H67" s="48">
        <f>$D:$D/$G:$G*100</f>
        <v>233.90655838699143</v>
      </c>
      <c r="I67" s="82">
        <f>D67-Апрель!D67</f>
        <v>38240.899999999994</v>
      </c>
    </row>
    <row r="68" spans="1:9" ht="18.75" customHeight="1">
      <c r="A68" s="56" t="s">
        <v>110</v>
      </c>
      <c r="B68" s="85">
        <v>1123261.5</v>
      </c>
      <c r="C68" s="85">
        <v>414746.6</v>
      </c>
      <c r="D68" s="85">
        <v>414604.6</v>
      </c>
      <c r="E68" s="86">
        <f>$D:$D/$B:$B*100</f>
        <v>36.91078168351714</v>
      </c>
      <c r="F68" s="86">
        <v>30188.97</v>
      </c>
      <c r="G68" s="85">
        <v>417005.71</v>
      </c>
      <c r="H68" s="48">
        <f>$D:$D/$G:$G*100</f>
        <v>99.42420212903079</v>
      </c>
      <c r="I68" s="82">
        <f>D68-Апрель!D68</f>
        <v>117414.59999999998</v>
      </c>
    </row>
    <row r="69" spans="1:9" ht="12.75" customHeight="1">
      <c r="A69" s="2" t="s">
        <v>122</v>
      </c>
      <c r="B69" s="82">
        <v>52526.3</v>
      </c>
      <c r="C69" s="82">
        <v>17407.9</v>
      </c>
      <c r="D69" s="82">
        <v>15155.4</v>
      </c>
      <c r="E69" s="86">
        <f>$D:$D/$B:$B*100</f>
        <v>28.85297460510258</v>
      </c>
      <c r="F69" s="86">
        <v>0</v>
      </c>
      <c r="G69" s="85">
        <v>20248.67</v>
      </c>
      <c r="H69" s="48">
        <f>$D:$D/$G:$G*100</f>
        <v>74.84639731893502</v>
      </c>
      <c r="I69" s="82">
        <f>D69-Апрель!D69</f>
        <v>3132.3999999999996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85"/>
      <c r="H70" s="48">
        <v>0</v>
      </c>
      <c r="I70" s="30">
        <f>D70-Апрель!D70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87">
        <v>-2845.2999999999993</v>
      </c>
      <c r="H71" s="86">
        <f>$D:$D/$G:$G*100</f>
        <v>645.7280427371458</v>
      </c>
      <c r="I71" s="30">
        <f>D71-Апрель!D71</f>
        <v>0</v>
      </c>
    </row>
    <row r="72" spans="1:9" ht="12.75">
      <c r="A72" s="52" t="s">
        <v>20</v>
      </c>
      <c r="B72" s="87">
        <f>B63+B64</f>
        <v>4052800.92</v>
      </c>
      <c r="C72" s="87">
        <f>C63+C64</f>
        <v>1119913.88</v>
      </c>
      <c r="D72" s="87">
        <f>D63+D64</f>
        <v>989323.2</v>
      </c>
      <c r="E72" s="86">
        <f>$D:$D/$B:$B*100</f>
        <v>24.41085115032001</v>
      </c>
      <c r="F72" s="86">
        <v>71521.66</v>
      </c>
      <c r="G72" s="30">
        <v>890628.6</v>
      </c>
      <c r="H72" s="86">
        <f>$D:$D/$G:$G*100</f>
        <v>111.08145415496426</v>
      </c>
      <c r="I72" s="30">
        <f>D72-Апрель!D72</f>
        <v>239249.30000000005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395926.1</v>
      </c>
      <c r="C78" s="30">
        <f>C79+C80+C81+C82+C83+C84+C85+C86</f>
        <v>54052.600000000006</v>
      </c>
      <c r="D78" s="30">
        <f>D79+D80+D81+D82+D83+D84+D85+D86</f>
        <v>51038.9</v>
      </c>
      <c r="E78" s="86">
        <f>$D:$D/$B:$B*100</f>
        <v>12.891016783182518</v>
      </c>
      <c r="F78" s="86">
        <f>$D:$D/$C:$C*100</f>
        <v>94.424505019185</v>
      </c>
      <c r="G78" s="35">
        <f>G79+G80+G81+G82+G83+G84+G85+G86</f>
        <v>50035.70000000001</v>
      </c>
      <c r="H78" s="86">
        <f>$D:$D/$G:$G*100</f>
        <v>102.00496845252486</v>
      </c>
      <c r="I78" s="30">
        <f>I79+I80+I81+I82+I83+I84+I85+I86</f>
        <v>9127.999999999998</v>
      </c>
    </row>
    <row r="79" spans="1:9" ht="14.25" customHeight="1">
      <c r="A79" s="8" t="s">
        <v>24</v>
      </c>
      <c r="B79" s="82">
        <v>2984.6</v>
      </c>
      <c r="C79" s="71">
        <v>961.1</v>
      </c>
      <c r="D79" s="71">
        <v>847.6</v>
      </c>
      <c r="E79" s="48">
        <f>$D:$D/$B:$B*100</f>
        <v>28.399115459358036</v>
      </c>
      <c r="F79" s="48">
        <v>0</v>
      </c>
      <c r="G79" s="36">
        <v>1023.9</v>
      </c>
      <c r="H79" s="48">
        <f>$D:$D/$G:$G*100</f>
        <v>82.78152163297197</v>
      </c>
      <c r="I79" s="82">
        <f>D79-Апрель!D79</f>
        <v>163.60000000000002</v>
      </c>
    </row>
    <row r="80" spans="1:9" ht="12.75">
      <c r="A80" s="8" t="s">
        <v>25</v>
      </c>
      <c r="B80" s="82">
        <v>6999</v>
      </c>
      <c r="C80" s="71">
        <v>2724.3</v>
      </c>
      <c r="D80" s="71">
        <v>2370.6</v>
      </c>
      <c r="E80" s="48">
        <f>$D:$D/$B:$B*100</f>
        <v>33.87055293613373</v>
      </c>
      <c r="F80" s="48">
        <f>$D:$D/$C:$C*100</f>
        <v>87.01684836471753</v>
      </c>
      <c r="G80" s="36">
        <v>2653.5</v>
      </c>
      <c r="H80" s="48">
        <f>$D:$D/$G:$G*100</f>
        <v>89.33860938383266</v>
      </c>
      <c r="I80" s="82">
        <f>D80-Апрель!D80</f>
        <v>363.1999999999998</v>
      </c>
    </row>
    <row r="81" spans="1:9" ht="25.5">
      <c r="A81" s="8" t="s">
        <v>26</v>
      </c>
      <c r="B81" s="82">
        <v>65938.6</v>
      </c>
      <c r="C81" s="71">
        <v>24482.9</v>
      </c>
      <c r="D81" s="71">
        <v>22339.9</v>
      </c>
      <c r="E81" s="48">
        <f>$D:$D/$B:$B*100</f>
        <v>33.879851862186946</v>
      </c>
      <c r="F81" s="48">
        <f>$D:$D/$C:$C*100</f>
        <v>91.24695195422112</v>
      </c>
      <c r="G81" s="36">
        <v>24203.4</v>
      </c>
      <c r="H81" s="48">
        <f>$D:$D/$G:$G*100</f>
        <v>92.30066850111967</v>
      </c>
      <c r="I81" s="82">
        <f>D81-Апрель!D81</f>
        <v>3503.5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D82-Апрель!D82</f>
        <v>0</v>
      </c>
    </row>
    <row r="83" spans="1:9" ht="25.5">
      <c r="A83" s="1" t="s">
        <v>27</v>
      </c>
      <c r="B83" s="85">
        <v>16457.8</v>
      </c>
      <c r="C83" s="71">
        <v>6249.5</v>
      </c>
      <c r="D83" s="71">
        <v>6011.2</v>
      </c>
      <c r="E83" s="48">
        <f>$D:$D/$B:$B*100</f>
        <v>36.524930428125266</v>
      </c>
      <c r="F83" s="48">
        <v>0</v>
      </c>
      <c r="G83" s="28">
        <v>5760.3</v>
      </c>
      <c r="H83" s="48">
        <f>$D:$D/$G:$G*100</f>
        <v>104.35567591965696</v>
      </c>
      <c r="I83" s="82">
        <f>D83-Апрель!D83</f>
        <v>1425.3999999999996</v>
      </c>
    </row>
    <row r="84" spans="1:9" ht="12.75">
      <c r="A84" s="8" t="s">
        <v>28</v>
      </c>
      <c r="B84" s="82">
        <v>8500</v>
      </c>
      <c r="C84" s="71">
        <v>0</v>
      </c>
      <c r="D84" s="71">
        <v>0</v>
      </c>
      <c r="E84" s="48">
        <v>0</v>
      </c>
      <c r="F84" s="48">
        <v>0</v>
      </c>
      <c r="G84" s="36">
        <v>0</v>
      </c>
      <c r="H84" s="48">
        <v>0</v>
      </c>
      <c r="I84" s="82">
        <f>D84-Апрель!D84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D85-Апрель!D85</f>
        <v>0</v>
      </c>
    </row>
    <row r="86" spans="1:9" ht="12.75">
      <c r="A86" s="1" t="s">
        <v>30</v>
      </c>
      <c r="B86" s="82">
        <v>293038.6</v>
      </c>
      <c r="C86" s="71">
        <v>19464.8</v>
      </c>
      <c r="D86" s="71">
        <v>19299.6</v>
      </c>
      <c r="E86" s="48">
        <f>$D:$D/$B:$B*100</f>
        <v>6.586026550768397</v>
      </c>
      <c r="F86" s="48">
        <f>$D:$D/$C:$C*100</f>
        <v>99.15128847971722</v>
      </c>
      <c r="G86" s="36">
        <v>16366.2</v>
      </c>
      <c r="H86" s="48">
        <f>$D:$D/$G:$G*100</f>
        <v>117.92352531436741</v>
      </c>
      <c r="I86" s="82">
        <f>D86-Апрель!D86</f>
        <v>3672.2999999999993</v>
      </c>
    </row>
    <row r="87" spans="1:9" ht="12.75">
      <c r="A87" s="7" t="s">
        <v>31</v>
      </c>
      <c r="B87" s="87">
        <f>428600/1000</f>
        <v>428.6</v>
      </c>
      <c r="C87" s="94">
        <v>158</v>
      </c>
      <c r="D87" s="94">
        <v>136.4</v>
      </c>
      <c r="E87" s="86">
        <f>$D:$D/$B:$B*100</f>
        <v>31.824545030331308</v>
      </c>
      <c r="F87" s="86">
        <f>$D:$D/$C:$C*100</f>
        <v>86.32911392405063</v>
      </c>
      <c r="G87" s="35">
        <v>138.6</v>
      </c>
      <c r="H87" s="86">
        <f>$D:$D/$G:$G*100</f>
        <v>98.41269841269842</v>
      </c>
      <c r="I87" s="30">
        <f>D87-Апрель!D87</f>
        <v>10</v>
      </c>
    </row>
    <row r="88" spans="1:9" ht="25.5">
      <c r="A88" s="9" t="s">
        <v>32</v>
      </c>
      <c r="B88" s="87">
        <v>14233.6</v>
      </c>
      <c r="C88" s="94">
        <v>2358.8</v>
      </c>
      <c r="D88" s="94">
        <v>2109</v>
      </c>
      <c r="E88" s="86">
        <f>$D:$D/$B:$B*100</f>
        <v>14.81705260791367</v>
      </c>
      <c r="F88" s="86">
        <f>$D:$D/$C:$C*100</f>
        <v>89.40986942513142</v>
      </c>
      <c r="G88" s="27">
        <v>1772.6</v>
      </c>
      <c r="H88" s="86">
        <f>$D:$D/$G:$G*100</f>
        <v>118.97777276317274</v>
      </c>
      <c r="I88" s="30">
        <f>D88-Апрель!D88</f>
        <v>539.7</v>
      </c>
    </row>
    <row r="89" spans="1:9" ht="12.75">
      <c r="A89" s="7" t="s">
        <v>33</v>
      </c>
      <c r="B89" s="30">
        <f>B90+B91+B92+B93+B94</f>
        <v>592186.4</v>
      </c>
      <c r="C89" s="30">
        <f>C90+C91+C92+C93+C94</f>
        <v>24534.6</v>
      </c>
      <c r="D89" s="30">
        <f>D90+D91+D92+D93+D94</f>
        <v>23826.9</v>
      </c>
      <c r="E89" s="86">
        <f>$D:$D/$B:$B*100</f>
        <v>4.023547315507415</v>
      </c>
      <c r="F89" s="86">
        <f>$D:$D/$C:$C*100</f>
        <v>97.11550218874571</v>
      </c>
      <c r="G89" s="35">
        <f>G90+G91+G92+G93+G94</f>
        <v>27915.8</v>
      </c>
      <c r="H89" s="86">
        <f>$D:$D/$G:$G*100</f>
        <v>85.35273930892183</v>
      </c>
      <c r="I89" s="30">
        <f>D89-Апрель!D89</f>
        <v>3134.0999999999985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D90-Апрель!D90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D91-Апрель!D91</f>
        <v>0</v>
      </c>
    </row>
    <row r="92" spans="1:9" ht="12.75">
      <c r="A92" s="8" t="s">
        <v>34</v>
      </c>
      <c r="B92" s="82">
        <v>27875.6</v>
      </c>
      <c r="C92" s="71">
        <v>9163.3</v>
      </c>
      <c r="D92" s="71">
        <v>9163.3</v>
      </c>
      <c r="E92" s="48">
        <f>$D:$D/$B:$B*100</f>
        <v>32.87211755083298</v>
      </c>
      <c r="F92" s="48">
        <v>0</v>
      </c>
      <c r="G92" s="36">
        <v>8585.1</v>
      </c>
      <c r="H92" s="48">
        <f>$D:$D/$G:$G*100</f>
        <v>106.73492446214952</v>
      </c>
      <c r="I92" s="82">
        <f>D92-Апрель!D92</f>
        <v>2290.7999999999993</v>
      </c>
    </row>
    <row r="93" spans="1:9" ht="12.75">
      <c r="A93" s="10" t="s">
        <v>77</v>
      </c>
      <c r="B93" s="85">
        <v>522815.1</v>
      </c>
      <c r="C93" s="71">
        <v>10332.7</v>
      </c>
      <c r="D93" s="71">
        <v>10332.7</v>
      </c>
      <c r="E93" s="48">
        <f>$D:$D/$B:$B*100</f>
        <v>1.9763583722046285</v>
      </c>
      <c r="F93" s="48">
        <f>$D:$D/$C:$C*100</f>
        <v>100</v>
      </c>
      <c r="G93" s="28">
        <v>15259.6</v>
      </c>
      <c r="H93" s="48">
        <f>$D:$D/$G:$G*100</f>
        <v>67.71278408346222</v>
      </c>
      <c r="I93" s="82">
        <f>D93-Апрель!D93</f>
        <v>338.3000000000011</v>
      </c>
    </row>
    <row r="94" spans="1:9" ht="12.75">
      <c r="A94" s="8" t="s">
        <v>35</v>
      </c>
      <c r="B94" s="82">
        <v>41426</v>
      </c>
      <c r="C94" s="71">
        <v>5038.6</v>
      </c>
      <c r="D94" s="71">
        <v>4330.9</v>
      </c>
      <c r="E94" s="48">
        <f>$D:$D/$B:$B*100</f>
        <v>10.454545454545453</v>
      </c>
      <c r="F94" s="48">
        <f>$D:$D/$C:$C*100</f>
        <v>85.95443178660737</v>
      </c>
      <c r="G94" s="36">
        <v>4071.1</v>
      </c>
      <c r="H94" s="48">
        <f>$D:$D/$G:$G*100</f>
        <v>106.38156763528283</v>
      </c>
      <c r="I94" s="82">
        <f>D94-Апрель!D94</f>
        <v>504.99999999999955</v>
      </c>
    </row>
    <row r="95" spans="1:9" ht="12.75">
      <c r="A95" s="7" t="s">
        <v>36</v>
      </c>
      <c r="B95" s="30">
        <f>B97+B98+B99+B96</f>
        <v>731319.2000000001</v>
      </c>
      <c r="C95" s="87">
        <f>C97+C98+C99+C96</f>
        <v>43125.5</v>
      </c>
      <c r="D95" s="30">
        <f>D97+D98+D99+D96</f>
        <v>41653.4</v>
      </c>
      <c r="E95" s="30">
        <f>E98+E99+E96</f>
        <v>18.015729665102942</v>
      </c>
      <c r="F95" s="86">
        <f>$D:$D/$C:$C*100</f>
        <v>96.58647435971757</v>
      </c>
      <c r="G95" s="35">
        <f>G97+G98+G99+G96</f>
        <v>34361.6</v>
      </c>
      <c r="H95" s="30">
        <f>H97+H98+H99</f>
        <v>439.0076152416535</v>
      </c>
      <c r="I95" s="30">
        <f>D95-Апрель!D95</f>
        <v>23125.600000000002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49">
        <v>11082.1</v>
      </c>
      <c r="H96" s="48">
        <f>$D:$D/$G:$G*100</f>
        <v>0</v>
      </c>
      <c r="I96" s="82">
        <f>D96-Апрель!D96</f>
        <v>0</v>
      </c>
    </row>
    <row r="97" spans="1:9" ht="12.75">
      <c r="A97" s="8" t="s">
        <v>38</v>
      </c>
      <c r="B97" s="82">
        <v>37626.2</v>
      </c>
      <c r="C97" s="71">
        <v>123.2</v>
      </c>
      <c r="D97" s="71">
        <v>123.2</v>
      </c>
      <c r="E97" s="48">
        <f>$D:$D/$B:$B*100</f>
        <v>0.32743141746974186</v>
      </c>
      <c r="F97" s="48">
        <v>0</v>
      </c>
      <c r="G97" s="36">
        <v>305.3</v>
      </c>
      <c r="H97" s="48">
        <f>$D:$D/$G:$G*100</f>
        <v>40.353750409433346</v>
      </c>
      <c r="I97" s="82">
        <f>D97-Апрель!D97</f>
        <v>60</v>
      </c>
    </row>
    <row r="98" spans="1:9" ht="12.75">
      <c r="A98" s="8" t="s">
        <v>39</v>
      </c>
      <c r="B98" s="82">
        <v>472996.1</v>
      </c>
      <c r="C98" s="71">
        <v>14490.8</v>
      </c>
      <c r="D98" s="71">
        <v>14461.6</v>
      </c>
      <c r="E98" s="48">
        <f>$D:$D/$B:$B*100</f>
        <v>3.0574459282010995</v>
      </c>
      <c r="F98" s="48">
        <f>$D:$D/$C:$C*100</f>
        <v>99.79849283683441</v>
      </c>
      <c r="G98" s="36">
        <v>13751.1</v>
      </c>
      <c r="H98" s="48">
        <f>$D:$D/$G:$G*100</f>
        <v>105.16685937852243</v>
      </c>
      <c r="I98" s="82">
        <f>D98-Апрель!D98</f>
        <v>4345.800000000001</v>
      </c>
    </row>
    <row r="99" spans="2:9" ht="12.75">
      <c r="B99" s="82">
        <v>180960.6</v>
      </c>
      <c r="C99" s="71">
        <v>28511.5</v>
      </c>
      <c r="D99" s="71">
        <v>27068.6</v>
      </c>
      <c r="E99" s="48">
        <f>$D:$D/$B:$B*100</f>
        <v>14.958283736901842</v>
      </c>
      <c r="F99" s="48">
        <f>$D:$D/$C:$C*100</f>
        <v>94.93923504550796</v>
      </c>
      <c r="G99" s="36">
        <v>9223.1</v>
      </c>
      <c r="H99" s="48">
        <f>$D:$D/$G:$G*100</f>
        <v>293.48700545369775</v>
      </c>
      <c r="I99" s="82">
        <f>D99-Апрель!D99</f>
        <v>18719.8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v>136.6</v>
      </c>
      <c r="H100" s="30">
        <f>H101</f>
        <v>300</v>
      </c>
      <c r="I100" s="30">
        <f>D100-Апрель!D100</f>
        <v>101.69999999999999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D101-Апрель!D101</f>
        <v>101.69999999999999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36">
        <v>0</v>
      </c>
      <c r="H102" s="48">
        <v>0</v>
      </c>
      <c r="I102" s="82">
        <f>D102</f>
        <v>0</v>
      </c>
    </row>
    <row r="103" spans="1:9" ht="12.75">
      <c r="A103" s="11" t="s">
        <v>41</v>
      </c>
      <c r="B103" s="30">
        <f>B104+B105+B107+B108+B109+B106</f>
        <v>1664512.4</v>
      </c>
      <c r="C103" s="30">
        <f>C104+C105+C107+C108+C109+C106</f>
        <v>638228</v>
      </c>
      <c r="D103" s="30">
        <f>D104+D105+D107+D108+D109+D106</f>
        <v>637975.7000000001</v>
      </c>
      <c r="E103" s="30">
        <f>E104+E105+E108+E109+E107</f>
        <v>145.00547966537485</v>
      </c>
      <c r="F103" s="30">
        <f>F104+F105+F108+F109+F107</f>
        <v>498.60934735174254</v>
      </c>
      <c r="G103" s="35">
        <f>G104+G105+G106+G108+G109+G107</f>
        <v>633124.2000000001</v>
      </c>
      <c r="H103" s="30">
        <f>H104+H105+H108+H109+H107</f>
        <v>472.70840388605075</v>
      </c>
      <c r="I103" s="30">
        <f>D103-Апрель!D102</f>
        <v>191164.30000000005</v>
      </c>
    </row>
    <row r="104" spans="1:9" ht="12.75">
      <c r="A104" s="8" t="s">
        <v>42</v>
      </c>
      <c r="B104" s="82">
        <v>618513.4</v>
      </c>
      <c r="C104" s="71">
        <v>255680.9</v>
      </c>
      <c r="D104" s="71">
        <v>255680.9</v>
      </c>
      <c r="E104" s="48">
        <f>$D:$D/$B:$B*100</f>
        <v>41.33797262921062</v>
      </c>
      <c r="F104" s="48">
        <f>$D:$D/$C:$C*100</f>
        <v>100</v>
      </c>
      <c r="G104" s="36">
        <v>247436.7</v>
      </c>
      <c r="H104" s="48">
        <f>$D:$D/$G:$G*100</f>
        <v>103.33184204283357</v>
      </c>
      <c r="I104" s="82">
        <f>D104-Апрель!D103</f>
        <v>79573.4</v>
      </c>
    </row>
    <row r="105" spans="1:9" ht="12.75">
      <c r="A105" s="8" t="s">
        <v>43</v>
      </c>
      <c r="B105" s="82">
        <v>666537.6</v>
      </c>
      <c r="C105" s="71">
        <v>255585.6</v>
      </c>
      <c r="D105" s="71">
        <v>255535.7</v>
      </c>
      <c r="E105" s="48">
        <f>$D:$D/$B:$B*100</f>
        <v>38.3377771936647</v>
      </c>
      <c r="F105" s="48">
        <f>$D:$D/$C:$C*100</f>
        <v>99.98047620836229</v>
      </c>
      <c r="G105" s="36">
        <v>264402.8</v>
      </c>
      <c r="H105" s="48">
        <f>$D:$D/$G:$G*100</f>
        <v>96.6463668312136</v>
      </c>
      <c r="I105" s="82">
        <f>D105-Апрель!D104</f>
        <v>82202.6</v>
      </c>
    </row>
    <row r="106" spans="1:9" ht="12.75">
      <c r="A106" s="22" t="s">
        <v>105</v>
      </c>
      <c r="B106" s="82">
        <v>145060.2</v>
      </c>
      <c r="C106" s="71">
        <v>52886.3</v>
      </c>
      <c r="D106" s="71">
        <v>52886.3</v>
      </c>
      <c r="E106" s="48">
        <f>$D:$D/$B:$B*100</f>
        <v>36.458173916760074</v>
      </c>
      <c r="F106" s="48">
        <f>$D:$D/$C:$C*100</f>
        <v>100</v>
      </c>
      <c r="G106" s="36">
        <v>52847.3</v>
      </c>
      <c r="H106" s="48">
        <f>$D:$D/$G:$G*100</f>
        <v>100.07379752607986</v>
      </c>
      <c r="I106" s="82">
        <f>D106-Апрель!D105</f>
        <v>12690.600000000006</v>
      </c>
    </row>
    <row r="107" spans="1:9" ht="25.5">
      <c r="A107" s="8" t="s">
        <v>123</v>
      </c>
      <c r="B107" s="82">
        <v>1689.9</v>
      </c>
      <c r="C107" s="71">
        <v>198.5</v>
      </c>
      <c r="D107" s="71">
        <v>196.4</v>
      </c>
      <c r="E107" s="48">
        <f>$D:$D/$B:$B*100</f>
        <v>11.621989466832357</v>
      </c>
      <c r="F107" s="48">
        <f>$D:$D/$C:$C*100</f>
        <v>98.94206549118388</v>
      </c>
      <c r="G107" s="36">
        <v>316.1</v>
      </c>
      <c r="H107" s="48">
        <f>$D:$D/$G:$G*100</f>
        <v>62.13223663397659</v>
      </c>
      <c r="I107" s="82">
        <f>D107-Апрель!D106</f>
        <v>64.70000000000002</v>
      </c>
    </row>
    <row r="108" spans="1:9" ht="12.75">
      <c r="A108" s="8" t="s">
        <v>44</v>
      </c>
      <c r="B108" s="82">
        <v>56838.3</v>
      </c>
      <c r="C108" s="71">
        <v>9922.8</v>
      </c>
      <c r="D108" s="71">
        <v>9922.8</v>
      </c>
      <c r="E108" s="48">
        <f>$D:$D/$B:$B*100</f>
        <v>17.45794649030671</v>
      </c>
      <c r="F108" s="48">
        <f>$D:$D/$C:$C*100</f>
        <v>100</v>
      </c>
      <c r="G108" s="36">
        <v>9796.4</v>
      </c>
      <c r="H108" s="48">
        <f>$D:$D/$G:$G*100</f>
        <v>101.29026989506349</v>
      </c>
      <c r="I108" s="82">
        <f>D108-Апрель!D107</f>
        <v>1857.7999999999993</v>
      </c>
    </row>
    <row r="109" spans="1:9" ht="12.75">
      <c r="A109" s="8" t="s">
        <v>45</v>
      </c>
      <c r="B109" s="82">
        <v>175873</v>
      </c>
      <c r="C109" s="71">
        <v>63953.9</v>
      </c>
      <c r="D109" s="71">
        <v>63753.6</v>
      </c>
      <c r="E109" s="48">
        <f>$D:$D/$B:$B*100</f>
        <v>36.24979388536046</v>
      </c>
      <c r="F109" s="48">
        <f>$D:$D/$C:$C*100</f>
        <v>99.68680565219634</v>
      </c>
      <c r="G109" s="28">
        <v>58324.9</v>
      </c>
      <c r="H109" s="48">
        <f>$D:$D/$G:$G*100</f>
        <v>109.30768848296353</v>
      </c>
      <c r="I109" s="82">
        <f>D109-Апрель!D108</f>
        <v>14775.199999999997</v>
      </c>
    </row>
    <row r="110" spans="1:9" ht="25.5">
      <c r="A110" s="11" t="s">
        <v>46</v>
      </c>
      <c r="B110" s="30">
        <f>B111+B112</f>
        <v>330779.9</v>
      </c>
      <c r="C110" s="30">
        <f>C111+C112</f>
        <v>57682.299999999996</v>
      </c>
      <c r="D110" s="30">
        <f>D111+D112</f>
        <v>57681.6</v>
      </c>
      <c r="E110" s="86">
        <f>$D:$D/$B:$B*100</f>
        <v>17.43806077696982</v>
      </c>
      <c r="F110" s="86">
        <f>$D:$D/$C:$C*100</f>
        <v>99.99878645615726</v>
      </c>
      <c r="G110" s="35">
        <f>G111+G112</f>
        <v>53867</v>
      </c>
      <c r="H110" s="86">
        <f>$D:$D/$G:$G*100</f>
        <v>107.08151558468077</v>
      </c>
      <c r="I110" s="30">
        <f>D110-Апрель!D109</f>
        <v>14926.700000000004</v>
      </c>
    </row>
    <row r="111" spans="1:9" ht="12.75">
      <c r="A111" s="8" t="s">
        <v>47</v>
      </c>
      <c r="B111" s="82">
        <v>245920.6</v>
      </c>
      <c r="C111" s="71">
        <v>56479.1</v>
      </c>
      <c r="D111" s="71">
        <v>56479.1</v>
      </c>
      <c r="E111" s="48">
        <f>$D:$D/$B:$B*100</f>
        <v>22.966396471056104</v>
      </c>
      <c r="F111" s="48">
        <f>$D:$D/$C:$C*100</f>
        <v>100</v>
      </c>
      <c r="G111" s="36">
        <v>52499.4</v>
      </c>
      <c r="H111" s="48">
        <f>$D:$D/$G:$G*100</f>
        <v>107.58046758629622</v>
      </c>
      <c r="I111" s="82">
        <f>D111-Апрель!D110</f>
        <v>14548.900000000001</v>
      </c>
    </row>
    <row r="112" spans="1:9" ht="25.5">
      <c r="A112" s="8" t="s">
        <v>48</v>
      </c>
      <c r="B112" s="82">
        <v>84859.3</v>
      </c>
      <c r="C112" s="71">
        <v>1203.2</v>
      </c>
      <c r="D112" s="71">
        <v>1202.5</v>
      </c>
      <c r="E112" s="48">
        <f>$D:$D/$B:$B*100</f>
        <v>1.4170515193974025</v>
      </c>
      <c r="F112" s="48">
        <f>$D:$D/$C:$C*100</f>
        <v>99.94182180851064</v>
      </c>
      <c r="G112" s="36">
        <v>1367.6</v>
      </c>
      <c r="H112" s="48">
        <f>$D:$D/$G:$G*100</f>
        <v>87.9277566539924</v>
      </c>
      <c r="I112" s="82">
        <f>D112-Апрель!D111</f>
        <v>377.79999999999995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4.6</v>
      </c>
      <c r="H113" s="48">
        <v>0</v>
      </c>
      <c r="I113" s="82">
        <f>D113-Апрель!D112</f>
        <v>158.1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4.6</v>
      </c>
      <c r="H114" s="48">
        <v>0</v>
      </c>
      <c r="I114" s="82">
        <f>D114-Апрель!D113</f>
        <v>158.1</v>
      </c>
    </row>
    <row r="115" spans="1:9" ht="12.75">
      <c r="A115" s="11" t="s">
        <v>49</v>
      </c>
      <c r="B115" s="30">
        <f>B116+B117+B118+B119+B120</f>
        <v>182041.25</v>
      </c>
      <c r="C115" s="30">
        <f>C116+C117+C118+C119+C120</f>
        <v>38577.200000000004</v>
      </c>
      <c r="D115" s="30">
        <f>D116+D117+D118+D119+D120</f>
        <v>36265.4</v>
      </c>
      <c r="E115" s="86">
        <f>$D:$D/$B:$B*100</f>
        <v>19.921528774384928</v>
      </c>
      <c r="F115" s="86">
        <f>$D:$D/$C:$C*100</f>
        <v>94.00734112377258</v>
      </c>
      <c r="G115" s="35">
        <f>G116+G117+G118+G119+G120</f>
        <v>34058.9</v>
      </c>
      <c r="H115" s="86">
        <f>$D:$D/$G:$G*100</f>
        <v>106.47848286350998</v>
      </c>
      <c r="I115" s="30">
        <f>D115-Апрель!D114</f>
        <v>6753.4000000000015</v>
      </c>
    </row>
    <row r="116" spans="1:9" ht="12.75">
      <c r="A116" s="8" t="s">
        <v>50</v>
      </c>
      <c r="B116" s="82">
        <f>2909750/1000</f>
        <v>2909.75</v>
      </c>
      <c r="C116" s="71">
        <v>866.9</v>
      </c>
      <c r="D116" s="71">
        <v>866.9</v>
      </c>
      <c r="E116" s="48">
        <f>$D:$D/$B:$B*100</f>
        <v>29.792937537589136</v>
      </c>
      <c r="F116" s="48">
        <v>0</v>
      </c>
      <c r="G116" s="36">
        <v>939.2</v>
      </c>
      <c r="H116" s="48">
        <f>$D:$D/$G:$G*100</f>
        <v>92.30195911413969</v>
      </c>
      <c r="I116" s="82">
        <f>D116-Апрель!D115</f>
        <v>219.69999999999993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D117-Апрель!D116</f>
        <v>0</v>
      </c>
    </row>
    <row r="118" spans="1:9" ht="12.75">
      <c r="A118" s="8" t="s">
        <v>52</v>
      </c>
      <c r="B118" s="85">
        <v>90352</v>
      </c>
      <c r="C118" s="71">
        <v>31122.3</v>
      </c>
      <c r="D118" s="71">
        <v>31122.3</v>
      </c>
      <c r="E118" s="48">
        <f>$D:$D/$B:$B*100</f>
        <v>34.44561271471578</v>
      </c>
      <c r="F118" s="48">
        <v>0</v>
      </c>
      <c r="G118" s="36">
        <v>30540.4</v>
      </c>
      <c r="H118" s="48">
        <f>$D:$D/$G:$G*100</f>
        <v>101.90534505114537</v>
      </c>
      <c r="I118" s="82">
        <f>D118-Апрель!D117</f>
        <v>5953.5</v>
      </c>
    </row>
    <row r="119" spans="1:9" ht="12.75">
      <c r="A119" s="8" t="s">
        <v>53</v>
      </c>
      <c r="B119" s="82">
        <v>86445.4</v>
      </c>
      <c r="C119" s="71">
        <v>5790.2</v>
      </c>
      <c r="D119" s="71">
        <v>3544.2</v>
      </c>
      <c r="E119" s="48">
        <f>$D:$D/$B:$B*100</f>
        <v>4.099928972507502</v>
      </c>
      <c r="F119" s="48">
        <f>$D:$D/$C:$C*100</f>
        <v>61.21032088701599</v>
      </c>
      <c r="G119" s="28">
        <v>1808.7</v>
      </c>
      <c r="H119" s="48">
        <f>$D:$D/$G:$G*100</f>
        <v>195.95289434400397</v>
      </c>
      <c r="I119" s="82">
        <f>D119-Апрель!D118</f>
        <v>440.6999999999998</v>
      </c>
    </row>
    <row r="120" spans="1:9" ht="12.75">
      <c r="A120" s="8" t="s">
        <v>54</v>
      </c>
      <c r="B120" s="82">
        <v>2334.1</v>
      </c>
      <c r="C120" s="71">
        <v>797.8</v>
      </c>
      <c r="D120" s="71">
        <v>732</v>
      </c>
      <c r="E120" s="48">
        <f>$D:$D/$B:$B*100</f>
        <v>31.3611242020479</v>
      </c>
      <c r="F120" s="48"/>
      <c r="G120" s="36">
        <v>770.6</v>
      </c>
      <c r="H120" s="48">
        <f>$D:$D/$G:$G*100</f>
        <v>94.99091616921879</v>
      </c>
      <c r="I120" s="82">
        <f>D120-Апрель!D119</f>
        <v>139.5</v>
      </c>
    </row>
    <row r="121" spans="1:9" ht="12.75">
      <c r="A121" s="11" t="s">
        <v>61</v>
      </c>
      <c r="B121" s="87">
        <f>B122+B123+B124</f>
        <v>222423.5</v>
      </c>
      <c r="C121" s="87">
        <f>C122+C123+C124</f>
        <v>95787.49999999999</v>
      </c>
      <c r="D121" s="87">
        <f>D122+D123+D124</f>
        <v>95665.4</v>
      </c>
      <c r="E121" s="86">
        <f>$D:$D/$B:$B*100</f>
        <v>43.01047326384128</v>
      </c>
      <c r="F121" s="86">
        <f>$D:$D/$C:$C*100</f>
        <v>99.87253034059769</v>
      </c>
      <c r="G121" s="27">
        <f>G122+G123+G124</f>
        <v>31191.300000000003</v>
      </c>
      <c r="H121" s="86">
        <f>$D:$D/$G:$G*100</f>
        <v>306.705395414747</v>
      </c>
      <c r="I121" s="30">
        <f>D121-Апрель!D120</f>
        <v>10233.099999999991</v>
      </c>
    </row>
    <row r="122" spans="1:9" ht="12.75">
      <c r="A122" s="41" t="s">
        <v>62</v>
      </c>
      <c r="B122" s="85">
        <v>100991.9</v>
      </c>
      <c r="C122" s="71">
        <v>32831.2</v>
      </c>
      <c r="D122" s="71">
        <v>32831.2</v>
      </c>
      <c r="E122" s="48">
        <f>$D:$D/$B:$B*100</f>
        <v>32.50874575089686</v>
      </c>
      <c r="F122" s="48">
        <f>$D:$D/$C:$C*100</f>
        <v>100</v>
      </c>
      <c r="G122" s="28">
        <v>27746.4</v>
      </c>
      <c r="H122" s="48">
        <f>$D:$D/$G:$G*100</f>
        <v>118.32598102816941</v>
      </c>
      <c r="I122" s="82">
        <f>D122-Апрель!D121</f>
        <v>9575.999999999996</v>
      </c>
    </row>
    <row r="123" spans="1:9" ht="24.75" customHeight="1">
      <c r="A123" s="12" t="s">
        <v>63</v>
      </c>
      <c r="B123" s="85">
        <v>117139.6</v>
      </c>
      <c r="C123" s="71">
        <v>61202.1</v>
      </c>
      <c r="D123" s="71">
        <v>61202.1</v>
      </c>
      <c r="E123" s="48">
        <v>0</v>
      </c>
      <c r="F123" s="48">
        <v>0</v>
      </c>
      <c r="G123" s="28">
        <v>1864</v>
      </c>
      <c r="H123" s="48">
        <f>$D:$D/$G:$G*100</f>
        <v>3283.3744635193134</v>
      </c>
      <c r="I123" s="82">
        <f>D123-Апрель!D122</f>
        <v>393.1999999999971</v>
      </c>
    </row>
    <row r="124" spans="1:9" ht="25.5">
      <c r="A124" s="12" t="s">
        <v>73</v>
      </c>
      <c r="B124" s="85">
        <v>4292</v>
      </c>
      <c r="C124" s="71">
        <v>1754.2</v>
      </c>
      <c r="D124" s="71">
        <v>1632.1</v>
      </c>
      <c r="E124" s="48">
        <f>$D:$D/$B:$B*100</f>
        <v>38.02656104380242</v>
      </c>
      <c r="F124" s="48">
        <f>$D:$D/$C:$C*100</f>
        <v>93.03956219359252</v>
      </c>
      <c r="G124" s="28">
        <v>1580.9</v>
      </c>
      <c r="H124" s="48">
        <f>$D:$D/$G:$G*100</f>
        <v>103.23866152191788</v>
      </c>
      <c r="I124" s="82">
        <f>D124-Апрель!D123</f>
        <v>263.89999999999986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D125-Апрель!D124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D126-Апрель!D125</f>
        <v>0</v>
      </c>
    </row>
    <row r="127" spans="1:9" ht="15.75" customHeight="1">
      <c r="A127" s="14" t="s">
        <v>55</v>
      </c>
      <c r="B127" s="30">
        <f>B78+B87+B88+B89+B95+B103+B110+B113+B115+B121+B125+B100</f>
        <v>4148082.7499999995</v>
      </c>
      <c r="C127" s="30">
        <f>C78+C87+C88+C89+C95+C103+C110+C113+C115+C121+C125+C100</f>
        <v>955074.41384</v>
      </c>
      <c r="D127" s="30">
        <f>D78+D87+D88+D89+D95+D103+D110+D113+D115+D121+D125+D100</f>
        <v>946922.6138400001</v>
      </c>
      <c r="E127" s="86">
        <f>$D:$D/$B:$B*100</f>
        <v>22.82795862353518</v>
      </c>
      <c r="F127" s="86">
        <f>$D:$D/$C:$C*100</f>
        <v>99.1464748838549</v>
      </c>
      <c r="G127" s="75">
        <f>G78+G87+G88+G89+G95+G103+G110+G113+G115+G121+G125+G100</f>
        <v>866606.9000000001</v>
      </c>
      <c r="H127" s="86">
        <f>$D:$D/$G:$G*100</f>
        <v>109.26783687505835</v>
      </c>
      <c r="I127" s="30">
        <f>D127-Апрель!D126</f>
        <v>259274.69999999995</v>
      </c>
    </row>
    <row r="128" spans="1:9" ht="26.25" customHeight="1">
      <c r="A128" s="15" t="s">
        <v>56</v>
      </c>
      <c r="B128" s="30">
        <f>B72-B127</f>
        <v>-95281.82999999961</v>
      </c>
      <c r="C128" s="30">
        <f>C72-C127</f>
        <v>164839.46615999984</v>
      </c>
      <c r="D128" s="30">
        <f>D72-D127</f>
        <v>42400.58615999983</v>
      </c>
      <c r="E128" s="30"/>
      <c r="F128" s="30"/>
      <c r="G128" s="75">
        <f>G76-G127</f>
        <v>-866606.9000000001</v>
      </c>
      <c r="H128" s="30"/>
      <c r="I128" s="30">
        <f>D128-Апрель!D127</f>
        <v>-20025.399999999907</v>
      </c>
    </row>
    <row r="129" spans="1:9" ht="24" customHeight="1">
      <c r="A129" s="1" t="s">
        <v>57</v>
      </c>
      <c r="B129" s="85" t="s">
        <v>165</v>
      </c>
      <c r="C129" s="85"/>
      <c r="D129" s="85" t="s">
        <v>170</v>
      </c>
      <c r="E129" s="85"/>
      <c r="F129" s="85"/>
      <c r="G129" s="28" t="s">
        <v>168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73222.4</v>
      </c>
      <c r="E130" s="85"/>
      <c r="F130" s="85"/>
      <c r="G130" s="27">
        <f>G132+G133</f>
        <v>46170.9</v>
      </c>
      <c r="H130" s="85"/>
      <c r="I130" s="82">
        <f>D130-Апрель!D129</f>
        <v>-20025.100000000006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9">
        <f>Март!B130</f>
        <v>24892.3</v>
      </c>
      <c r="C132" s="85"/>
      <c r="D132" s="85">
        <v>42776.3</v>
      </c>
      <c r="E132" s="85"/>
      <c r="F132" s="85"/>
      <c r="G132" s="28">
        <v>20046.2</v>
      </c>
      <c r="H132" s="85"/>
      <c r="I132" s="82">
        <f>D132-Апрель!D131</f>
        <v>-17295.199999999997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30446.1</v>
      </c>
      <c r="E133" s="85"/>
      <c r="F133" s="85"/>
      <c r="G133" s="28">
        <f>46170.9-G132</f>
        <v>26124.7</v>
      </c>
      <c r="H133" s="85"/>
      <c r="I133" s="82">
        <f>D133-Апрель!D132</f>
        <v>-2729.9000000000015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0">
        <v>0</v>
      </c>
      <c r="H134" s="90"/>
      <c r="I134" s="82">
        <f>D134-Апрель!D133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38">
        <v>0</v>
      </c>
      <c r="H135" s="91"/>
      <c r="I135" s="82"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38">
        <v>0</v>
      </c>
      <c r="H136" s="91"/>
      <c r="I136" s="82">
        <f>D136-Апрель!D135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95" sqref="I9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731115.3899999999</v>
      </c>
      <c r="C7" s="30">
        <f>C8+C16+C21+C26+C29</f>
        <v>303356.48000000004</v>
      </c>
      <c r="D7" s="30">
        <f>D8+D16+D21+D26+D29+D36+D45+D46+D47+D51+D62</f>
        <v>332804.8</v>
      </c>
      <c r="E7" s="86">
        <f>$D:$D/$B:$B*100</f>
        <v>45.520146963395206</v>
      </c>
      <c r="F7" s="86">
        <v>27699.089999999997</v>
      </c>
      <c r="G7" s="35">
        <f>G8+G16+G21+G26+G29+G33+G36+G45+G46+G47+G51+G62</f>
        <v>270620.09</v>
      </c>
      <c r="H7" s="86">
        <f>$D:$D/$G:$G*100</f>
        <v>122.97860073876996</v>
      </c>
      <c r="I7" s="30">
        <f>D7-май!D7</f>
        <v>61848.29999999993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189077.58000000002</v>
      </c>
      <c r="D8" s="86">
        <f>D9+D10-0.1</f>
        <v>179512.59999999998</v>
      </c>
      <c r="E8" s="86">
        <f>$D:$D/$B:$B*100</f>
        <v>47.092942876728245</v>
      </c>
      <c r="F8" s="86">
        <v>10645.39</v>
      </c>
      <c r="G8" s="26">
        <f>G9+G10</f>
        <v>134140.16999999998</v>
      </c>
      <c r="H8" s="86">
        <f>$D:$D/$G:$G*100</f>
        <v>133.82464029977</v>
      </c>
      <c r="I8" s="30">
        <f>D8-май!D8</f>
        <v>31733.79999999999</v>
      </c>
    </row>
    <row r="9" spans="1:9" ht="25.5">
      <c r="A9" s="53" t="s">
        <v>5</v>
      </c>
      <c r="B9" s="87">
        <v>8446.3</v>
      </c>
      <c r="C9" s="87">
        <v>4200</v>
      </c>
      <c r="D9" s="87">
        <v>1463.5</v>
      </c>
      <c r="E9" s="86">
        <f>$D:$D/$B:$B*100</f>
        <v>17.327113647395905</v>
      </c>
      <c r="F9" s="86">
        <v>200.86</v>
      </c>
      <c r="G9" s="28">
        <v>5681.129999999999</v>
      </c>
      <c r="H9" s="86">
        <f>$D:$D/$G:$G*100</f>
        <v>25.76072013842317</v>
      </c>
      <c r="I9" s="30">
        <f>D9-май!D9</f>
        <v>27.90000000000009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184877.58000000002</v>
      </c>
      <c r="D10" s="92">
        <f>SUM(D11:D15)</f>
        <v>178049.19999999998</v>
      </c>
      <c r="E10" s="86">
        <f>$D:$D/$B:$B*100</f>
        <v>47.76746142636078</v>
      </c>
      <c r="F10" s="86">
        <v>10444.529999999999</v>
      </c>
      <c r="G10" s="46">
        <f>SUM(G11:G15)</f>
        <v>128459.04</v>
      </c>
      <c r="H10" s="86">
        <f>$D:$D/$G:$G*100</f>
        <v>138.60386937345942</v>
      </c>
      <c r="I10" s="30">
        <f>D10-май!D10</f>
        <v>31705.899999999994</v>
      </c>
    </row>
    <row r="11" spans="1:9" ht="51">
      <c r="A11" s="56" t="s">
        <v>74</v>
      </c>
      <c r="B11" s="85">
        <v>313856.6</v>
      </c>
      <c r="C11" s="85">
        <v>133444.2</v>
      </c>
      <c r="D11" s="85">
        <v>124016.2</v>
      </c>
      <c r="E11" s="86">
        <f>$D:$D/$B:$B*100</f>
        <v>39.513650501534784</v>
      </c>
      <c r="F11" s="86">
        <v>10058</v>
      </c>
      <c r="G11" s="28">
        <v>122910.23999999999</v>
      </c>
      <c r="H11" s="48">
        <f>$D:$D/$G:$G*100</f>
        <v>100.89981111419195</v>
      </c>
      <c r="I11" s="30">
        <f>D11-май!D11</f>
        <v>30149.699999999997</v>
      </c>
    </row>
    <row r="12" spans="1:9" ht="94.5" customHeight="1">
      <c r="A12" s="56" t="s">
        <v>75</v>
      </c>
      <c r="B12" s="85">
        <v>6481.5</v>
      </c>
      <c r="C12" s="85">
        <v>2681.1</v>
      </c>
      <c r="D12" s="85">
        <v>146.8</v>
      </c>
      <c r="E12" s="86">
        <f>$D:$D/$B:$B*100</f>
        <v>2.2649078145491015</v>
      </c>
      <c r="F12" s="86">
        <v>81.56</v>
      </c>
      <c r="G12" s="28">
        <v>2690.2400000000002</v>
      </c>
      <c r="H12" s="48">
        <f>$D:$D/$G:$G*100</f>
        <v>5.456762221957892</v>
      </c>
      <c r="I12" s="30">
        <f>D12-май!D12</f>
        <v>116.20000000000002</v>
      </c>
    </row>
    <row r="13" spans="1:9" ht="25.5">
      <c r="A13" s="56" t="s">
        <v>76</v>
      </c>
      <c r="B13" s="85">
        <v>3576.4</v>
      </c>
      <c r="C13" s="85">
        <v>1472</v>
      </c>
      <c r="D13" s="85">
        <v>2916.4</v>
      </c>
      <c r="E13" s="86">
        <f>$D:$D/$B:$B*100</f>
        <v>81.54568840174477</v>
      </c>
      <c r="F13" s="86">
        <v>117.15</v>
      </c>
      <c r="G13" s="28">
        <v>1463.05</v>
      </c>
      <c r="H13" s="48">
        <f>$D:$D/$G:$G*100</f>
        <v>199.33700146953285</v>
      </c>
      <c r="I13" s="30">
        <f>D13-май!D13</f>
        <v>931</v>
      </c>
    </row>
    <row r="14" spans="1:9" ht="63.75">
      <c r="A14" s="56" t="s">
        <v>78</v>
      </c>
      <c r="B14" s="85">
        <f>2580100/1000</f>
        <v>2580.1</v>
      </c>
      <c r="C14" s="85">
        <v>1033.3</v>
      </c>
      <c r="D14" s="85">
        <v>1895.2</v>
      </c>
      <c r="E14" s="86">
        <f>$D:$D/$B:$B*100</f>
        <v>73.45451726677261</v>
      </c>
      <c r="F14" s="86">
        <v>187.82</v>
      </c>
      <c r="G14" s="28">
        <v>986.8299999999999</v>
      </c>
      <c r="H14" s="48">
        <f>$D:$D/$G:$G*100</f>
        <v>192.0492891379468</v>
      </c>
      <c r="I14" s="30">
        <f>D14-май!D14</f>
        <v>408.60000000000014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49074.6</v>
      </c>
      <c r="E15" s="86">
        <f>$D:$D/$B:$B*100</f>
        <v>106.11412632170736</v>
      </c>
      <c r="F15" s="86"/>
      <c r="G15" s="28">
        <v>408.68</v>
      </c>
      <c r="H15" s="48">
        <f>$D:$D/$G:$G*100</f>
        <v>12008.074777331898</v>
      </c>
      <c r="I15" s="30">
        <f>D15-май!D15</f>
        <v>100.40000000000146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25825.2</v>
      </c>
      <c r="D16" s="87">
        <f>SUM(D17:D20)</f>
        <v>30104.7</v>
      </c>
      <c r="E16" s="86">
        <f>$D:$D/$B:$B*100</f>
        <v>54.156832409872635</v>
      </c>
      <c r="F16" s="86">
        <v>1853.18</v>
      </c>
      <c r="G16" s="35">
        <f>G17+G18+G19+G20</f>
        <v>11338.32</v>
      </c>
      <c r="H16" s="86">
        <f>$D:$D/$G:$G*100</f>
        <v>265.5128802150583</v>
      </c>
      <c r="I16" s="30">
        <f>D16-май!D16</f>
        <v>5267.100000000002</v>
      </c>
    </row>
    <row r="17" spans="1:9" ht="37.5" customHeight="1">
      <c r="A17" s="39" t="s">
        <v>83</v>
      </c>
      <c r="B17" s="82">
        <v>25133.1</v>
      </c>
      <c r="C17" s="82">
        <v>11386.2</v>
      </c>
      <c r="D17" s="82">
        <v>14818.2</v>
      </c>
      <c r="E17" s="86">
        <f>$D:$D/$B:$B*100</f>
        <v>58.9589028014849</v>
      </c>
      <c r="F17" s="86">
        <v>844.23</v>
      </c>
      <c r="G17" s="28">
        <v>5127.24</v>
      </c>
      <c r="H17" s="48">
        <f>$D:$D/$G:$G*100</f>
        <v>289.0092915486695</v>
      </c>
      <c r="I17" s="30">
        <f>D17-май!D17</f>
        <v>2656.9000000000015</v>
      </c>
    </row>
    <row r="18" spans="1:9" ht="56.25" customHeight="1">
      <c r="A18" s="39" t="s">
        <v>84</v>
      </c>
      <c r="B18" s="82">
        <v>139.1</v>
      </c>
      <c r="C18" s="82">
        <v>70</v>
      </c>
      <c r="D18" s="82">
        <v>87.2</v>
      </c>
      <c r="E18" s="86">
        <f>$D:$D/$B:$B*100</f>
        <v>62.68871315600288</v>
      </c>
      <c r="F18" s="86">
        <v>5.74</v>
      </c>
      <c r="G18" s="28">
        <v>38.629999999999995</v>
      </c>
      <c r="H18" s="48">
        <f>$D:$D/$G:$G*100</f>
        <v>225.73129691949268</v>
      </c>
      <c r="I18" s="30">
        <f>D18-май!D18</f>
        <v>11.900000000000006</v>
      </c>
    </row>
    <row r="19" spans="1:9" ht="55.5" customHeight="1">
      <c r="A19" s="39" t="s">
        <v>85</v>
      </c>
      <c r="B19" s="82">
        <f>33467400/1000</f>
        <v>33467.4</v>
      </c>
      <c r="C19" s="82">
        <v>16065.2</v>
      </c>
      <c r="D19" s="82">
        <v>17069.6</v>
      </c>
      <c r="E19" s="86">
        <f>$D:$D/$B:$B*100</f>
        <v>51.003663266342755</v>
      </c>
      <c r="F19" s="86">
        <v>1158.41</v>
      </c>
      <c r="G19" s="28">
        <v>7129.49</v>
      </c>
      <c r="H19" s="48">
        <f>$D:$D/$G:$G*100</f>
        <v>239.42245518262877</v>
      </c>
      <c r="I19" s="30">
        <f>D19-май!D19</f>
        <v>2976.2999999999993</v>
      </c>
    </row>
    <row r="20" spans="1:9" ht="15.75" customHeight="1">
      <c r="A20" s="39" t="s">
        <v>86</v>
      </c>
      <c r="B20" s="82">
        <v>-3151.6</v>
      </c>
      <c r="C20" s="82">
        <v>-1696.2</v>
      </c>
      <c r="D20" s="82">
        <v>-1870.3</v>
      </c>
      <c r="E20" s="86">
        <f>$D:$D/$B:$B*100</f>
        <v>59.34445995684732</v>
      </c>
      <c r="F20" s="86">
        <v>-155.2</v>
      </c>
      <c r="G20" s="28">
        <v>-957.0400000000001</v>
      </c>
      <c r="H20" s="48">
        <f>$D:$D/$G:$G*100</f>
        <v>195.4254785588899</v>
      </c>
      <c r="I20" s="30">
        <f>D20-май!D20</f>
        <v>-378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72341.9</v>
      </c>
      <c r="D21" s="87">
        <f>SUM(D22:D25)</f>
        <v>67884.3</v>
      </c>
      <c r="E21" s="86">
        <f>$D:$D/$B:$B*100</f>
        <v>50.57820759742655</v>
      </c>
      <c r="F21" s="86">
        <v>7362.96</v>
      </c>
      <c r="G21" s="35">
        <f>G22+G24+G25+G23</f>
        <v>70165.68000000001</v>
      </c>
      <c r="H21" s="86">
        <f>$D:$D/$G:$G*100</f>
        <v>96.7485813577236</v>
      </c>
      <c r="I21" s="30">
        <f>D21-май!D21</f>
        <v>9617.199999999997</v>
      </c>
    </row>
    <row r="22" spans="1:9" ht="28.5" customHeight="1">
      <c r="A22" s="56" t="s">
        <v>146</v>
      </c>
      <c r="B22" s="85">
        <v>110640.7</v>
      </c>
      <c r="C22" s="85">
        <v>56980</v>
      </c>
      <c r="D22" s="85">
        <v>53708.4</v>
      </c>
      <c r="E22" s="86">
        <f>$D:$D/$B:$B*100</f>
        <v>48.54307682435126</v>
      </c>
      <c r="F22" s="86"/>
      <c r="G22" s="28">
        <v>50042.88</v>
      </c>
      <c r="H22" s="48">
        <f>$D:$D/$G:$G*100</f>
        <v>107.32475828729282</v>
      </c>
      <c r="I22" s="30">
        <f>D22-май!D22</f>
        <v>7052.4000000000015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33.5</v>
      </c>
      <c r="E23" s="86">
        <v>0</v>
      </c>
      <c r="F23" s="86">
        <v>7198.75</v>
      </c>
      <c r="G23" s="28">
        <v>7163.39</v>
      </c>
      <c r="H23" s="48">
        <f>$D:$D/$G:$G*100</f>
        <v>0.4676556769909219</v>
      </c>
      <c r="I23" s="30">
        <f>D23-май!D23</f>
        <v>37.9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289.4</v>
      </c>
      <c r="E24" s="86">
        <f>$D:$D/$B:$B*100</f>
        <v>23.244979919678713</v>
      </c>
      <c r="F24" s="86">
        <v>113.58</v>
      </c>
      <c r="G24" s="28">
        <v>1069.23</v>
      </c>
      <c r="H24" s="48">
        <f>$D:$D/$G:$G*100</f>
        <v>27.06620652245073</v>
      </c>
      <c r="I24" s="30">
        <f>D24-май!D24</f>
        <v>-252.39999999999998</v>
      </c>
    </row>
    <row r="25" spans="1:9" ht="27" customHeight="1">
      <c r="A25" s="56" t="s">
        <v>88</v>
      </c>
      <c r="B25" s="85">
        <v>22330.8</v>
      </c>
      <c r="C25" s="85">
        <v>14116.9</v>
      </c>
      <c r="D25" s="85">
        <v>13853</v>
      </c>
      <c r="E25" s="86">
        <f>$D:$D/$B:$B*100</f>
        <v>62.03539505973812</v>
      </c>
      <c r="F25" s="86">
        <v>50.63</v>
      </c>
      <c r="G25" s="28">
        <v>11890.179999999998</v>
      </c>
      <c r="H25" s="48">
        <f>$D:$D/$G:$G*100</f>
        <v>116.50790820660413</v>
      </c>
      <c r="I25" s="30">
        <f>D25-май!D25</f>
        <v>2779.2999999999993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8358.2</v>
      </c>
      <c r="D26" s="87">
        <f>SUM(D27:D28)</f>
        <v>8393</v>
      </c>
      <c r="E26" s="86">
        <f>$D:$D/$B:$B*100</f>
        <v>19.725492961056666</v>
      </c>
      <c r="F26" s="86">
        <v>2465.82</v>
      </c>
      <c r="G26" s="35">
        <f>SUM(G27:G28)</f>
        <v>7412.91</v>
      </c>
      <c r="H26" s="86">
        <f>$D:$D/$G:$G*100</f>
        <v>113.22139348784755</v>
      </c>
      <c r="I26" s="30">
        <f>D26-май!D26</f>
        <v>1059.8999999999996</v>
      </c>
    </row>
    <row r="27" spans="1:9" ht="12.75">
      <c r="A27" s="56" t="s">
        <v>106</v>
      </c>
      <c r="B27" s="82">
        <v>25216.9</v>
      </c>
      <c r="C27" s="82">
        <v>2809</v>
      </c>
      <c r="D27" s="82">
        <v>3171.2</v>
      </c>
      <c r="E27" s="86">
        <f>$D:$D/$B:$B*100</f>
        <v>12.575693285058827</v>
      </c>
      <c r="F27" s="86">
        <v>536.1</v>
      </c>
      <c r="G27" s="28">
        <v>2223.22</v>
      </c>
      <c r="H27" s="48">
        <f>$D:$D/$G:$G*100</f>
        <v>142.63995466035752</v>
      </c>
      <c r="I27" s="30">
        <f>D27-май!D27</f>
        <v>336.5999999999999</v>
      </c>
    </row>
    <row r="28" spans="1:9" ht="12.75">
      <c r="A28" s="56" t="s">
        <v>107</v>
      </c>
      <c r="B28" s="85">
        <f>17332100/1000</f>
        <v>17332.1</v>
      </c>
      <c r="C28" s="85">
        <v>5549.2</v>
      </c>
      <c r="D28" s="85">
        <v>5221.8</v>
      </c>
      <c r="E28" s="86">
        <f>$D:$D/$B:$B*100</f>
        <v>30.127912947652046</v>
      </c>
      <c r="F28" s="86">
        <v>1929.72</v>
      </c>
      <c r="G28" s="28">
        <v>5189.69</v>
      </c>
      <c r="H28" s="48">
        <f>$D:$D/$G:$G*100</f>
        <v>100.6187267447574</v>
      </c>
      <c r="I28" s="30">
        <f>D28-май!D28</f>
        <v>723.3000000000002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7753.6</v>
      </c>
      <c r="D29" s="87">
        <f>SUM(D30:D32)</f>
        <v>7816.099999999999</v>
      </c>
      <c r="E29" s="86">
        <f>$D:$D/$B:$B*100</f>
        <v>48.530626183601875</v>
      </c>
      <c r="F29" s="86">
        <v>793.07</v>
      </c>
      <c r="G29" s="35">
        <f>G30+G32+G31</f>
        <v>7437.01</v>
      </c>
      <c r="H29" s="86">
        <f>$D:$D/$G:$G*100</f>
        <v>105.09734422839286</v>
      </c>
      <c r="I29" s="30">
        <f>D29-май!D29</f>
        <v>1416.8999999999996</v>
      </c>
    </row>
    <row r="30" spans="1:9" ht="25.5">
      <c r="A30" s="56" t="s">
        <v>10</v>
      </c>
      <c r="B30" s="85">
        <v>15988.3</v>
      </c>
      <c r="C30" s="85">
        <v>7700</v>
      </c>
      <c r="D30" s="85">
        <v>7727.7</v>
      </c>
      <c r="E30" s="86">
        <f>$D:$D/$B:$B*100</f>
        <v>48.3334688490959</v>
      </c>
      <c r="F30" s="86">
        <v>793.07</v>
      </c>
      <c r="G30" s="28">
        <v>7343.41</v>
      </c>
      <c r="H30" s="48">
        <f>$D:$D/$G:$G*100</f>
        <v>105.23312738904677</v>
      </c>
      <c r="I30" s="30">
        <f>D30-май!D30</f>
        <v>1402.5</v>
      </c>
    </row>
    <row r="31" spans="1:9" ht="25.5">
      <c r="A31" s="56" t="s">
        <v>91</v>
      </c>
      <c r="B31" s="81">
        <f>67200/1000</f>
        <v>67.2</v>
      </c>
      <c r="C31" s="81">
        <v>33.6</v>
      </c>
      <c r="D31" s="81">
        <v>38.4</v>
      </c>
      <c r="E31" s="86">
        <f>$D:$D/$B:$B*100</f>
        <v>57.14285714285714</v>
      </c>
      <c r="F31" s="86">
        <v>0</v>
      </c>
      <c r="G31" s="28">
        <v>60</v>
      </c>
      <c r="H31" s="48">
        <f>$D:$D/$G:$G*100</f>
        <v>64</v>
      </c>
      <c r="I31" s="30">
        <f>D31-май!D31</f>
        <v>14.399999999999999</v>
      </c>
    </row>
    <row r="32" spans="1:9" ht="25.5">
      <c r="A32" s="56" t="s">
        <v>90</v>
      </c>
      <c r="B32" s="81">
        <f>50000/1000</f>
        <v>50</v>
      </c>
      <c r="C32" s="81">
        <v>20</v>
      </c>
      <c r="D32" s="81">
        <v>50</v>
      </c>
      <c r="E32" s="86">
        <f>$D:$D/$B:$B*100</f>
        <v>100</v>
      </c>
      <c r="F32" s="86">
        <v>0</v>
      </c>
      <c r="G32" s="28">
        <v>33.6</v>
      </c>
      <c r="H32" s="48">
        <f>$D:$D/$G:$G*100</f>
        <v>148.80952380952382</v>
      </c>
      <c r="I32" s="30">
        <f>D32-май!D32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0.039999999999999994</v>
      </c>
      <c r="H33" s="48">
        <f>$D:$D/$G:$G*100</f>
        <v>50.000000000000014</v>
      </c>
      <c r="I33" s="30">
        <f>D33-май!D33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0.06</v>
      </c>
      <c r="H34" s="48">
        <f>$D:$D/$G:$G*100</f>
        <v>33.333333333333336</v>
      </c>
      <c r="I34" s="30">
        <f>D34-май!D34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-0.02</v>
      </c>
      <c r="H35" s="48">
        <f>$D:$D/$G:$G*100</f>
        <v>0</v>
      </c>
      <c r="I35" s="30">
        <f>D35-май!D35</f>
        <v>0</v>
      </c>
    </row>
    <row r="36" spans="1:9" ht="39.75" customHeight="1">
      <c r="A36" s="59" t="s">
        <v>12</v>
      </c>
      <c r="B36" s="87">
        <f>SUM(B38:B44)</f>
        <v>73550.39</v>
      </c>
      <c r="C36" s="87">
        <f>SUM(C38:C44)</f>
        <v>27781.499999999996</v>
      </c>
      <c r="D36" s="87">
        <f>SUM(D38:D44)</f>
        <v>24150.6</v>
      </c>
      <c r="E36" s="86">
        <f>$D:$D/$B:$B*100</f>
        <v>32.83544791536796</v>
      </c>
      <c r="F36" s="86">
        <v>3247.05</v>
      </c>
      <c r="G36" s="35">
        <f>G37+G39+G40+G41+G43+G44+G38+G42</f>
        <v>32111.33</v>
      </c>
      <c r="H36" s="86">
        <f>$D:$D/$G:$G*100</f>
        <v>75.2089682987282</v>
      </c>
      <c r="I36" s="30">
        <f>D36-май!D36</f>
        <v>3817.5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D37-май!D37</f>
        <v>0</v>
      </c>
    </row>
    <row r="38" spans="1:9" ht="76.5">
      <c r="A38" s="56" t="s">
        <v>117</v>
      </c>
      <c r="B38" s="85">
        <v>37670.9</v>
      </c>
      <c r="C38" s="85">
        <v>14500</v>
      </c>
      <c r="D38" s="85">
        <f>11925.5+1432.6</f>
        <v>13358.1</v>
      </c>
      <c r="E38" s="86">
        <f>$D:$D/$B:$B*100</f>
        <v>35.45999697379144</v>
      </c>
      <c r="F38" s="86">
        <v>2393.3</v>
      </c>
      <c r="G38" s="28">
        <v>20717.13</v>
      </c>
      <c r="H38" s="48">
        <f>$D:$D/$G:$G*100</f>
        <v>64.47852574174125</v>
      </c>
      <c r="I38" s="30">
        <f>D38-май!D38</f>
        <v>1059.7000000000007</v>
      </c>
    </row>
    <row r="39" spans="1:9" ht="76.5">
      <c r="A39" s="56" t="s">
        <v>125</v>
      </c>
      <c r="B39" s="82">
        <v>7265</v>
      </c>
      <c r="C39" s="82">
        <v>1691.9</v>
      </c>
      <c r="D39" s="82">
        <v>2119.6</v>
      </c>
      <c r="E39" s="86">
        <f>$D:$D/$B:$B*100</f>
        <v>29.17549896765313</v>
      </c>
      <c r="F39" s="86">
        <v>75.44</v>
      </c>
      <c r="G39" s="28">
        <v>386.15</v>
      </c>
      <c r="H39" s="48">
        <f>$D:$D/$G:$G*100</f>
        <v>548.9058655962709</v>
      </c>
      <c r="I39" s="30">
        <f>D39-май!D39</f>
        <v>800.5</v>
      </c>
    </row>
    <row r="40" spans="1:9" ht="76.5">
      <c r="A40" s="56" t="s">
        <v>118</v>
      </c>
      <c r="B40" s="82">
        <v>428</v>
      </c>
      <c r="C40" s="82">
        <v>210.5</v>
      </c>
      <c r="D40" s="82">
        <v>233.3</v>
      </c>
      <c r="E40" s="86">
        <f>$D:$D/$B:$B*100</f>
        <v>54.50934579439253</v>
      </c>
      <c r="F40" s="86">
        <v>3.43</v>
      </c>
      <c r="G40" s="28">
        <v>219.13000000000005</v>
      </c>
      <c r="H40" s="48">
        <f>$D:$D/$G:$G*100</f>
        <v>106.46648108428785</v>
      </c>
      <c r="I40" s="30">
        <f>D40-май!D40</f>
        <v>54</v>
      </c>
    </row>
    <row r="41" spans="1:9" ht="38.25">
      <c r="A41" s="56" t="s">
        <v>119</v>
      </c>
      <c r="B41" s="82">
        <v>21306.5</v>
      </c>
      <c r="C41" s="82">
        <v>6571.3</v>
      </c>
      <c r="D41" s="82">
        <v>6481.5</v>
      </c>
      <c r="E41" s="86">
        <f>$D:$D/$B:$B*100</f>
        <v>30.42029427639453</v>
      </c>
      <c r="F41" s="86">
        <v>538.73</v>
      </c>
      <c r="G41" s="28">
        <v>6298.300000000001</v>
      </c>
      <c r="H41" s="48">
        <f>$D:$D/$G:$G*100</f>
        <v>102.90872140101295</v>
      </c>
      <c r="I41" s="30">
        <f>D41-май!D41</f>
        <v>1227.8999999999996</v>
      </c>
    </row>
    <row r="42" spans="1:9" ht="51">
      <c r="A42" s="56" t="s">
        <v>147</v>
      </c>
      <c r="B42" s="82">
        <v>64.2</v>
      </c>
      <c r="C42" s="82">
        <v>32.1</v>
      </c>
      <c r="D42" s="82">
        <v>8.5</v>
      </c>
      <c r="E42" s="86">
        <f>$D:$D/$B:$B*100</f>
        <v>13.239875389408098</v>
      </c>
      <c r="F42" s="86"/>
      <c r="G42" s="28">
        <v>16.1</v>
      </c>
      <c r="H42" s="48">
        <f>$D:$D/$G:$G*100</f>
        <v>52.79503105590062</v>
      </c>
      <c r="I42" s="30">
        <f>D42-май!D42</f>
        <v>8.5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2292.53</v>
      </c>
      <c r="H43" s="48">
        <f>$D:$D/$G:$G*100</f>
        <v>20.83287895905397</v>
      </c>
      <c r="I43" s="30">
        <f>D43-май!D43</f>
        <v>331</v>
      </c>
    </row>
    <row r="44" spans="1:9" ht="76.5">
      <c r="A44" s="60" t="s">
        <v>121</v>
      </c>
      <c r="B44" s="82">
        <v>4080.19</v>
      </c>
      <c r="C44" s="82">
        <v>2040.1</v>
      </c>
      <c r="D44" s="82">
        <v>1472</v>
      </c>
      <c r="E44" s="86">
        <f>$D:$D/$B:$B*100</f>
        <v>36.076751327756796</v>
      </c>
      <c r="F44" s="86">
        <v>236.15</v>
      </c>
      <c r="G44" s="28">
        <v>2181.99</v>
      </c>
      <c r="H44" s="48">
        <f>$D:$D/$G:$G*100</f>
        <v>67.46135408503248</v>
      </c>
      <c r="I44" s="30">
        <f>D44-май!D44</f>
        <v>335.9000000000001</v>
      </c>
    </row>
    <row r="45" spans="1:9" ht="27" customHeight="1">
      <c r="A45" s="53" t="s">
        <v>13</v>
      </c>
      <c r="B45" s="87">
        <v>766.9</v>
      </c>
      <c r="C45" s="87">
        <v>421.6</v>
      </c>
      <c r="D45" s="87">
        <v>408.4</v>
      </c>
      <c r="E45" s="86">
        <f>$D:$D/$B:$B*100</f>
        <v>53.25335767375147</v>
      </c>
      <c r="F45" s="86">
        <v>43.6</v>
      </c>
      <c r="G45" s="27">
        <v>360.58000000000004</v>
      </c>
      <c r="H45" s="86">
        <f>$D:$D/$G:$G*100</f>
        <v>113.26196683121637</v>
      </c>
      <c r="I45" s="30">
        <f>D45-май!D45</f>
        <v>1.5</v>
      </c>
    </row>
    <row r="46" spans="1:9" ht="25.5">
      <c r="A46" s="53" t="s">
        <v>96</v>
      </c>
      <c r="B46" s="87">
        <v>9478.5</v>
      </c>
      <c r="C46" s="87">
        <v>8466.8</v>
      </c>
      <c r="D46" s="87">
        <v>9254.8</v>
      </c>
      <c r="E46" s="86">
        <f>$D:$D/$B:$B*100</f>
        <v>97.63992192857519</v>
      </c>
      <c r="F46" s="86">
        <v>561.58</v>
      </c>
      <c r="G46" s="27">
        <v>739.72</v>
      </c>
      <c r="H46" s="86">
        <f>$D:$D/$G:$G*100</f>
        <v>1251.1220461796354</v>
      </c>
      <c r="I46" s="30">
        <f>D46-май!D46</f>
        <v>5860.299999999999</v>
      </c>
    </row>
    <row r="47" spans="1:9" ht="25.5">
      <c r="A47" s="59" t="s">
        <v>14</v>
      </c>
      <c r="B47" s="87">
        <f>SUM(B48:B50)</f>
        <v>12400</v>
      </c>
      <c r="C47" s="87">
        <v>1772.7</v>
      </c>
      <c r="D47" s="87">
        <v>1468.4</v>
      </c>
      <c r="E47" s="86">
        <f>$D:$D/$B:$B*100</f>
        <v>11.84193548387097</v>
      </c>
      <c r="F47" s="86">
        <v>585.5</v>
      </c>
      <c r="G47" s="35">
        <f>G48+G49+G50</f>
        <v>678.1899999999999</v>
      </c>
      <c r="H47" s="86">
        <f>$D:$D/$G:$G*100</f>
        <v>216.51749509724416</v>
      </c>
      <c r="I47" s="30">
        <f>D47-май!D47</f>
        <v>725.7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D48-май!D48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13.34</v>
      </c>
      <c r="H49" s="48">
        <v>0</v>
      </c>
      <c r="I49" s="30">
        <f>D49-май!D49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1772.7</v>
      </c>
      <c r="D50" s="83">
        <v>1468.4</v>
      </c>
      <c r="E50" s="86">
        <f>$D:$D/$B:$B*100</f>
        <v>37.65128205128205</v>
      </c>
      <c r="F50" s="86">
        <v>548.36</v>
      </c>
      <c r="G50" s="28">
        <v>612.16</v>
      </c>
      <c r="H50" s="48">
        <f>$D:$D/$G:$G*100</f>
        <v>239.8719289074752</v>
      </c>
      <c r="I50" s="30">
        <f>D50-май!D50</f>
        <v>725.7</v>
      </c>
    </row>
    <row r="51" spans="1:9" ht="12.75">
      <c r="A51" s="53" t="s">
        <v>15</v>
      </c>
      <c r="B51" s="85">
        <v>5222.7</v>
      </c>
      <c r="C51" s="85">
        <v>1317.9</v>
      </c>
      <c r="D51" s="85">
        <v>3811.9</v>
      </c>
      <c r="E51" s="86">
        <f>$D:$D/$B:$B*100</f>
        <v>72.98715223926322</v>
      </c>
      <c r="F51" s="86">
        <v>179.73</v>
      </c>
      <c r="G51" s="35">
        <v>6211.71</v>
      </c>
      <c r="H51" s="86">
        <f>$D:$D/$G:$G*100</f>
        <v>61.36635483626892</v>
      </c>
      <c r="I51" s="30">
        <f>D51-май!D51</f>
        <v>2350.9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D52-май!D52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D53-май!D53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D54-май!D54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D55-май!D55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D56-май!D56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D57-май!D57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D58-май!D58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D59-май!D59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D60-май!D60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D61-май!D61</f>
        <v>0</v>
      </c>
    </row>
    <row r="62" spans="1:9" ht="12.75">
      <c r="A62" s="52" t="s">
        <v>16</v>
      </c>
      <c r="B62" s="81">
        <f>50000/1000</f>
        <v>50</v>
      </c>
      <c r="C62" s="81">
        <v>25</v>
      </c>
      <c r="D62" s="81">
        <v>0</v>
      </c>
      <c r="E62" s="86">
        <f>$D:$D/$B:$B*100</f>
        <v>0</v>
      </c>
      <c r="F62" s="86">
        <v>-38.79</v>
      </c>
      <c r="G62" s="27">
        <v>24.43</v>
      </c>
      <c r="H62" s="86">
        <f>$D:$D/$G:$G*100</f>
        <v>0</v>
      </c>
      <c r="I62" s="30">
        <f>D62-май!D62</f>
        <v>-2.5</v>
      </c>
    </row>
    <row r="63" spans="1:9" ht="12.75">
      <c r="A63" s="59" t="s">
        <v>17</v>
      </c>
      <c r="B63" s="87">
        <f>B62+B51+B47+B46+B45+B36+B29+B26+B21+B16+B8</f>
        <v>731115.3899999999</v>
      </c>
      <c r="C63" s="87">
        <f>C62+C51+C47+C46+C45+C36+C29+C26+C21+C16+C8</f>
        <v>343141.98</v>
      </c>
      <c r="D63" s="87">
        <f>D62+D51+D47+D46+D45+D36+D29+D26+D21+D16+D8</f>
        <v>332804.8</v>
      </c>
      <c r="E63" s="86">
        <f>$D:$D/$B:$B*100</f>
        <v>45.520146963395206</v>
      </c>
      <c r="F63" s="86">
        <v>27699.089999999997</v>
      </c>
      <c r="G63" s="35">
        <f>G8+G16+G21+G26+G29+G33+G36+G45+G46+G47+G62+G51</f>
        <v>270620.09</v>
      </c>
      <c r="H63" s="86">
        <f>$D:$D/$G:$G*100</f>
        <v>122.97860073876996</v>
      </c>
      <c r="I63" s="30">
        <f>D63-май!D63</f>
        <v>61848.29999999999</v>
      </c>
    </row>
    <row r="64" spans="1:9" ht="12.75">
      <c r="A64" s="59" t="s">
        <v>18</v>
      </c>
      <c r="B64" s="85">
        <f>B65+B70+B71</f>
        <v>3380645.7300000004</v>
      </c>
      <c r="C64" s="85">
        <f>C65+C70+C71</f>
        <v>1106753.6</v>
      </c>
      <c r="D64" s="85">
        <f>D65+D70+D71</f>
        <v>960593.1</v>
      </c>
      <c r="E64" s="86">
        <f>$D:$D/$B:$B*100</f>
        <v>28.41448577340282</v>
      </c>
      <c r="F64" s="86">
        <v>43822.57000000001</v>
      </c>
      <c r="G64" s="35">
        <f>G65+G71+G70</f>
        <v>881538.56</v>
      </c>
      <c r="H64" s="86">
        <f>$D:$D/$G:$G*100</f>
        <v>108.96779149399885</v>
      </c>
      <c r="I64" s="30">
        <f>D64-май!D64</f>
        <v>242226.40000000002</v>
      </c>
    </row>
    <row r="65" spans="1:9" ht="25.5">
      <c r="A65" s="59" t="s">
        <v>19</v>
      </c>
      <c r="B65" s="85">
        <f>SUM(B66:B69)</f>
        <v>3394196.3000000003</v>
      </c>
      <c r="C65" s="85">
        <f>SUM(C66:C69)</f>
        <v>1125126.5</v>
      </c>
      <c r="D65" s="85">
        <f>SUM(D66:D69)</f>
        <v>978966</v>
      </c>
      <c r="E65" s="86">
        <f>$D:$D/$B:$B*100</f>
        <v>28.84235069138458</v>
      </c>
      <c r="F65" s="86">
        <v>46091.770000000004</v>
      </c>
      <c r="G65" s="35">
        <f>G66+G67+G69+G68</f>
        <v>884383.8600000001</v>
      </c>
      <c r="H65" s="86">
        <f>$D:$D/$G:$G*100</f>
        <v>110.69469313924385</v>
      </c>
      <c r="I65" s="30">
        <f>D65-май!D65</f>
        <v>242226.40000000002</v>
      </c>
    </row>
    <row r="66" spans="1:9" ht="12.75">
      <c r="A66" s="56" t="s">
        <v>108</v>
      </c>
      <c r="B66" s="85">
        <v>480567.2</v>
      </c>
      <c r="C66" s="85">
        <v>252586.1</v>
      </c>
      <c r="D66" s="85">
        <v>224586.1</v>
      </c>
      <c r="E66" s="86">
        <f>$D:$D/$B:$B*100</f>
        <v>46.73354735820505</v>
      </c>
      <c r="F66" s="86">
        <v>15902.8</v>
      </c>
      <c r="G66" s="28">
        <v>223063.81</v>
      </c>
      <c r="H66" s="48">
        <f>$D:$D/$G:$G*100</f>
        <v>100.68244597812617</v>
      </c>
      <c r="I66" s="30">
        <f>D66-май!D66</f>
        <v>57783.80000000002</v>
      </c>
    </row>
    <row r="67" spans="1:9" ht="12.75" customHeight="1">
      <c r="A67" s="56" t="s">
        <v>109</v>
      </c>
      <c r="B67" s="85">
        <v>1704474.6</v>
      </c>
      <c r="C67" s="85">
        <v>286618.9</v>
      </c>
      <c r="D67" s="85">
        <v>169480.2</v>
      </c>
      <c r="E67" s="86">
        <f>$D:$D/$B:$B*100</f>
        <v>9.943251721087542</v>
      </c>
      <c r="F67" s="86">
        <v>0</v>
      </c>
      <c r="G67" s="28">
        <v>107330.07</v>
      </c>
      <c r="H67" s="48">
        <f>$D:$D/$G:$G*100</f>
        <v>157.90560837237877</v>
      </c>
      <c r="I67" s="30">
        <f>D67-май!D67</f>
        <v>29302.900000000023</v>
      </c>
    </row>
    <row r="68" spans="1:9" ht="18.75" customHeight="1">
      <c r="A68" s="56" t="s">
        <v>110</v>
      </c>
      <c r="B68" s="85">
        <v>1151611</v>
      </c>
      <c r="C68" s="85">
        <v>560802</v>
      </c>
      <c r="D68" s="85">
        <v>558398.6</v>
      </c>
      <c r="E68" s="86">
        <f>$D:$D/$B:$B*100</f>
        <v>48.48847397254802</v>
      </c>
      <c r="F68" s="86">
        <v>30188.97</v>
      </c>
      <c r="G68" s="28">
        <v>525918.0900000001</v>
      </c>
      <c r="H68" s="48">
        <f>$D:$D/$G:$G*100</f>
        <v>106.17596363722721</v>
      </c>
      <c r="I68" s="30">
        <f>D68-май!D68</f>
        <v>143794</v>
      </c>
    </row>
    <row r="69" spans="1:9" ht="12.75" customHeight="1">
      <c r="A69" s="2" t="s">
        <v>122</v>
      </c>
      <c r="B69" s="82">
        <v>57543.5</v>
      </c>
      <c r="C69" s="82">
        <v>25119.5</v>
      </c>
      <c r="D69" s="82">
        <v>26501.1</v>
      </c>
      <c r="E69" s="86">
        <f>$D:$D/$B:$B*100</f>
        <v>46.054028691337855</v>
      </c>
      <c r="F69" s="86">
        <v>0</v>
      </c>
      <c r="G69" s="28">
        <v>28071.89</v>
      </c>
      <c r="H69" s="48">
        <f>$D:$D/$G:$G*100</f>
        <v>94.40440241109522</v>
      </c>
      <c r="I69" s="30">
        <f>D69-май!D69</f>
        <v>11345.699999999999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D70-май!D70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D71-май!D71</f>
        <v>0</v>
      </c>
    </row>
    <row r="72" spans="1:9" ht="12.75">
      <c r="A72" s="52" t="s">
        <v>20</v>
      </c>
      <c r="B72" s="87">
        <f>B63+B64</f>
        <v>4111761.12</v>
      </c>
      <c r="C72" s="87">
        <f>C63+C64</f>
        <v>1449895.58</v>
      </c>
      <c r="D72" s="87">
        <f>D63+D64</f>
        <v>1293397.9</v>
      </c>
      <c r="E72" s="86">
        <f>$D:$D/$B:$B*100</f>
        <v>31.456056474409188</v>
      </c>
      <c r="F72" s="86">
        <v>71521.66</v>
      </c>
      <c r="G72" s="35">
        <v>1152158.7</v>
      </c>
      <c r="H72" s="86">
        <f>$D:$D/$G:$G*100</f>
        <v>112.25865846432438</v>
      </c>
      <c r="I72" s="30">
        <f>D72-май!D72</f>
        <v>304074.69999999995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402104.39999999997</v>
      </c>
      <c r="C78" s="30">
        <f>C79+C80+C81+C82+C83+C84+C85+C86</f>
        <v>82655.20000000001</v>
      </c>
      <c r="D78" s="30">
        <f>D79+D80+D81+D82+D83+D84+D85+D86</f>
        <v>80199.3</v>
      </c>
      <c r="E78" s="86">
        <f>$D:$D/$B:$B*100</f>
        <v>19.944894907889594</v>
      </c>
      <c r="F78" s="86">
        <f>$D:$D/$C:$C*100</f>
        <v>97.0287410834406</v>
      </c>
      <c r="G78" s="35">
        <f>G79+G80+G81+G82+G83+G84+G85+G86</f>
        <v>61308.8</v>
      </c>
      <c r="H78" s="86">
        <f>$D:$D/$G:$G*100</f>
        <v>130.8120530821024</v>
      </c>
      <c r="I78" s="82">
        <f>D78-май!D78</f>
        <v>29160.4</v>
      </c>
    </row>
    <row r="79" spans="1:9" ht="14.25" customHeight="1">
      <c r="A79" s="8" t="s">
        <v>24</v>
      </c>
      <c r="B79" s="82">
        <v>2984.6</v>
      </c>
      <c r="C79" s="71">
        <v>1251.1</v>
      </c>
      <c r="D79" s="71">
        <v>1062.9</v>
      </c>
      <c r="E79" s="48">
        <f>$D:$D/$B:$B*100</f>
        <v>35.61281243717752</v>
      </c>
      <c r="F79" s="48">
        <v>0</v>
      </c>
      <c r="G79" s="36">
        <v>1230.8</v>
      </c>
      <c r="H79" s="48">
        <f>$D:$D/$G:$G*100</f>
        <v>86.35846603834905</v>
      </c>
      <c r="I79" s="82">
        <f>D79-май!D79</f>
        <v>215.30000000000007</v>
      </c>
    </row>
    <row r="80" spans="1:9" ht="12.75">
      <c r="A80" s="8" t="s">
        <v>25</v>
      </c>
      <c r="B80" s="82">
        <v>6999</v>
      </c>
      <c r="C80" s="71">
        <v>3204.2</v>
      </c>
      <c r="D80" s="71">
        <v>2860.6</v>
      </c>
      <c r="E80" s="48">
        <f>$D:$D/$B:$B*100</f>
        <v>40.871553079011285</v>
      </c>
      <c r="F80" s="48">
        <f>$D:$D/$C:$C*100</f>
        <v>89.27657449597403</v>
      </c>
      <c r="G80" s="36">
        <v>3126.2</v>
      </c>
      <c r="H80" s="48">
        <f>$D:$D/$G:$G*100</f>
        <v>91.50406244002303</v>
      </c>
      <c r="I80" s="82">
        <f>D80-май!D80</f>
        <v>490</v>
      </c>
    </row>
    <row r="81" spans="1:9" ht="25.5">
      <c r="A81" s="8" t="s">
        <v>26</v>
      </c>
      <c r="B81" s="82">
        <v>68688.2</v>
      </c>
      <c r="C81" s="71">
        <v>28529.2</v>
      </c>
      <c r="D81" s="71">
        <v>27713.6</v>
      </c>
      <c r="E81" s="48">
        <f>$D:$D/$B:$B*100</f>
        <v>40.34695915746809</v>
      </c>
      <c r="F81" s="48">
        <f>$D:$D/$C:$C*100</f>
        <v>97.14117465614177</v>
      </c>
      <c r="G81" s="36">
        <v>29899.5</v>
      </c>
      <c r="H81" s="48">
        <f>$D:$D/$G:$G*100</f>
        <v>92.68917540427097</v>
      </c>
      <c r="I81" s="82">
        <f>D81-май!D81</f>
        <v>5373.699999999997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D82-май!D82</f>
        <v>0</v>
      </c>
    </row>
    <row r="83" spans="1:9" ht="25.5">
      <c r="A83" s="1" t="s">
        <v>27</v>
      </c>
      <c r="B83" s="85">
        <v>16486.5</v>
      </c>
      <c r="C83" s="71">
        <v>7423.8</v>
      </c>
      <c r="D83" s="71">
        <v>6788.8</v>
      </c>
      <c r="E83" s="48">
        <f>$D:$D/$B:$B*100</f>
        <v>41.17793346071028</v>
      </c>
      <c r="F83" s="48">
        <v>0</v>
      </c>
      <c r="G83" s="28">
        <v>6817.3</v>
      </c>
      <c r="H83" s="48">
        <f>$D:$D/$G:$G*100</f>
        <v>99.58194593167383</v>
      </c>
      <c r="I83" s="82">
        <f>D83-май!D83</f>
        <v>777.6000000000004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D84-май!D84</f>
        <v>8500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D85-май!D85</f>
        <v>0</v>
      </c>
    </row>
    <row r="86" spans="1:9" ht="12.75">
      <c r="A86" s="1" t="s">
        <v>30</v>
      </c>
      <c r="B86" s="82">
        <v>296438.6</v>
      </c>
      <c r="C86" s="71">
        <v>33576.9</v>
      </c>
      <c r="D86" s="71">
        <v>33103.4</v>
      </c>
      <c r="E86" s="48">
        <f>$D:$D/$B:$B*100</f>
        <v>11.167034252624322</v>
      </c>
      <c r="F86" s="48">
        <f>$D:$D/$C:$C*100</f>
        <v>98.58980429998005</v>
      </c>
      <c r="G86" s="36">
        <v>20206.6</v>
      </c>
      <c r="H86" s="48">
        <f>$D:$D/$G:$G*100</f>
        <v>163.82469094256334</v>
      </c>
      <c r="I86" s="82">
        <f>D86-май!D86</f>
        <v>13803.800000000003</v>
      </c>
    </row>
    <row r="87" spans="1:9" ht="12.75">
      <c r="A87" s="7" t="s">
        <v>31</v>
      </c>
      <c r="B87" s="87">
        <f>428600/1000</f>
        <v>428.6</v>
      </c>
      <c r="C87" s="94">
        <v>241.9</v>
      </c>
      <c r="D87" s="94">
        <v>241.9</v>
      </c>
      <c r="E87" s="86">
        <f>$D:$D/$B:$B*100</f>
        <v>56.439570695286974</v>
      </c>
      <c r="F87" s="86">
        <f>$D:$D/$C:$C*100</f>
        <v>100</v>
      </c>
      <c r="G87" s="35">
        <v>199.5</v>
      </c>
      <c r="H87" s="86">
        <f>$D:$D/$G:$G*100</f>
        <v>121.25313283208021</v>
      </c>
      <c r="I87" s="82">
        <f>D87-май!D87</f>
        <v>105.5</v>
      </c>
    </row>
    <row r="88" spans="1:9" ht="25.5">
      <c r="A88" s="9" t="s">
        <v>32</v>
      </c>
      <c r="B88" s="87">
        <v>13233.6</v>
      </c>
      <c r="C88" s="94">
        <v>2980.2</v>
      </c>
      <c r="D88" s="94">
        <v>2972.7</v>
      </c>
      <c r="E88" s="86">
        <f>$D:$D/$B:$B*100</f>
        <v>22.4632752992383</v>
      </c>
      <c r="F88" s="86">
        <f>$D:$D/$C:$C*100</f>
        <v>99.74833903764848</v>
      </c>
      <c r="G88" s="27">
        <v>2087.3</v>
      </c>
      <c r="H88" s="86">
        <f>$D:$D/$G:$G*100</f>
        <v>142.41843529919032</v>
      </c>
      <c r="I88" s="82">
        <f>D88-май!D88</f>
        <v>863.6999999999998</v>
      </c>
    </row>
    <row r="89" spans="1:9" ht="12.75">
      <c r="A89" s="7" t="s">
        <v>33</v>
      </c>
      <c r="B89" s="30">
        <f>B90+B91+B92+B93+B94</f>
        <v>610589</v>
      </c>
      <c r="C89" s="30">
        <f>C90+C91+C92+C93+C94</f>
        <v>43572.3</v>
      </c>
      <c r="D89" s="30">
        <f>D90+D91+D92+D93+D94</f>
        <v>43237.899999999994</v>
      </c>
      <c r="E89" s="86">
        <f>$D:$D/$B:$B*100</f>
        <v>7.081342769031212</v>
      </c>
      <c r="F89" s="86">
        <f>$D:$D/$C:$C*100</f>
        <v>99.23253993936513</v>
      </c>
      <c r="G89" s="35">
        <f>G90+G91+G92+G93+G94</f>
        <v>38307.7</v>
      </c>
      <c r="H89" s="86">
        <f>$D:$D/$G:$G*100</f>
        <v>112.86999741566316</v>
      </c>
      <c r="I89" s="82">
        <f>D89-май!D89</f>
        <v>19410.999999999993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D90-май!D90</f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D91-май!D91</f>
        <v>0</v>
      </c>
    </row>
    <row r="92" spans="1:9" ht="12.75">
      <c r="A92" s="8" t="s">
        <v>34</v>
      </c>
      <c r="B92" s="82">
        <v>27875.6</v>
      </c>
      <c r="C92" s="71">
        <v>11530.5</v>
      </c>
      <c r="D92" s="71">
        <v>11530.5</v>
      </c>
      <c r="E92" s="48">
        <f>$D:$D/$B:$B*100</f>
        <v>41.36413207249351</v>
      </c>
      <c r="F92" s="48">
        <v>0</v>
      </c>
      <c r="G92" s="36">
        <v>10805.1</v>
      </c>
      <c r="H92" s="48">
        <f>$D:$D/$G:$G*100</f>
        <v>106.71349640447568</v>
      </c>
      <c r="I92" s="82">
        <f>D92-май!D92</f>
        <v>2367.2000000000007</v>
      </c>
    </row>
    <row r="93" spans="1:9" ht="12.75">
      <c r="A93" s="10" t="s">
        <v>77</v>
      </c>
      <c r="B93" s="85">
        <v>541217.7</v>
      </c>
      <c r="C93" s="71">
        <v>22453.1</v>
      </c>
      <c r="D93" s="71">
        <v>22453.1</v>
      </c>
      <c r="E93" s="48">
        <f>$D:$D/$B:$B*100</f>
        <v>4.14862632910934</v>
      </c>
      <c r="F93" s="48">
        <f>$D:$D/$C:$C*100</f>
        <v>100</v>
      </c>
      <c r="G93" s="28">
        <v>22470.6</v>
      </c>
      <c r="H93" s="48">
        <f>$D:$D/$G:$G*100</f>
        <v>99.9221204596228</v>
      </c>
      <c r="I93" s="82">
        <f>D93-май!D93</f>
        <v>12120.399999999998</v>
      </c>
    </row>
    <row r="94" spans="1:9" ht="12.75">
      <c r="A94" s="8" t="s">
        <v>35</v>
      </c>
      <c r="B94" s="82">
        <v>41426</v>
      </c>
      <c r="C94" s="71">
        <v>9588.7</v>
      </c>
      <c r="D94" s="71">
        <v>9254.3</v>
      </c>
      <c r="E94" s="48">
        <f>$D:$D/$B:$B*100</f>
        <v>22.339352097716407</v>
      </c>
      <c r="F94" s="48">
        <f>$D:$D/$C:$C*100</f>
        <v>96.51256166112194</v>
      </c>
      <c r="G94" s="36">
        <v>5032</v>
      </c>
      <c r="H94" s="48">
        <f>$D:$D/$G:$G*100</f>
        <v>183.90898251192368</v>
      </c>
      <c r="I94" s="82">
        <f>D94-май!D94</f>
        <v>4923.4</v>
      </c>
    </row>
    <row r="95" spans="1:9" ht="12.75">
      <c r="A95" s="7" t="s">
        <v>36</v>
      </c>
      <c r="B95" s="30">
        <f>B97+B98+B99+B96</f>
        <v>739510.1000000001</v>
      </c>
      <c r="C95" s="87">
        <f>C97+C98+C99+C96</f>
        <v>62939.700000000004</v>
      </c>
      <c r="D95" s="30">
        <f>D97+D98+D99+D96</f>
        <v>61556.50000000001</v>
      </c>
      <c r="E95" s="30">
        <f>E98+E99+E96</f>
        <v>25.46641118810132</v>
      </c>
      <c r="F95" s="86">
        <f>$D:$D/$C:$C*100</f>
        <v>97.80234097080222</v>
      </c>
      <c r="G95" s="35">
        <f>G97+G98+G99+G96</f>
        <v>94202.80000000002</v>
      </c>
      <c r="H95" s="30">
        <f>H97+H98+H99</f>
        <v>185.87161323022335</v>
      </c>
      <c r="I95" s="82">
        <f>D95-май!D95</f>
        <v>19903.100000000006</v>
      </c>
    </row>
    <row r="96" spans="1:9" ht="12.75">
      <c r="A96" s="8" t="s">
        <v>37</v>
      </c>
      <c r="B96" s="71">
        <v>39736.3</v>
      </c>
      <c r="C96" s="71">
        <v>2239.4</v>
      </c>
      <c r="D96" s="71">
        <v>2239.4</v>
      </c>
      <c r="E96" s="48">
        <v>0</v>
      </c>
      <c r="F96" s="48">
        <v>0</v>
      </c>
      <c r="G96" s="49">
        <v>27460.6</v>
      </c>
      <c r="H96" s="48">
        <f>$D:$D/$G:$G*100</f>
        <v>8.154956555938327</v>
      </c>
      <c r="I96" s="82">
        <f>D96-май!D96</f>
        <v>2239.4</v>
      </c>
    </row>
    <row r="97" spans="1:9" ht="12.75">
      <c r="A97" s="8" t="s">
        <v>38</v>
      </c>
      <c r="B97" s="82">
        <v>37341.2</v>
      </c>
      <c r="C97" s="71">
        <v>183.4</v>
      </c>
      <c r="D97" s="71">
        <v>183.4</v>
      </c>
      <c r="E97" s="48">
        <f>$D:$D/$B:$B*100</f>
        <v>0.49114650841429847</v>
      </c>
      <c r="F97" s="48">
        <v>0</v>
      </c>
      <c r="G97" s="36">
        <v>2411.5</v>
      </c>
      <c r="H97" s="48">
        <f>$D:$D/$G:$G*100</f>
        <v>7.60522496371553</v>
      </c>
      <c r="I97" s="82">
        <f>D97-май!D97</f>
        <v>60.2</v>
      </c>
    </row>
    <row r="98" spans="1:9" ht="12.75">
      <c r="A98" s="8" t="s">
        <v>39</v>
      </c>
      <c r="B98" s="82">
        <v>472515</v>
      </c>
      <c r="C98" s="71">
        <v>18005.4</v>
      </c>
      <c r="D98" s="71">
        <v>18005.4</v>
      </c>
      <c r="E98" s="48">
        <f>$D:$D/$B:$B*100</f>
        <v>3.8105456969620013</v>
      </c>
      <c r="F98" s="48">
        <f>$D:$D/$C:$C*100</f>
        <v>100</v>
      </c>
      <c r="G98" s="36">
        <v>28793.9</v>
      </c>
      <c r="H98" s="48">
        <f>$D:$D/$G:$G*100</f>
        <v>62.53199462386131</v>
      </c>
      <c r="I98" s="82">
        <f>D98-май!D98</f>
        <v>3543.800000000001</v>
      </c>
    </row>
    <row r="99" spans="2:9" ht="12.75">
      <c r="B99" s="82">
        <v>189917.6</v>
      </c>
      <c r="C99" s="71">
        <v>42511.5</v>
      </c>
      <c r="D99" s="71">
        <v>41128.3</v>
      </c>
      <c r="E99" s="48">
        <f>$D:$D/$B:$B*100</f>
        <v>21.655865491139316</v>
      </c>
      <c r="F99" s="48">
        <f>$D:$D/$C:$C*100</f>
        <v>96.74629217976313</v>
      </c>
      <c r="G99" s="36">
        <v>35536.8</v>
      </c>
      <c r="H99" s="48">
        <f>$D:$D/$G:$G*100</f>
        <v>115.73439364264651</v>
      </c>
      <c r="I99" s="82">
        <f>D99-май!D99</f>
        <v>14059.700000000004</v>
      </c>
    </row>
    <row r="100" spans="1:9" ht="12.75">
      <c r="A100" s="11" t="s">
        <v>115</v>
      </c>
      <c r="B100" s="30">
        <f>B101+B102</f>
        <v>13936</v>
      </c>
      <c r="C100" s="30">
        <f>C101+C102</f>
        <v>409.8</v>
      </c>
      <c r="D100" s="30">
        <f>D101+D102</f>
        <v>409.8</v>
      </c>
      <c r="E100" s="86">
        <f>$D:$D/$B:$B*100</f>
        <v>2.940585533869116</v>
      </c>
      <c r="F100" s="86"/>
      <c r="G100" s="35">
        <f>G101</f>
        <v>136.6</v>
      </c>
      <c r="H100" s="30">
        <f>H101</f>
        <v>300</v>
      </c>
      <c r="I100" s="82">
        <f>D100-май!D100</f>
        <v>0</v>
      </c>
    </row>
    <row r="101" spans="1:9" ht="25.5">
      <c r="A101" s="41" t="s">
        <v>143</v>
      </c>
      <c r="B101" s="82">
        <v>1950.6</v>
      </c>
      <c r="C101" s="71">
        <v>409.8</v>
      </c>
      <c r="D101" s="71">
        <v>409.8</v>
      </c>
      <c r="E101" s="48">
        <f>$D:$D/$B:$B*100</f>
        <v>21.008920332205477</v>
      </c>
      <c r="F101" s="48"/>
      <c r="G101" s="36">
        <v>136.6</v>
      </c>
      <c r="H101" s="48">
        <f>$D:$D/$G:$G*100</f>
        <v>300</v>
      </c>
      <c r="I101" s="82">
        <f>D101-май!D101</f>
        <v>0</v>
      </c>
    </row>
    <row r="102" spans="1:9" ht="25.5">
      <c r="A102" s="8" t="s">
        <v>169</v>
      </c>
      <c r="B102" s="82">
        <v>11985.4</v>
      </c>
      <c r="C102" s="71">
        <v>0</v>
      </c>
      <c r="D102" s="71">
        <v>0</v>
      </c>
      <c r="E102" s="48">
        <f>$D:$D/$B:$B*100</f>
        <v>0</v>
      </c>
      <c r="F102" s="48"/>
      <c r="G102" s="95">
        <v>0</v>
      </c>
      <c r="H102" s="48">
        <v>0</v>
      </c>
      <c r="I102" s="82">
        <f>D102-май!D102</f>
        <v>0</v>
      </c>
    </row>
    <row r="103" spans="1:9" ht="12.75">
      <c r="A103" s="11" t="s">
        <v>41</v>
      </c>
      <c r="B103" s="30">
        <f>B104+B105+B107+B108+B109+B106</f>
        <v>1694116.0000000002</v>
      </c>
      <c r="C103" s="30">
        <f>C104+C105+C107+C108+C109+C106</f>
        <v>849616.3</v>
      </c>
      <c r="D103" s="30">
        <f>D104+D105+D107+D108+D109+D106</f>
        <v>849461.1000000001</v>
      </c>
      <c r="E103" s="30">
        <f>E104+E105+E108+E109+E107</f>
        <v>209.24948108851646</v>
      </c>
      <c r="F103" s="30">
        <f>F104+F105+F108+F109+F107</f>
        <v>499.80782446647146</v>
      </c>
      <c r="G103" s="35">
        <f>G104+G105+G106+G108+G109+G107</f>
        <v>794780</v>
      </c>
      <c r="H103" s="30">
        <f>H104+H105+H108+H109+H107</f>
        <v>497.10082301126863</v>
      </c>
      <c r="I103" s="82">
        <f>D103-май!D103</f>
        <v>211485.40000000002</v>
      </c>
    </row>
    <row r="104" spans="1:9" ht="12.75">
      <c r="A104" s="8" t="s">
        <v>42</v>
      </c>
      <c r="B104" s="82">
        <v>632037.7</v>
      </c>
      <c r="C104" s="71">
        <v>329346.5</v>
      </c>
      <c r="D104" s="71">
        <v>329346.5</v>
      </c>
      <c r="E104" s="48">
        <f>$D:$D/$B:$B*100</f>
        <v>52.10867959300529</v>
      </c>
      <c r="F104" s="48">
        <f>$D:$D/$C:$C*100</f>
        <v>100</v>
      </c>
      <c r="G104" s="36">
        <v>300976.6</v>
      </c>
      <c r="H104" s="48">
        <f>$D:$D/$G:$G*100</f>
        <v>109.42594872824</v>
      </c>
      <c r="I104" s="82">
        <f>D104-май!D104</f>
        <v>73665.6</v>
      </c>
    </row>
    <row r="105" spans="1:9" ht="12.75">
      <c r="A105" s="8" t="s">
        <v>43</v>
      </c>
      <c r="B105" s="82">
        <v>680610.9</v>
      </c>
      <c r="C105" s="71">
        <v>339308.1</v>
      </c>
      <c r="D105" s="71">
        <v>339308.1</v>
      </c>
      <c r="E105" s="48">
        <f>$D:$D/$B:$B*100</f>
        <v>49.8534625290309</v>
      </c>
      <c r="F105" s="48">
        <f>$D:$D/$C:$C*100</f>
        <v>100</v>
      </c>
      <c r="G105" s="36">
        <v>328440.2</v>
      </c>
      <c r="H105" s="48">
        <f>$D:$D/$G:$G*100</f>
        <v>103.30894330231195</v>
      </c>
      <c r="I105" s="82">
        <f>D105-май!D105</f>
        <v>83772.39999999997</v>
      </c>
    </row>
    <row r="106" spans="1:9" ht="12.75">
      <c r="A106" s="22" t="s">
        <v>105</v>
      </c>
      <c r="B106" s="82">
        <v>150708.8</v>
      </c>
      <c r="C106" s="71">
        <v>76175.9</v>
      </c>
      <c r="D106" s="71">
        <v>76175.9</v>
      </c>
      <c r="E106" s="48">
        <f>$D:$D/$B:$B*100</f>
        <v>50.54509093032391</v>
      </c>
      <c r="F106" s="48">
        <f>$D:$D/$C:$C*100</f>
        <v>100</v>
      </c>
      <c r="G106" s="36">
        <v>70669.2</v>
      </c>
      <c r="H106" s="48">
        <f>$D:$D/$G:$G*100</f>
        <v>107.79222065624062</v>
      </c>
      <c r="I106" s="82">
        <f>D106-май!D106</f>
        <v>23289.59999999999</v>
      </c>
    </row>
    <row r="107" spans="1:9" ht="25.5">
      <c r="A107" s="8" t="s">
        <v>123</v>
      </c>
      <c r="B107" s="82">
        <v>1680.5</v>
      </c>
      <c r="C107" s="71">
        <v>279</v>
      </c>
      <c r="D107" s="71">
        <v>279</v>
      </c>
      <c r="E107" s="48">
        <f>$D:$D/$B:$B*100</f>
        <v>16.60220172567688</v>
      </c>
      <c r="F107" s="48">
        <f>$D:$D/$C:$C*100</f>
        <v>100</v>
      </c>
      <c r="G107" s="36">
        <v>459</v>
      </c>
      <c r="H107" s="48">
        <f>$D:$D/$G:$G*100</f>
        <v>60.78431372549019</v>
      </c>
      <c r="I107" s="82">
        <f>D107-май!D107</f>
        <v>82.6</v>
      </c>
    </row>
    <row r="108" spans="1:9" ht="12.75">
      <c r="A108" s="8" t="s">
        <v>44</v>
      </c>
      <c r="B108" s="82">
        <v>52827.8</v>
      </c>
      <c r="C108" s="71">
        <v>23747.3</v>
      </c>
      <c r="D108" s="71">
        <v>23747.3</v>
      </c>
      <c r="E108" s="48">
        <f>$D:$D/$B:$B*100</f>
        <v>44.95227891375374</v>
      </c>
      <c r="F108" s="48">
        <f>$D:$D/$C:$C*100</f>
        <v>100</v>
      </c>
      <c r="G108" s="36">
        <v>20888.4</v>
      </c>
      <c r="H108" s="48">
        <f>$D:$D/$G:$G*100</f>
        <v>113.68654372761915</v>
      </c>
      <c r="I108" s="82">
        <f>D108-май!D108</f>
        <v>13824.5</v>
      </c>
    </row>
    <row r="109" spans="1:9" ht="12.75">
      <c r="A109" s="8" t="s">
        <v>45</v>
      </c>
      <c r="B109" s="82">
        <v>176250.3</v>
      </c>
      <c r="C109" s="71">
        <v>80759.5</v>
      </c>
      <c r="D109" s="71">
        <v>80604.3</v>
      </c>
      <c r="E109" s="48">
        <f>$D:$D/$B:$B*100</f>
        <v>45.732858327049655</v>
      </c>
      <c r="F109" s="48">
        <f>$D:$D/$C:$C*100</f>
        <v>99.80782446647144</v>
      </c>
      <c r="G109" s="28">
        <v>73346.6</v>
      </c>
      <c r="H109" s="48">
        <f>$D:$D/$G:$G*100</f>
        <v>109.89507352760728</v>
      </c>
      <c r="I109" s="82">
        <f>D109-май!D109</f>
        <v>16850.700000000004</v>
      </c>
    </row>
    <row r="110" spans="1:9" ht="25.5">
      <c r="A110" s="11" t="s">
        <v>46</v>
      </c>
      <c r="B110" s="30">
        <f>B111+B112</f>
        <v>330795.5</v>
      </c>
      <c r="C110" s="30">
        <f>C111+C112</f>
        <v>73961.3</v>
      </c>
      <c r="D110" s="30">
        <f>D111+D112</f>
        <v>73960.7</v>
      </c>
      <c r="E110" s="86">
        <f>$D:$D/$B:$B*100</f>
        <v>22.358435952121475</v>
      </c>
      <c r="F110" s="86">
        <f>$D:$D/$C:$C*100</f>
        <v>99.99918876493517</v>
      </c>
      <c r="G110" s="35">
        <f>G111+G112</f>
        <v>69918.9</v>
      </c>
      <c r="H110" s="86">
        <f>$D:$D/$G:$G*100</f>
        <v>105.78069735078786</v>
      </c>
      <c r="I110" s="82">
        <f>D110-май!D110</f>
        <v>16279.099999999999</v>
      </c>
    </row>
    <row r="111" spans="1:9" ht="12.75">
      <c r="A111" s="8" t="s">
        <v>47</v>
      </c>
      <c r="B111" s="82">
        <v>245920.6</v>
      </c>
      <c r="C111" s="71">
        <v>72396.8</v>
      </c>
      <c r="D111" s="71">
        <v>72396.8</v>
      </c>
      <c r="E111" s="48">
        <f>$D:$D/$B:$B*100</f>
        <v>29.43909538281868</v>
      </c>
      <c r="F111" s="48">
        <f>$D:$D/$C:$C*100</f>
        <v>100</v>
      </c>
      <c r="G111" s="36">
        <v>68277.9</v>
      </c>
      <c r="H111" s="48">
        <f>$D:$D/$G:$G*100</f>
        <v>106.0325522606876</v>
      </c>
      <c r="I111" s="82">
        <f>D111-май!D111</f>
        <v>15917.700000000004</v>
      </c>
    </row>
    <row r="112" spans="1:9" ht="25.5">
      <c r="A112" s="8" t="s">
        <v>48</v>
      </c>
      <c r="B112" s="82">
        <v>84874.9</v>
      </c>
      <c r="C112" s="71">
        <v>1564.5</v>
      </c>
      <c r="D112" s="71">
        <v>1563.9</v>
      </c>
      <c r="E112" s="48">
        <f>$D:$D/$B:$B*100</f>
        <v>1.8425942180786077</v>
      </c>
      <c r="F112" s="48">
        <f>$D:$D/$C:$C*100</f>
        <v>99.96164908916587</v>
      </c>
      <c r="G112" s="36">
        <v>1641</v>
      </c>
      <c r="H112" s="48">
        <f>$D:$D/$G:$G*100</f>
        <v>95.30164533820842</v>
      </c>
      <c r="I112" s="82">
        <f>D112-май!D112</f>
        <v>361.4000000000001</v>
      </c>
    </row>
    <row r="113" spans="1:9" ht="12.75">
      <c r="A113" s="11" t="s">
        <v>97</v>
      </c>
      <c r="B113" s="30">
        <f>B114</f>
        <v>195.8</v>
      </c>
      <c r="C113" s="30">
        <f>C114</f>
        <v>158.1</v>
      </c>
      <c r="D113" s="30">
        <f>D114</f>
        <v>158.1</v>
      </c>
      <c r="E113" s="86">
        <f>$D:$D/$B:$B*100</f>
        <v>80.74565883554646</v>
      </c>
      <c r="F113" s="86">
        <v>0</v>
      </c>
      <c r="G113" s="35">
        <f>G114</f>
        <v>42.5</v>
      </c>
      <c r="H113" s="48">
        <v>0</v>
      </c>
      <c r="I113" s="82">
        <f>D113-май!D113</f>
        <v>0</v>
      </c>
    </row>
    <row r="114" spans="1:9" ht="12.75">
      <c r="A114" s="8" t="s">
        <v>98</v>
      </c>
      <c r="B114" s="82">
        <v>195.8</v>
      </c>
      <c r="C114" s="82">
        <v>158.1</v>
      </c>
      <c r="D114" s="82">
        <v>158.1</v>
      </c>
      <c r="E114" s="48">
        <f>$D:$D/$B:$B*100</f>
        <v>80.74565883554646</v>
      </c>
      <c r="F114" s="48">
        <v>0</v>
      </c>
      <c r="G114" s="36">
        <v>42.5</v>
      </c>
      <c r="H114" s="48">
        <v>0</v>
      </c>
      <c r="I114" s="82">
        <f>D114-май!D114</f>
        <v>0</v>
      </c>
    </row>
    <row r="115" spans="1:9" ht="12.75">
      <c r="A115" s="11" t="s">
        <v>49</v>
      </c>
      <c r="B115" s="30">
        <f>B116+B117+B118+B119+B120</f>
        <v>179680.44999999998</v>
      </c>
      <c r="C115" s="30">
        <f>C116+C117+C118+C119+C120</f>
        <v>45417.3</v>
      </c>
      <c r="D115" s="30">
        <f>D116+D117+D118+D119+D120</f>
        <v>45318.3</v>
      </c>
      <c r="E115" s="86">
        <f>$D:$D/$B:$B*100</f>
        <v>25.221608694768964</v>
      </c>
      <c r="F115" s="86">
        <f>$D:$D/$C:$C*100</f>
        <v>99.78202138832559</v>
      </c>
      <c r="G115" s="35">
        <f>G116+G117+G118+G119+G120</f>
        <v>40109.4</v>
      </c>
      <c r="H115" s="86">
        <f>$D:$D/$G:$G*100</f>
        <v>112.98673128992208</v>
      </c>
      <c r="I115" s="82">
        <f>D115-май!D115</f>
        <v>9052.900000000001</v>
      </c>
    </row>
    <row r="116" spans="1:9" ht="12.75">
      <c r="A116" s="8" t="s">
        <v>50</v>
      </c>
      <c r="B116" s="82">
        <f>2909750/1000</f>
        <v>2909.75</v>
      </c>
      <c r="C116" s="71">
        <v>1079</v>
      </c>
      <c r="D116" s="71">
        <v>1079</v>
      </c>
      <c r="E116" s="48">
        <f>$D:$D/$B:$B*100</f>
        <v>37.082223558724976</v>
      </c>
      <c r="F116" s="48">
        <v>0</v>
      </c>
      <c r="G116" s="36">
        <v>1175.8</v>
      </c>
      <c r="H116" s="48">
        <f>$D:$D/$G:$G*100</f>
        <v>91.76730736519816</v>
      </c>
      <c r="I116" s="82">
        <f>D116-май!D116</f>
        <v>212.10000000000002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D117-май!D117</f>
        <v>0</v>
      </c>
    </row>
    <row r="118" spans="1:9" ht="12.75">
      <c r="A118" s="8" t="s">
        <v>52</v>
      </c>
      <c r="B118" s="85">
        <v>90352</v>
      </c>
      <c r="C118" s="71">
        <v>37095.3</v>
      </c>
      <c r="D118" s="71">
        <v>37095.3</v>
      </c>
      <c r="E118" s="48">
        <f>$D:$D/$B:$B*100</f>
        <v>41.05642376483088</v>
      </c>
      <c r="F118" s="48">
        <v>0</v>
      </c>
      <c r="G118" s="36">
        <v>35944</v>
      </c>
      <c r="H118" s="48">
        <f>$D:$D/$G:$G*100</f>
        <v>103.20303805920321</v>
      </c>
      <c r="I118" s="82">
        <f>D118-май!D118</f>
        <v>5973.000000000004</v>
      </c>
    </row>
    <row r="119" spans="1:9" ht="12.75">
      <c r="A119" s="8" t="s">
        <v>53</v>
      </c>
      <c r="B119" s="82">
        <v>83991.4</v>
      </c>
      <c r="C119" s="71">
        <v>6270.2</v>
      </c>
      <c r="D119" s="71">
        <v>6219.6</v>
      </c>
      <c r="E119" s="48">
        <f>$D:$D/$B:$B*100</f>
        <v>7.405043849727473</v>
      </c>
      <c r="F119" s="48">
        <f>$D:$D/$C:$C*100</f>
        <v>99.19300819750568</v>
      </c>
      <c r="G119" s="28">
        <v>2139.1</v>
      </c>
      <c r="H119" s="48">
        <f>$D:$D/$G:$G*100</f>
        <v>290.7577953344865</v>
      </c>
      <c r="I119" s="82">
        <f>D119-май!D119</f>
        <v>2675.4000000000005</v>
      </c>
    </row>
    <row r="120" spans="1:9" ht="12.75">
      <c r="A120" s="8" t="s">
        <v>54</v>
      </c>
      <c r="B120" s="82">
        <v>2427.3</v>
      </c>
      <c r="C120" s="71">
        <v>972.8</v>
      </c>
      <c r="D120" s="71">
        <v>924.4</v>
      </c>
      <c r="E120" s="48">
        <f>$D:$D/$B:$B*100</f>
        <v>38.083467226959996</v>
      </c>
      <c r="F120" s="48"/>
      <c r="G120" s="36">
        <v>850.5</v>
      </c>
      <c r="H120" s="48">
        <f>$D:$D/$G:$G*100</f>
        <v>108.68900646678424</v>
      </c>
      <c r="I120" s="82">
        <f>D120-май!D120</f>
        <v>192.39999999999998</v>
      </c>
    </row>
    <row r="121" spans="1:9" ht="12.75">
      <c r="A121" s="11" t="s">
        <v>61</v>
      </c>
      <c r="B121" s="87">
        <f>B122+B123+B124</f>
        <v>225753.4</v>
      </c>
      <c r="C121" s="87">
        <f>C122+C123+C124</f>
        <v>107478.5</v>
      </c>
      <c r="D121" s="87">
        <f>D122+D123+D124</f>
        <v>107244</v>
      </c>
      <c r="E121" s="86">
        <f>$D:$D/$B:$B*100</f>
        <v>47.504932373111544</v>
      </c>
      <c r="F121" s="86">
        <f>$D:$D/$C:$C*100</f>
        <v>99.78181682848198</v>
      </c>
      <c r="G121" s="27">
        <f>G122+G123+G124</f>
        <v>39324.8</v>
      </c>
      <c r="H121" s="86">
        <f>$D:$D/$G:$G*100</f>
        <v>272.71340222963624</v>
      </c>
      <c r="I121" s="82">
        <f>D121-май!D121</f>
        <v>11578.600000000006</v>
      </c>
    </row>
    <row r="122" spans="1:9" ht="12.75">
      <c r="A122" s="41" t="s">
        <v>62</v>
      </c>
      <c r="B122" s="85">
        <v>101162</v>
      </c>
      <c r="C122" s="71">
        <v>43741.7</v>
      </c>
      <c r="D122" s="71">
        <v>43741.7</v>
      </c>
      <c r="E122" s="48">
        <f>$D:$D/$B:$B*100</f>
        <v>43.23925980111108</v>
      </c>
      <c r="F122" s="48">
        <f>$D:$D/$C:$C*100</f>
        <v>100</v>
      </c>
      <c r="G122" s="28">
        <v>34878.2</v>
      </c>
      <c r="H122" s="48">
        <f>$D:$D/$G:$G*100</f>
        <v>125.41272198679978</v>
      </c>
      <c r="I122" s="82">
        <f>D122-май!D122</f>
        <v>10910.5</v>
      </c>
    </row>
    <row r="123" spans="1:9" ht="24.75" customHeight="1">
      <c r="A123" s="12" t="s">
        <v>63</v>
      </c>
      <c r="B123" s="85">
        <v>120270.8</v>
      </c>
      <c r="C123" s="71">
        <v>61707.3</v>
      </c>
      <c r="D123" s="71">
        <v>61707.3</v>
      </c>
      <c r="E123" s="48">
        <v>0</v>
      </c>
      <c r="F123" s="48">
        <v>0</v>
      </c>
      <c r="G123" s="28">
        <v>2521.8</v>
      </c>
      <c r="H123" s="48">
        <f>$D:$D/$G:$G*100</f>
        <v>2446.954556269331</v>
      </c>
      <c r="I123" s="82">
        <f>D123-май!D123</f>
        <v>505.20000000000437</v>
      </c>
    </row>
    <row r="124" spans="1:9" ht="25.5">
      <c r="A124" s="12" t="s">
        <v>73</v>
      </c>
      <c r="B124" s="85">
        <v>4320.6</v>
      </c>
      <c r="C124" s="71">
        <v>2029.5</v>
      </c>
      <c r="D124" s="71">
        <v>1795</v>
      </c>
      <c r="E124" s="48">
        <f>$D:$D/$B:$B*100</f>
        <v>41.54515576540295</v>
      </c>
      <c r="F124" s="48">
        <f>$D:$D/$C:$C*100</f>
        <v>88.44542990884455</v>
      </c>
      <c r="G124" s="28">
        <v>1924.8</v>
      </c>
      <c r="H124" s="48">
        <f>$D:$D/$G:$G*100</f>
        <v>93.25644222776393</v>
      </c>
      <c r="I124" s="82">
        <f>D124-май!D124</f>
        <v>162.9000000000001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D125-май!D125</f>
        <v>0</v>
      </c>
    </row>
    <row r="126" spans="1:9" ht="13.5" customHeight="1">
      <c r="A126" s="12" t="s">
        <v>81</v>
      </c>
      <c r="B126" s="85">
        <v>100</v>
      </c>
      <c r="C126" s="82">
        <f>2013.84/1000</f>
        <v>2.01384</v>
      </c>
      <c r="D126" s="82">
        <f>2013.84/1000</f>
        <v>2.01384</v>
      </c>
      <c r="E126" s="48">
        <f>$D:$D/$B:$B*100</f>
        <v>2.01384</v>
      </c>
      <c r="F126" s="48">
        <v>0</v>
      </c>
      <c r="G126" s="28">
        <v>0</v>
      </c>
      <c r="H126" s="48">
        <v>0</v>
      </c>
      <c r="I126" s="82">
        <f>D126-май!D126</f>
        <v>0</v>
      </c>
    </row>
    <row r="127" spans="1:9" ht="15.75" customHeight="1">
      <c r="A127" s="14" t="s">
        <v>55</v>
      </c>
      <c r="B127" s="30">
        <f>B78+B87+B88+B89+B95+B103+B110+B113+B115+B121+B125+B100</f>
        <v>4210442.850000001</v>
      </c>
      <c r="C127" s="30">
        <f>C78+C87+C88+C89+C95+C103+C110+C113+C115+C121+C125+C100</f>
        <v>1269432.6138400002</v>
      </c>
      <c r="D127" s="30">
        <f>D78+D87+D88+D89+D95+D103+D110+D113+D115+D121+D125+D100</f>
        <v>1264762.3138400002</v>
      </c>
      <c r="E127" s="86">
        <f>$D:$D/$B:$B*100</f>
        <v>30.038700414613157</v>
      </c>
      <c r="F127" s="86">
        <f>$D:$D/$C:$C*100</f>
        <v>99.63209547721699</v>
      </c>
      <c r="G127" s="35">
        <f>G125+G121+G115+G113+G110+G103+G100+G95+G89+G88+G87+G78</f>
        <v>1140418.3</v>
      </c>
      <c r="H127" s="86">
        <f>$D:$D/$G:$G*100</f>
        <v>110.90336886386338</v>
      </c>
      <c r="I127" s="82">
        <f>D127-май!D127</f>
        <v>317839.70000000007</v>
      </c>
    </row>
    <row r="128" spans="1:9" ht="26.25" customHeight="1">
      <c r="A128" s="15" t="s">
        <v>56</v>
      </c>
      <c r="B128" s="30">
        <f>B72-B127</f>
        <v>-98681.73000000045</v>
      </c>
      <c r="C128" s="30">
        <f>C72-C127</f>
        <v>180462.96615999984</v>
      </c>
      <c r="D128" s="30">
        <f>D72-D127</f>
        <v>28635.586159999715</v>
      </c>
      <c r="E128" s="30"/>
      <c r="F128" s="30"/>
      <c r="G128" s="30">
        <f>G76-G127</f>
        <v>-1140418.3</v>
      </c>
      <c r="H128" s="30"/>
      <c r="I128" s="82">
        <f>D128-май!D128</f>
        <v>-13765.000000000116</v>
      </c>
    </row>
    <row r="129" spans="1:9" ht="24" customHeight="1">
      <c r="A129" s="1" t="s">
        <v>57</v>
      </c>
      <c r="B129" s="85" t="s">
        <v>165</v>
      </c>
      <c r="C129" s="85"/>
      <c r="D129" s="85" t="s">
        <v>173</v>
      </c>
      <c r="E129" s="85"/>
      <c r="F129" s="85"/>
      <c r="G129" s="28" t="s">
        <v>172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59457.4</v>
      </c>
      <c r="E130" s="85"/>
      <c r="F130" s="85"/>
      <c r="G130" s="27">
        <f>G132+G133</f>
        <v>33889.5</v>
      </c>
      <c r="H130" s="85"/>
      <c r="I130" s="82">
        <f>D130-май!D130</f>
        <v>-13764.999999999993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D131-май!D131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43549.5</v>
      </c>
      <c r="E132" s="85"/>
      <c r="F132" s="85"/>
      <c r="G132" s="44">
        <v>13818.5</v>
      </c>
      <c r="H132" s="85"/>
      <c r="I132" s="82">
        <f>D132-май!D132</f>
        <v>773.1999999999971</v>
      </c>
    </row>
    <row r="133" spans="1:9" ht="12.75">
      <c r="A133" s="1" t="s">
        <v>60</v>
      </c>
      <c r="B133" s="89">
        <f>Март!B131</f>
        <v>17979.4</v>
      </c>
      <c r="C133" s="85"/>
      <c r="D133" s="85">
        <f>59457.4-D132</f>
        <v>15907.900000000001</v>
      </c>
      <c r="E133" s="85"/>
      <c r="F133" s="85"/>
      <c r="G133" s="44">
        <f>33889.5-G132</f>
        <v>20071</v>
      </c>
      <c r="H133" s="85"/>
      <c r="I133" s="82">
        <f>D133-май!D133</f>
        <v>-14538.199999999997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v>0</v>
      </c>
      <c r="H134" s="90"/>
      <c r="I134" s="82">
        <f>D134-май!D134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D135-май!D135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D136-май!D136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zoomScalePageLayoutView="0" workbookViewId="0" topLeftCell="A1">
      <pane xSplit="1" ySplit="6" topLeftCell="B1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175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413130.77999999997</v>
      </c>
      <c r="D7" s="30">
        <f>D8+D16+D21+D26+D29+D36++D45+D46+D47+D51+D62</f>
        <v>403607.49999999994</v>
      </c>
      <c r="E7" s="86">
        <f>$D:$D/$B:$B*100</f>
        <v>55.20434940913569</v>
      </c>
      <c r="F7" s="86">
        <v>27699.089999999997</v>
      </c>
      <c r="G7" s="35">
        <f>G8+G16+G21+G26+G29+G33+G36+G45+G46+G47+G51+G62</f>
        <v>337188.33999999985</v>
      </c>
      <c r="H7" s="86">
        <f>$D:$D/$G:$G*100</f>
        <v>119.6979409193094</v>
      </c>
      <c r="I7" s="30">
        <f>D7-Июнь!D7</f>
        <v>70802.69999999995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220229.48</v>
      </c>
      <c r="D8" s="86">
        <f>D9+D10-0.1</f>
        <v>214581.4</v>
      </c>
      <c r="E8" s="86">
        <f>$D:$D/$B:$B*100</f>
        <v>56.292815170680925</v>
      </c>
      <c r="F8" s="86">
        <v>10645.39</v>
      </c>
      <c r="G8" s="26">
        <f>G9+G10</f>
        <v>161961.40999999997</v>
      </c>
      <c r="H8" s="86">
        <f>$D:$D/$G:$G*100</f>
        <v>132.4892145604314</v>
      </c>
      <c r="I8" s="30">
        <f>D8-Июнь!D8</f>
        <v>35068.80000000002</v>
      </c>
    </row>
    <row r="9" spans="1:9" ht="25.5">
      <c r="A9" s="53" t="s">
        <v>5</v>
      </c>
      <c r="B9" s="87">
        <v>8446.3</v>
      </c>
      <c r="C9" s="87">
        <v>4700</v>
      </c>
      <c r="D9" s="87">
        <v>3143.7</v>
      </c>
      <c r="E9" s="86">
        <f>$D:$D/$B:$B*100</f>
        <v>37.21984774398258</v>
      </c>
      <c r="F9" s="86">
        <v>200.86</v>
      </c>
      <c r="G9" s="27">
        <v>6406.969999999999</v>
      </c>
      <c r="H9" s="86">
        <f>$D:$D/$G:$G*100</f>
        <v>49.066875605785576</v>
      </c>
      <c r="I9" s="30">
        <f>D9-Июнь!D9</f>
        <v>1680.1999999999998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215529.48</v>
      </c>
      <c r="D10" s="92">
        <f>SUM(D11:D15)</f>
        <v>211437.8</v>
      </c>
      <c r="E10" s="86">
        <f>$D:$D/$B:$B*100</f>
        <v>56.725034179173996</v>
      </c>
      <c r="F10" s="86">
        <v>10444.529999999999</v>
      </c>
      <c r="G10" s="46">
        <f>SUM(G11:G15)</f>
        <v>155554.43999999997</v>
      </c>
      <c r="H10" s="86">
        <f>$D:$D/$G:$G*100</f>
        <v>135.92527477839914</v>
      </c>
      <c r="I10" s="30">
        <f>D10-Июнь!D10</f>
        <v>33388.600000000006</v>
      </c>
    </row>
    <row r="11" spans="1:9" ht="51">
      <c r="A11" s="56" t="s">
        <v>74</v>
      </c>
      <c r="B11" s="85">
        <v>313856.6</v>
      </c>
      <c r="C11" s="85">
        <v>159944.2</v>
      </c>
      <c r="D11" s="85">
        <v>154008.8</v>
      </c>
      <c r="E11" s="86">
        <f>$D:$D/$B:$B*100</f>
        <v>49.06979811799401</v>
      </c>
      <c r="F11" s="86">
        <v>10058</v>
      </c>
      <c r="G11" s="28">
        <v>145631.34</v>
      </c>
      <c r="H11" s="48">
        <f>$D:$D/$G:$G*100</f>
        <v>105.75251178764131</v>
      </c>
      <c r="I11" s="30">
        <f>D11-Июнь!D11</f>
        <v>29992.59999999999</v>
      </c>
    </row>
    <row r="12" spans="1:9" ht="94.5" customHeight="1">
      <c r="A12" s="56" t="s">
        <v>75</v>
      </c>
      <c r="B12" s="85">
        <v>6481.5</v>
      </c>
      <c r="C12" s="85">
        <v>5350</v>
      </c>
      <c r="D12" s="85">
        <v>1089.9</v>
      </c>
      <c r="E12" s="86">
        <f>$D:$D/$B:$B*100</f>
        <v>16.815551955565844</v>
      </c>
      <c r="F12" s="86">
        <v>81.56</v>
      </c>
      <c r="G12" s="28">
        <v>5392.370000000001</v>
      </c>
      <c r="H12" s="48">
        <f>$D:$D/$G:$G*100</f>
        <v>20.21189198812396</v>
      </c>
      <c r="I12" s="30">
        <f>D12-Июнь!D12</f>
        <v>943.1000000000001</v>
      </c>
    </row>
    <row r="13" spans="1:9" ht="25.5">
      <c r="A13" s="56" t="s">
        <v>76</v>
      </c>
      <c r="B13" s="85">
        <v>3576.4</v>
      </c>
      <c r="C13" s="85">
        <v>2755</v>
      </c>
      <c r="D13" s="85">
        <v>3977.3</v>
      </c>
      <c r="E13" s="86">
        <f>$D:$D/$B:$B*100</f>
        <v>111.20959624203111</v>
      </c>
      <c r="F13" s="86">
        <v>117.15</v>
      </c>
      <c r="G13" s="28">
        <v>2734.99</v>
      </c>
      <c r="H13" s="48">
        <f>$D:$D/$G:$G*100</f>
        <v>145.4228351840409</v>
      </c>
      <c r="I13" s="30">
        <f>D13-Июнь!D13</f>
        <v>1060.9</v>
      </c>
    </row>
    <row r="14" spans="1:9" ht="63.75">
      <c r="A14" s="56" t="s">
        <v>78</v>
      </c>
      <c r="B14" s="85">
        <f>2580100/1000</f>
        <v>2580.1</v>
      </c>
      <c r="C14" s="85">
        <v>1233.3</v>
      </c>
      <c r="D14" s="85">
        <v>2251.2</v>
      </c>
      <c r="E14" s="86">
        <f>$D:$D/$B:$B*100</f>
        <v>87.25243207627611</v>
      </c>
      <c r="F14" s="86">
        <v>187.82</v>
      </c>
      <c r="G14" s="28">
        <v>1213.08</v>
      </c>
      <c r="H14" s="48">
        <f>$D:$D/$G:$G*100</f>
        <v>185.57720842813333</v>
      </c>
      <c r="I14" s="30">
        <f>D14-Июнь!D14</f>
        <v>355.9999999999998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50110.6</v>
      </c>
      <c r="E15" s="86">
        <f>$D:$D/$B:$B*100</f>
        <v>108.35427162842994</v>
      </c>
      <c r="F15" s="86"/>
      <c r="G15" s="28">
        <v>582.66</v>
      </c>
      <c r="H15" s="48">
        <f>$D:$D/$G:$G*100</f>
        <v>8600.315793086878</v>
      </c>
      <c r="I15" s="30">
        <f>D15-Июнь!D15</f>
        <v>1036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30563</v>
      </c>
      <c r="D16" s="87">
        <f>SUM(D17:D20)</f>
        <v>35731.2</v>
      </c>
      <c r="E16" s="86">
        <f>$D:$D/$B:$B*100</f>
        <v>64.27862128516946</v>
      </c>
      <c r="F16" s="86">
        <v>1853.18</v>
      </c>
      <c r="G16" s="35">
        <f>G17+G18+G19+G20</f>
        <v>13426.690000000002</v>
      </c>
      <c r="H16" s="86">
        <f>$D:$D/$G:$G*100</f>
        <v>266.1206894625555</v>
      </c>
      <c r="I16" s="30">
        <f>D16-Июнь!D16</f>
        <v>5626.499999999996</v>
      </c>
    </row>
    <row r="17" spans="1:9" ht="37.5" customHeight="1">
      <c r="A17" s="39" t="s">
        <v>83</v>
      </c>
      <c r="B17" s="82">
        <v>25133.1</v>
      </c>
      <c r="C17" s="82">
        <v>13435.6</v>
      </c>
      <c r="D17" s="82">
        <v>17466.4</v>
      </c>
      <c r="E17" s="86">
        <f>$D:$D/$B:$B*100</f>
        <v>69.49560539686709</v>
      </c>
      <c r="F17" s="86">
        <v>844.23</v>
      </c>
      <c r="G17" s="28">
        <v>6033.07</v>
      </c>
      <c r="H17" s="48">
        <f>$D:$D/$G:$G*100</f>
        <v>289.5109786559745</v>
      </c>
      <c r="I17" s="30">
        <f>D17-Июнь!D17</f>
        <v>2648.2000000000007</v>
      </c>
    </row>
    <row r="18" spans="1:9" ht="56.25" customHeight="1">
      <c r="A18" s="39" t="s">
        <v>84</v>
      </c>
      <c r="B18" s="82">
        <v>139.1</v>
      </c>
      <c r="C18" s="82">
        <v>81.3</v>
      </c>
      <c r="D18" s="82">
        <v>102.8</v>
      </c>
      <c r="E18" s="86">
        <f>$D:$D/$B:$B*100</f>
        <v>73.90366642703091</v>
      </c>
      <c r="F18" s="86">
        <v>5.74</v>
      </c>
      <c r="G18" s="28">
        <v>45.22</v>
      </c>
      <c r="H18" s="48">
        <f>$D:$D/$G:$G*100</f>
        <v>227.33303847854933</v>
      </c>
      <c r="I18" s="30">
        <f>D18-Июнь!D18</f>
        <v>15.599999999999994</v>
      </c>
    </row>
    <row r="19" spans="1:9" ht="55.5" customHeight="1">
      <c r="A19" s="39" t="s">
        <v>85</v>
      </c>
      <c r="B19" s="82">
        <v>33467.4</v>
      </c>
      <c r="C19" s="82">
        <v>18990</v>
      </c>
      <c r="D19" s="82">
        <v>20184.3</v>
      </c>
      <c r="E19" s="86">
        <f>$D:$D/$B:$B*100</f>
        <v>60.310331845318125</v>
      </c>
      <c r="F19" s="86">
        <v>1158.41</v>
      </c>
      <c r="G19" s="28">
        <v>8450.45</v>
      </c>
      <c r="H19" s="48">
        <f>$D:$D/$G:$G*100</f>
        <v>238.8547355466277</v>
      </c>
      <c r="I19" s="30">
        <f>D19-Июнь!D19</f>
        <v>3114.7000000000007</v>
      </c>
    </row>
    <row r="20" spans="1:9" ht="15.75" customHeight="1">
      <c r="A20" s="39" t="s">
        <v>86</v>
      </c>
      <c r="B20" s="82">
        <v>-3151.6</v>
      </c>
      <c r="C20" s="82">
        <v>-1943.9</v>
      </c>
      <c r="D20" s="82">
        <v>-2022.3</v>
      </c>
      <c r="E20" s="86">
        <f>$D:$D/$B:$B*100</f>
        <v>64.16740703134916</v>
      </c>
      <c r="F20" s="86">
        <v>-155.2</v>
      </c>
      <c r="G20" s="28">
        <v>-1102.0500000000002</v>
      </c>
      <c r="H20" s="48">
        <f>$D:$D/$G:$G*100</f>
        <v>183.50347080440991</v>
      </c>
      <c r="I20" s="30">
        <f>D20-Июнь!D20</f>
        <v>-152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95791.9</v>
      </c>
      <c r="D21" s="87">
        <f>SUM(D22:D25)</f>
        <v>86683.59999999999</v>
      </c>
      <c r="E21" s="86">
        <f>$D:$D/$B:$B*100</f>
        <v>64.58490573066649</v>
      </c>
      <c r="F21" s="86">
        <v>7362.96</v>
      </c>
      <c r="G21" s="35">
        <f>G22+G24+G25+G23</f>
        <v>91253.33999999998</v>
      </c>
      <c r="H21" s="86">
        <f>$D:$D/$G:$G*100</f>
        <v>94.99224905082927</v>
      </c>
      <c r="I21" s="30">
        <f>D21-Июнь!D21</f>
        <v>18799.29999999999</v>
      </c>
    </row>
    <row r="22" spans="1:9" ht="28.5" customHeight="1">
      <c r="A22" s="56" t="s">
        <v>146</v>
      </c>
      <c r="B22" s="85">
        <v>110640.7</v>
      </c>
      <c r="C22" s="85">
        <v>78930</v>
      </c>
      <c r="D22" s="85">
        <v>71819.2</v>
      </c>
      <c r="E22" s="86">
        <f>$D:$D/$B:$B*100</f>
        <v>64.91209835078773</v>
      </c>
      <c r="F22" s="86"/>
      <c r="G22" s="28">
        <v>69448.23999999999</v>
      </c>
      <c r="H22" s="48">
        <f>$D:$D/$G:$G*100</f>
        <v>103.41399580464532</v>
      </c>
      <c r="I22" s="30">
        <f>D22-Июнь!D22</f>
        <v>18110.799999999996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9.9</v>
      </c>
      <c r="E23" s="86">
        <v>0</v>
      </c>
      <c r="F23" s="86">
        <v>7198.75</v>
      </c>
      <c r="G23" s="28">
        <v>7200.01</v>
      </c>
      <c r="H23" s="48">
        <f>$D:$D/$G:$G*100</f>
        <v>0.137499809028043</v>
      </c>
      <c r="I23" s="30">
        <f>D23-Июнь!D23</f>
        <v>-23.6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295.8</v>
      </c>
      <c r="E24" s="86">
        <f>$D:$D/$B:$B*100</f>
        <v>23.759036144578314</v>
      </c>
      <c r="F24" s="86">
        <v>113.58</v>
      </c>
      <c r="G24" s="28">
        <v>1147.95</v>
      </c>
      <c r="H24" s="48">
        <f>$D:$D/$G:$G*100</f>
        <v>25.76767280804913</v>
      </c>
      <c r="I24" s="30">
        <f>D24-Июнь!D24</f>
        <v>6.400000000000034</v>
      </c>
    </row>
    <row r="25" spans="1:9" ht="27" customHeight="1">
      <c r="A25" s="56" t="s">
        <v>88</v>
      </c>
      <c r="B25" s="85">
        <v>22330.8</v>
      </c>
      <c r="C25" s="85">
        <v>15616.9</v>
      </c>
      <c r="D25" s="85">
        <v>14558.7</v>
      </c>
      <c r="E25" s="86">
        <f>$D:$D/$B:$B*100</f>
        <v>65.19560427750014</v>
      </c>
      <c r="F25" s="86">
        <v>50.63</v>
      </c>
      <c r="G25" s="28">
        <v>13457.14</v>
      </c>
      <c r="H25" s="48">
        <f>$D:$D/$G:$G*100</f>
        <v>108.18569175917023</v>
      </c>
      <c r="I25" s="30">
        <f>D25-Июнь!D25</f>
        <v>705.7000000000007</v>
      </c>
    </row>
    <row r="26" spans="1:9" ht="12.75">
      <c r="A26" s="59" t="s">
        <v>8</v>
      </c>
      <c r="B26" s="87">
        <f>SUM(B27:B28)</f>
        <v>42549</v>
      </c>
      <c r="C26" s="87">
        <f>SUM(C27:C28)</f>
        <v>10569</v>
      </c>
      <c r="D26" s="87">
        <f>SUM(D27:D28)</f>
        <v>10563.5</v>
      </c>
      <c r="E26" s="86">
        <f>$D:$D/$B:$B*100</f>
        <v>24.82667042703706</v>
      </c>
      <c r="F26" s="86">
        <v>2465.82</v>
      </c>
      <c r="G26" s="35">
        <f>SUM(G27:G28)</f>
        <v>10062.22</v>
      </c>
      <c r="H26" s="86">
        <f>$D:$D/$G:$G*100</f>
        <v>104.9818032203629</v>
      </c>
      <c r="I26" s="30">
        <f>D26-Июнь!D26</f>
        <v>2170.5</v>
      </c>
    </row>
    <row r="27" spans="1:9" ht="12.75">
      <c r="A27" s="56" t="s">
        <v>106</v>
      </c>
      <c r="B27" s="82">
        <v>25216.8</v>
      </c>
      <c r="C27" s="82">
        <v>3308.9</v>
      </c>
      <c r="D27" s="82">
        <v>3827.9</v>
      </c>
      <c r="E27" s="86">
        <f>$D:$D/$B:$B*100</f>
        <v>15.179959392151265</v>
      </c>
      <c r="F27" s="86">
        <v>536.1</v>
      </c>
      <c r="G27" s="28">
        <v>2776.0299999999997</v>
      </c>
      <c r="H27" s="48">
        <f>$D:$D/$G:$G*100</f>
        <v>137.8911611185758</v>
      </c>
      <c r="I27" s="30">
        <f>D27-Июнь!D27</f>
        <v>656.7000000000003</v>
      </c>
    </row>
    <row r="28" spans="1:9" ht="12.75">
      <c r="A28" s="56" t="s">
        <v>107</v>
      </c>
      <c r="B28" s="85">
        <f>17332.2</f>
        <v>17332.2</v>
      </c>
      <c r="C28" s="85">
        <v>7260.1</v>
      </c>
      <c r="D28" s="85">
        <v>6735.6</v>
      </c>
      <c r="E28" s="86">
        <f>$D:$D/$B:$B*100</f>
        <v>38.86177173122858</v>
      </c>
      <c r="F28" s="86">
        <v>1929.72</v>
      </c>
      <c r="G28" s="28">
        <v>7286.19</v>
      </c>
      <c r="H28" s="48">
        <f>$D:$D/$G:$G*100</f>
        <v>92.44337575605358</v>
      </c>
      <c r="I28" s="30">
        <f>D28-Июнь!D28</f>
        <v>1513.8000000000002</v>
      </c>
    </row>
    <row r="29" spans="1:9" ht="12.75">
      <c r="A29" s="52" t="s">
        <v>9</v>
      </c>
      <c r="B29" s="87">
        <f>SUM(B30:B32)</f>
        <v>16105.5</v>
      </c>
      <c r="C29" s="87">
        <f>SUM(C30:C32)</f>
        <v>9265</v>
      </c>
      <c r="D29" s="87">
        <f>SUM(D30:D32)</f>
        <v>9365.5</v>
      </c>
      <c r="E29" s="86">
        <f>$D:$D/$B:$B*100</f>
        <v>58.15094222470585</v>
      </c>
      <c r="F29" s="86">
        <v>793.07</v>
      </c>
      <c r="G29" s="35">
        <f>G30+G32+G31</f>
        <v>8990.81</v>
      </c>
      <c r="H29" s="86">
        <f>$D:$D/$G:$G*100</f>
        <v>104.16747767998658</v>
      </c>
      <c r="I29" s="30">
        <f>D29-Июнь!D29</f>
        <v>1549.4000000000005</v>
      </c>
    </row>
    <row r="30" spans="1:9" ht="25.5">
      <c r="A30" s="56" t="s">
        <v>10</v>
      </c>
      <c r="B30" s="85">
        <v>15988.3</v>
      </c>
      <c r="C30" s="85">
        <v>9200</v>
      </c>
      <c r="D30" s="85">
        <v>9270.7</v>
      </c>
      <c r="E30" s="86">
        <f>$D:$D/$B:$B*100</f>
        <v>57.98427600182634</v>
      </c>
      <c r="F30" s="86">
        <v>793.07</v>
      </c>
      <c r="G30" s="28">
        <v>8872.41</v>
      </c>
      <c r="H30" s="48">
        <f>$D:$D/$G:$G*100</f>
        <v>104.48908470190175</v>
      </c>
      <c r="I30" s="30">
        <f>D30-Июнь!D30</f>
        <v>1543.000000000001</v>
      </c>
    </row>
    <row r="31" spans="1:9" ht="25.5">
      <c r="A31" s="56" t="s">
        <v>91</v>
      </c>
      <c r="B31" s="81">
        <f>67200/1000</f>
        <v>67.2</v>
      </c>
      <c r="C31" s="81">
        <v>40</v>
      </c>
      <c r="D31" s="81">
        <v>44.8</v>
      </c>
      <c r="E31" s="86">
        <f>$D:$D/$B:$B*100</f>
        <v>66.66666666666666</v>
      </c>
      <c r="F31" s="86">
        <v>0</v>
      </c>
      <c r="G31" s="28">
        <v>80</v>
      </c>
      <c r="H31" s="48">
        <f>$D:$D/$G:$G*100</f>
        <v>55.99999999999999</v>
      </c>
      <c r="I31" s="30">
        <f>D31-Июнь!D31</f>
        <v>6.399999999999999</v>
      </c>
    </row>
    <row r="32" spans="1:9" ht="25.5">
      <c r="A32" s="56" t="s">
        <v>90</v>
      </c>
      <c r="B32" s="81">
        <f>50000/1000</f>
        <v>50</v>
      </c>
      <c r="C32" s="81">
        <v>25</v>
      </c>
      <c r="D32" s="81">
        <v>50</v>
      </c>
      <c r="E32" s="86">
        <f>$D:$D/$B:$B*100</f>
        <v>100</v>
      </c>
      <c r="F32" s="86">
        <v>0</v>
      </c>
      <c r="G32" s="28">
        <v>38.4</v>
      </c>
      <c r="H32" s="48">
        <f>$D:$D/$G:$G*100</f>
        <v>130.20833333333334</v>
      </c>
      <c r="I32" s="30">
        <f>D32-Июнь!D32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35">
        <f>G34+G35</f>
        <v>16.67</v>
      </c>
      <c r="H33" s="48">
        <f>$D:$D/$G:$G*100</f>
        <v>0.11997600479904018</v>
      </c>
      <c r="I33" s="30">
        <f>D33-Июнь!D33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28">
        <v>14.9</v>
      </c>
      <c r="H34" s="48">
        <f>$D:$D/$G:$G*100</f>
        <v>0.1342281879194631</v>
      </c>
      <c r="I34" s="30">
        <f>D34-Июнь!D34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28">
        <v>1.77</v>
      </c>
      <c r="H35" s="48">
        <f>$D:$D/$G:$G*100</f>
        <v>0</v>
      </c>
      <c r="I35" s="30">
        <f>D35-Июнь!D35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33594.6</v>
      </c>
      <c r="D36" s="87">
        <f>SUM(D38:D44)</f>
        <v>30785.699999999997</v>
      </c>
      <c r="E36" s="86">
        <f>$D:$D/$B:$B*100</f>
        <v>41.85660445082556</v>
      </c>
      <c r="F36" s="86">
        <v>3247.05</v>
      </c>
      <c r="G36" s="35">
        <f>G37+G39+G40+G41+G43+G44+G38+G42</f>
        <v>40763.82000000001</v>
      </c>
      <c r="H36" s="86">
        <f>$D:$D/$G:$G*100</f>
        <v>75.52211740705359</v>
      </c>
      <c r="I36" s="30">
        <f>D36-Июнь!D36</f>
        <v>6635.0999999999985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28"/>
      <c r="H37" s="48" t="e">
        <f>$D:$D/$G:$G*100</f>
        <v>#DIV/0!</v>
      </c>
      <c r="I37" s="30">
        <f>D37-Июнь!D37</f>
        <v>0</v>
      </c>
    </row>
    <row r="38" spans="1:9" ht="76.5">
      <c r="A38" s="56" t="s">
        <v>117</v>
      </c>
      <c r="B38" s="85">
        <v>37670.9</v>
      </c>
      <c r="C38" s="85">
        <v>18500</v>
      </c>
      <c r="D38" s="85">
        <v>17434.6</v>
      </c>
      <c r="E38" s="86">
        <f>$D:$D/$B:$B*100</f>
        <v>46.28134714063109</v>
      </c>
      <c r="F38" s="86">
        <v>2393.3</v>
      </c>
      <c r="G38" s="28">
        <v>25809.920000000002</v>
      </c>
      <c r="H38" s="48">
        <f>$D:$D/$G:$G*100</f>
        <v>67.5499962804999</v>
      </c>
      <c r="I38" s="30">
        <f>D38-Июнь!D38</f>
        <v>4076.499999999998</v>
      </c>
    </row>
    <row r="39" spans="1:9" ht="76.5">
      <c r="A39" s="56" t="s">
        <v>125</v>
      </c>
      <c r="B39" s="82">
        <v>7265</v>
      </c>
      <c r="C39" s="82">
        <v>1997</v>
      </c>
      <c r="D39" s="82">
        <v>2433.6</v>
      </c>
      <c r="E39" s="86">
        <f>$D:$D/$B:$B*100</f>
        <v>33.49759119064005</v>
      </c>
      <c r="F39" s="86">
        <v>75.44</v>
      </c>
      <c r="G39" s="28">
        <v>864.23</v>
      </c>
      <c r="H39" s="48">
        <f>$D:$D/$G:$G*100</f>
        <v>281.59170591162075</v>
      </c>
      <c r="I39" s="30">
        <f>D39-Июнь!D39</f>
        <v>314</v>
      </c>
    </row>
    <row r="40" spans="1:9" ht="76.5">
      <c r="A40" s="56" t="s">
        <v>118</v>
      </c>
      <c r="B40" s="82">
        <v>428</v>
      </c>
      <c r="C40" s="82">
        <v>246.4</v>
      </c>
      <c r="D40" s="82">
        <v>278.1</v>
      </c>
      <c r="E40" s="86">
        <f>$D:$D/$B:$B*100</f>
        <v>64.9766355140187</v>
      </c>
      <c r="F40" s="86">
        <v>3.43</v>
      </c>
      <c r="G40" s="28">
        <v>254.80000000000007</v>
      </c>
      <c r="H40" s="48">
        <f>$D:$D/$G:$G*100</f>
        <v>109.14442700156984</v>
      </c>
      <c r="I40" s="30">
        <f>D40-Июнь!D40</f>
        <v>44.80000000000001</v>
      </c>
    </row>
    <row r="41" spans="1:9" ht="38.25">
      <c r="A41" s="56" t="s">
        <v>119</v>
      </c>
      <c r="B41" s="82">
        <v>21306.5</v>
      </c>
      <c r="C41" s="82">
        <v>7714.7</v>
      </c>
      <c r="D41" s="82">
        <v>8396</v>
      </c>
      <c r="E41" s="86">
        <f>$D:$D/$B:$B*100</f>
        <v>39.40581512683923</v>
      </c>
      <c r="F41" s="86">
        <v>538.73</v>
      </c>
      <c r="G41" s="28">
        <v>8190.880000000001</v>
      </c>
      <c r="H41" s="48">
        <f>$D:$D/$G:$G*100</f>
        <v>102.50424862774206</v>
      </c>
      <c r="I41" s="30">
        <f>D41-Июнь!D41</f>
        <v>1914.5</v>
      </c>
    </row>
    <row r="42" spans="1:9" ht="51">
      <c r="A42" s="56" t="s">
        <v>147</v>
      </c>
      <c r="B42" s="82">
        <v>64.2</v>
      </c>
      <c r="C42" s="82">
        <v>37.8</v>
      </c>
      <c r="D42" s="82">
        <v>10.4</v>
      </c>
      <c r="E42" s="86">
        <f>$D:$D/$B:$B*100</f>
        <v>16.1993769470405</v>
      </c>
      <c r="F42" s="86"/>
      <c r="G42" s="28">
        <v>16.68</v>
      </c>
      <c r="H42" s="48">
        <f>$D:$D/$G:$G*100</f>
        <v>62.35011990407674</v>
      </c>
      <c r="I42" s="30">
        <f>D42-Июнь!D42</f>
        <v>1.9000000000000004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28">
        <v>2879.96</v>
      </c>
      <c r="H43" s="48">
        <f>$D:$D/$G:$G*100</f>
        <v>16.583563660606398</v>
      </c>
      <c r="I43" s="30">
        <f>D43-Июнь!D43</f>
        <v>0</v>
      </c>
    </row>
    <row r="44" spans="1:9" ht="76.5">
      <c r="A44" s="60" t="s">
        <v>121</v>
      </c>
      <c r="B44" s="82">
        <v>4080.2</v>
      </c>
      <c r="C44" s="82">
        <v>2363.1</v>
      </c>
      <c r="D44" s="82">
        <v>1755.4</v>
      </c>
      <c r="E44" s="86">
        <f>$D:$D/$B:$B*100</f>
        <v>43.02240086270282</v>
      </c>
      <c r="F44" s="86">
        <v>236.15</v>
      </c>
      <c r="G44" s="28">
        <v>2747.35</v>
      </c>
      <c r="H44" s="48">
        <f>$D:$D/$G:$G*100</f>
        <v>63.89429814184579</v>
      </c>
      <c r="I44" s="30">
        <f>D44-Июнь!D44</f>
        <v>283.4000000000001</v>
      </c>
    </row>
    <row r="45" spans="1:9" ht="27" customHeight="1">
      <c r="A45" s="53" t="s">
        <v>13</v>
      </c>
      <c r="B45" s="87">
        <v>766.9</v>
      </c>
      <c r="C45" s="87">
        <v>712.6</v>
      </c>
      <c r="D45" s="87">
        <v>555</v>
      </c>
      <c r="E45" s="86">
        <f>$D:$D/$B:$B*100</f>
        <v>72.36927891511279</v>
      </c>
      <c r="F45" s="86">
        <v>43.6</v>
      </c>
      <c r="G45" s="27">
        <v>422.06000000000006</v>
      </c>
      <c r="H45" s="86">
        <f>$D:$D/$G:$G*100</f>
        <v>131.49789129507653</v>
      </c>
      <c r="I45" s="30">
        <f>D45-Июнь!D45</f>
        <v>146.60000000000002</v>
      </c>
    </row>
    <row r="46" spans="1:9" ht="25.5">
      <c r="A46" s="53" t="s">
        <v>96</v>
      </c>
      <c r="B46" s="87">
        <v>9478.5</v>
      </c>
      <c r="C46" s="87">
        <v>8594.4</v>
      </c>
      <c r="D46" s="87">
        <v>9372.8</v>
      </c>
      <c r="E46" s="86">
        <f>$D:$D/$B:$B*100</f>
        <v>98.88484464841483</v>
      </c>
      <c r="F46" s="86">
        <v>561.58</v>
      </c>
      <c r="G46" s="27">
        <v>851.57</v>
      </c>
      <c r="H46" s="86">
        <f>$D:$D/$G:$G*100</f>
        <v>1100.6493887760253</v>
      </c>
      <c r="I46" s="30">
        <f>D46-Июнь!D46</f>
        <v>118</v>
      </c>
    </row>
    <row r="47" spans="1:9" ht="25.5">
      <c r="A47" s="59" t="s">
        <v>14</v>
      </c>
      <c r="B47" s="87">
        <f>SUM(B48:B50)</f>
        <v>12400</v>
      </c>
      <c r="C47" s="87">
        <f>SUM(C48:C50)</f>
        <v>2127</v>
      </c>
      <c r="D47" s="87">
        <f>SUM(D48:D50)</f>
        <v>1841</v>
      </c>
      <c r="E47" s="86">
        <f>$D:$D/$B:$B*100</f>
        <v>14.846774193548388</v>
      </c>
      <c r="F47" s="86">
        <v>585.5</v>
      </c>
      <c r="G47" s="35">
        <f>G48+G49+G50</f>
        <v>3060.0999999999995</v>
      </c>
      <c r="H47" s="86">
        <f>$D:$D/$G:$G*100</f>
        <v>60.16143263292051</v>
      </c>
      <c r="I47" s="30">
        <f>D47-Июнь!D47</f>
        <v>372.5999999999999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28">
        <v>52.69</v>
      </c>
      <c r="H48" s="48">
        <f>$D:$D/$G:$G*100</f>
        <v>0</v>
      </c>
      <c r="I48" s="30">
        <f>D48-Июнь!D48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28">
        <v>2012.34</v>
      </c>
      <c r="H49" s="48">
        <v>0</v>
      </c>
      <c r="I49" s="30">
        <f>D49-Июнь!D49</f>
        <v>0</v>
      </c>
    </row>
    <row r="50" spans="1:9" ht="14.25" customHeight="1">
      <c r="A50" s="60" t="s">
        <v>93</v>
      </c>
      <c r="B50" s="83">
        <v>3900</v>
      </c>
      <c r="C50" s="83">
        <v>2127</v>
      </c>
      <c r="D50" s="83">
        <v>1841</v>
      </c>
      <c r="E50" s="86">
        <f>$D:$D/$B:$B*100</f>
        <v>47.205128205128204</v>
      </c>
      <c r="F50" s="86">
        <v>548.36</v>
      </c>
      <c r="G50" s="28">
        <v>995.0699999999999</v>
      </c>
      <c r="H50" s="48">
        <f>$D:$D/$G:$G*100</f>
        <v>185.01210970082508</v>
      </c>
      <c r="I50" s="30">
        <f>D50-Июнь!D50</f>
        <v>372.5999999999999</v>
      </c>
    </row>
    <row r="51" spans="1:9" ht="12.75">
      <c r="A51" s="53" t="s">
        <v>15</v>
      </c>
      <c r="B51" s="85">
        <v>5222.7</v>
      </c>
      <c r="C51" s="85">
        <v>1654.6</v>
      </c>
      <c r="D51" s="85">
        <v>4043</v>
      </c>
      <c r="E51" s="86">
        <f>$D:$D/$B:$B*100</f>
        <v>77.412066555613</v>
      </c>
      <c r="F51" s="86">
        <v>179.73</v>
      </c>
      <c r="G51" s="35">
        <v>6353.29</v>
      </c>
      <c r="H51" s="86">
        <f>$D:$D/$G:$G*100</f>
        <v>63.63632070942772</v>
      </c>
      <c r="I51" s="30">
        <f>D51-Июнь!D51</f>
        <v>231.0999999999999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28"/>
      <c r="H52" s="48" t="e">
        <f>$D:$D/$G:$G*100</f>
        <v>#DIV/0!</v>
      </c>
      <c r="I52" s="30">
        <f>D52-Июнь!D52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28"/>
      <c r="H53" s="48" t="e">
        <f>$D:$D/$G:$G*100</f>
        <v>#DIV/0!</v>
      </c>
      <c r="I53" s="30">
        <f>D53-Июнь!D53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28"/>
      <c r="H54" s="48" t="e">
        <f>$D:$D/$G:$G*100</f>
        <v>#DIV/0!</v>
      </c>
      <c r="I54" s="30">
        <f>D54-Июнь!D54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28"/>
      <c r="H55" s="48" t="e">
        <f>$D:$D/$G:$G*100</f>
        <v>#DIV/0!</v>
      </c>
      <c r="I55" s="30">
        <f>D55-Июнь!D55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28"/>
      <c r="H56" s="48" t="e">
        <f>$D:$D/$G:$G*100</f>
        <v>#DIV/0!</v>
      </c>
      <c r="I56" s="30">
        <f>D56-Июнь!D56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28"/>
      <c r="H57" s="48" t="e">
        <f>$D:$D/$G:$G*100</f>
        <v>#DIV/0!</v>
      </c>
      <c r="I57" s="30">
        <f>D57-Июнь!D57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28"/>
      <c r="H58" s="48" t="e">
        <f>$D:$D/$G:$G*100</f>
        <v>#DIV/0!</v>
      </c>
      <c r="I58" s="30">
        <f>D58-Июнь!D58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28"/>
      <c r="H59" s="48" t="e">
        <f>$D:$D/$G:$G*100</f>
        <v>#DIV/0!</v>
      </c>
      <c r="I59" s="30">
        <f>D59-Июнь!D59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28"/>
      <c r="H60" s="48" t="e">
        <f>$D:$D/$G:$G*100</f>
        <v>#DIV/0!</v>
      </c>
      <c r="I60" s="30">
        <f>D60-Июнь!D60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28"/>
      <c r="H61" s="48" t="e">
        <f>$D:$D/$G:$G*100</f>
        <v>#DIV/0!</v>
      </c>
      <c r="I61" s="30">
        <f>D61-Июнь!D61</f>
        <v>0</v>
      </c>
    </row>
    <row r="62" spans="1:9" ht="12.75">
      <c r="A62" s="52" t="s">
        <v>16</v>
      </c>
      <c r="B62" s="81">
        <v>50</v>
      </c>
      <c r="C62" s="81">
        <v>29.2</v>
      </c>
      <c r="D62" s="81">
        <v>84.8</v>
      </c>
      <c r="E62" s="86">
        <f>$D:$D/$B:$B*100</f>
        <v>169.6</v>
      </c>
      <c r="F62" s="86">
        <v>-38.79</v>
      </c>
      <c r="G62" s="27">
        <v>26.36</v>
      </c>
      <c r="H62" s="86">
        <f>$D:$D/$G:$G*100</f>
        <v>321.6995447647951</v>
      </c>
      <c r="I62" s="30">
        <f>D62-Июнь!D62</f>
        <v>84.8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413130.78</v>
      </c>
      <c r="D63" s="87">
        <f>D62+D51+D47+D46+D45+D36+D29+D26+D21+D16+D8</f>
        <v>403607.5</v>
      </c>
      <c r="E63" s="86">
        <f>$D:$D/$B:$B*100</f>
        <v>55.20434940913569</v>
      </c>
      <c r="F63" s="86">
        <v>27699.089999999997</v>
      </c>
      <c r="G63" s="35">
        <f>G8+G16+G21+G26+G29+G33+G36+G45+G46+G47+G62+G51</f>
        <v>337188.33999999985</v>
      </c>
      <c r="H63" s="86">
        <f>$D:$D/$G:$G*100</f>
        <v>119.69794091930943</v>
      </c>
      <c r="I63" s="30">
        <f>D63-Июнь!D63</f>
        <v>70802.70000000001</v>
      </c>
    </row>
    <row r="64" spans="1:9" ht="12.75">
      <c r="A64" s="59" t="s">
        <v>18</v>
      </c>
      <c r="B64" s="85">
        <f>B65+B70+B71</f>
        <v>3444801.2</v>
      </c>
      <c r="C64" s="85">
        <f>C65+C70+C71</f>
        <v>1296102.5</v>
      </c>
      <c r="D64" s="85">
        <f>D65+D70+D71</f>
        <v>1227090.8</v>
      </c>
      <c r="E64" s="86">
        <f>$D:$D/$B:$B*100</f>
        <v>35.62152730323015</v>
      </c>
      <c r="F64" s="86">
        <v>43822.57000000001</v>
      </c>
      <c r="G64" s="35">
        <f>G65+G71+G70</f>
        <v>1005409.1800000002</v>
      </c>
      <c r="H64" s="86">
        <f>$D:$D/$G:$G*100</f>
        <v>122.04889555514103</v>
      </c>
      <c r="I64" s="30">
        <f>D64-Июнь!D64</f>
        <v>266497.70000000007</v>
      </c>
    </row>
    <row r="65" spans="1:9" ht="25.5">
      <c r="A65" s="59" t="s">
        <v>19</v>
      </c>
      <c r="B65" s="85">
        <f>SUM(B66:B69)</f>
        <v>3423218.8000000003</v>
      </c>
      <c r="C65" s="85">
        <f>SUM(C66:C69)</f>
        <v>1314475.4</v>
      </c>
      <c r="D65" s="85">
        <f>SUM(D66:D69)</f>
        <v>1245463.7</v>
      </c>
      <c r="E65" s="86">
        <f>$D:$D/$B:$B*100</f>
        <v>36.382824843097964</v>
      </c>
      <c r="F65" s="86">
        <v>46091.770000000004</v>
      </c>
      <c r="G65" s="35">
        <f>G66+G67+G69+G68</f>
        <v>1008254.4800000002</v>
      </c>
      <c r="H65" s="86">
        <f>$D:$D/$G:$G*100</f>
        <v>123.52672115079515</v>
      </c>
      <c r="I65" s="30">
        <f>D65-Июнь!D65</f>
        <v>266497.69999999995</v>
      </c>
    </row>
    <row r="66" spans="1:9" ht="12.75">
      <c r="A66" s="56" t="s">
        <v>108</v>
      </c>
      <c r="B66" s="85">
        <v>480567.2</v>
      </c>
      <c r="C66" s="85">
        <v>276995.5</v>
      </c>
      <c r="D66" s="85">
        <v>270862.6</v>
      </c>
      <c r="E66" s="86">
        <f>$D:$D/$B:$B*100</f>
        <v>56.363105929826254</v>
      </c>
      <c r="F66" s="86">
        <v>15902.8</v>
      </c>
      <c r="G66" s="28">
        <v>246536.6</v>
      </c>
      <c r="H66" s="48">
        <f>$D:$D/$G:$G*100</f>
        <v>109.86709478430382</v>
      </c>
      <c r="I66" s="30">
        <f>D66-Июнь!D66</f>
        <v>46276.49999999997</v>
      </c>
    </row>
    <row r="67" spans="1:9" ht="12.75" customHeight="1">
      <c r="A67" s="56" t="s">
        <v>109</v>
      </c>
      <c r="B67" s="85">
        <v>1717439.6</v>
      </c>
      <c r="C67" s="85">
        <v>383167.3</v>
      </c>
      <c r="D67" s="85">
        <v>314099.9</v>
      </c>
      <c r="E67" s="86">
        <f>$D:$D/$B:$B*100</f>
        <v>18.288846955665868</v>
      </c>
      <c r="F67" s="86">
        <v>0</v>
      </c>
      <c r="G67" s="28">
        <v>137803.23</v>
      </c>
      <c r="H67" s="48">
        <f>$D:$D/$G:$G*100</f>
        <v>227.93362680976347</v>
      </c>
      <c r="I67" s="30">
        <f>D67-Июнь!D67</f>
        <v>144619.7</v>
      </c>
    </row>
    <row r="68" spans="1:9" ht="18.75" customHeight="1">
      <c r="A68" s="56" t="s">
        <v>110</v>
      </c>
      <c r="B68" s="85">
        <v>1165868.6</v>
      </c>
      <c r="C68" s="85">
        <v>622265.2</v>
      </c>
      <c r="D68" s="85">
        <v>625199.4</v>
      </c>
      <c r="E68" s="86">
        <f>$D:$D/$B:$B*100</f>
        <v>53.625202702946105</v>
      </c>
      <c r="F68" s="86">
        <v>30188.97</v>
      </c>
      <c r="G68" s="28">
        <v>593842.7600000001</v>
      </c>
      <c r="H68" s="48">
        <f>$D:$D/$G:$G*100</f>
        <v>105.28029338944873</v>
      </c>
      <c r="I68" s="30">
        <f>D68-Июнь!D68</f>
        <v>66800.80000000005</v>
      </c>
    </row>
    <row r="69" spans="1:9" ht="12.75" customHeight="1">
      <c r="A69" s="2" t="s">
        <v>122</v>
      </c>
      <c r="B69" s="82">
        <v>59343.4</v>
      </c>
      <c r="C69" s="82">
        <v>32047.4</v>
      </c>
      <c r="D69" s="82">
        <v>35301.8</v>
      </c>
      <c r="E69" s="86">
        <f>$D:$D/$B:$B*100</f>
        <v>59.487322937344345</v>
      </c>
      <c r="F69" s="86">
        <v>0</v>
      </c>
      <c r="G69" s="28">
        <v>30071.89</v>
      </c>
      <c r="H69" s="48">
        <f>$D:$D/$G:$G*100</f>
        <v>117.39135784282266</v>
      </c>
      <c r="I69" s="30">
        <f>D69-Июнь!D69</f>
        <v>8800.700000000004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28"/>
      <c r="H70" s="48">
        <v>0</v>
      </c>
      <c r="I70" s="30">
        <f>D70-Июнь!D70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27">
        <v>-2845.2999999999993</v>
      </c>
      <c r="H71" s="86">
        <f>$D:$D/$G:$G*100</f>
        <v>645.7280427371458</v>
      </c>
      <c r="I71" s="30">
        <f>D71-Июнь!D71</f>
        <v>0</v>
      </c>
    </row>
    <row r="72" spans="1:9" ht="12.75">
      <c r="A72" s="52" t="s">
        <v>20</v>
      </c>
      <c r="B72" s="87">
        <f>B63+B64</f>
        <v>4175916.6</v>
      </c>
      <c r="C72" s="87">
        <f>C63+C64</f>
        <v>1709233.28</v>
      </c>
      <c r="D72" s="87">
        <f>D63+D64</f>
        <v>1630698.3</v>
      </c>
      <c r="E72" s="86">
        <f>$D:$D/$B:$B*100</f>
        <v>39.05006867234849</v>
      </c>
      <c r="F72" s="86">
        <v>71521.66</v>
      </c>
      <c r="G72" s="35">
        <f>G64+G63</f>
        <v>1342597.52</v>
      </c>
      <c r="H72" s="86">
        <f>$D:$D/$G:$G*100</f>
        <v>121.4584621011366</v>
      </c>
      <c r="I72" s="30">
        <f>D72-Июнь!D72</f>
        <v>337300.40000000014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452248.13</v>
      </c>
      <c r="C78" s="30">
        <f>C79+C80+C81+C82+C83+C84+C85+C86</f>
        <v>95251.25</v>
      </c>
      <c r="D78" s="30">
        <f>D79+D80+D81+D82+D83+D84+D85+D86</f>
        <v>91910.70999999999</v>
      </c>
      <c r="E78" s="86">
        <f>$D:$D/$B:$B*100</f>
        <v>20.32307131927776</v>
      </c>
      <c r="F78" s="86">
        <f>$D:$D/$C:$C*100</f>
        <v>96.49291741578193</v>
      </c>
      <c r="G78" s="35">
        <f>G79+G80+G81+G82+G83+G84+G85+G86</f>
        <v>73097.7</v>
      </c>
      <c r="H78" s="86">
        <f>$D:$D/$G:$G*100</f>
        <v>125.73680156831199</v>
      </c>
      <c r="I78" s="30">
        <f>I79+I80+I81+I82+I83+I84+I85+I86</f>
        <v>11711.409999999998</v>
      </c>
    </row>
    <row r="79" spans="1:9" ht="14.25" customHeight="1">
      <c r="A79" s="8" t="s">
        <v>24</v>
      </c>
      <c r="B79" s="82">
        <v>2984.6</v>
      </c>
      <c r="C79" s="71">
        <v>1489.84</v>
      </c>
      <c r="D79" s="71">
        <v>1379.07</v>
      </c>
      <c r="E79" s="48">
        <f>$D:$D/$B:$B*100</f>
        <v>46.20619178449373</v>
      </c>
      <c r="F79" s="48">
        <v>0</v>
      </c>
      <c r="G79" s="36">
        <v>1432.5</v>
      </c>
      <c r="H79" s="48">
        <f>$D:$D/$G:$G*100</f>
        <v>96.27015706806283</v>
      </c>
      <c r="I79" s="82">
        <f>D79-Июнь!D79</f>
        <v>316.16999999999985</v>
      </c>
    </row>
    <row r="80" spans="1:9" ht="12.75">
      <c r="A80" s="8" t="s">
        <v>25</v>
      </c>
      <c r="B80" s="82">
        <v>6999.03</v>
      </c>
      <c r="C80" s="71">
        <v>3933.09</v>
      </c>
      <c r="D80" s="71">
        <v>3524.3</v>
      </c>
      <c r="E80" s="48">
        <f>$D:$D/$B:$B*100</f>
        <v>50.354120499554945</v>
      </c>
      <c r="F80" s="48">
        <f>$D:$D/$C:$C*100</f>
        <v>89.60639090384406</v>
      </c>
      <c r="G80" s="36">
        <v>3651.6</v>
      </c>
      <c r="H80" s="48">
        <f>$D:$D/$G:$G*100</f>
        <v>96.51385693942383</v>
      </c>
      <c r="I80" s="82">
        <f>D80-Июнь!D80</f>
        <v>663.7000000000003</v>
      </c>
    </row>
    <row r="81" spans="1:9" ht="25.5">
      <c r="A81" s="8" t="s">
        <v>26</v>
      </c>
      <c r="B81" s="82">
        <v>68688.22</v>
      </c>
      <c r="C81" s="71">
        <v>34379.91</v>
      </c>
      <c r="D81" s="71">
        <v>32635.92</v>
      </c>
      <c r="E81" s="48">
        <f>$D:$D/$B:$B*100</f>
        <v>47.51312524913296</v>
      </c>
      <c r="F81" s="48">
        <f>$D:$D/$C:$C*100</f>
        <v>94.92729911160325</v>
      </c>
      <c r="G81" s="36">
        <v>34016.7</v>
      </c>
      <c r="H81" s="48">
        <f>$D:$D/$G:$G*100</f>
        <v>95.9408760990925</v>
      </c>
      <c r="I81" s="82">
        <f>D81-Июнь!D81</f>
        <v>4922.32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D82-Июнь!D82</f>
        <v>0</v>
      </c>
    </row>
    <row r="83" spans="1:9" ht="25.5">
      <c r="A83" s="1" t="s">
        <v>27</v>
      </c>
      <c r="B83" s="85">
        <v>16486.49</v>
      </c>
      <c r="C83" s="71">
        <v>9116.96</v>
      </c>
      <c r="D83" s="71">
        <v>8304.28</v>
      </c>
      <c r="E83" s="48">
        <f>$D:$D/$B:$B*100</f>
        <v>50.370212216184285</v>
      </c>
      <c r="F83" s="48">
        <v>0</v>
      </c>
      <c r="G83" s="28">
        <v>8379.9</v>
      </c>
      <c r="H83" s="48">
        <f>$D:$D/$G:$G*100</f>
        <v>99.09760259668971</v>
      </c>
      <c r="I83" s="82">
        <f>D83-Июнь!D83</f>
        <v>1515.4800000000005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D84-Июнь!D84</f>
        <v>0</v>
      </c>
    </row>
    <row r="85" spans="1:9" ht="12.75">
      <c r="A85" s="8" t="s">
        <v>29</v>
      </c>
      <c r="B85" s="82">
        <v>1679.75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D85-Июнь!D85</f>
        <v>0</v>
      </c>
    </row>
    <row r="86" spans="1:9" ht="12.75">
      <c r="A86" s="1" t="s">
        <v>30</v>
      </c>
      <c r="B86" s="82">
        <v>346582.34</v>
      </c>
      <c r="C86" s="71">
        <v>37661.45</v>
      </c>
      <c r="D86" s="71">
        <v>37397.14</v>
      </c>
      <c r="E86" s="48">
        <f>$D:$D/$B:$B*100</f>
        <v>10.790261269515348</v>
      </c>
      <c r="F86" s="48">
        <f>$D:$D/$C:$C*100</f>
        <v>99.2981948384887</v>
      </c>
      <c r="G86" s="36">
        <v>25588.6</v>
      </c>
      <c r="H86" s="48">
        <f>$D:$D/$G:$G*100</f>
        <v>146.14765950462316</v>
      </c>
      <c r="I86" s="82">
        <f>D86-Июнь!D86</f>
        <v>4293.739999999998</v>
      </c>
    </row>
    <row r="87" spans="1:9" ht="12.75">
      <c r="A87" s="7" t="s">
        <v>31</v>
      </c>
      <c r="B87" s="87">
        <v>428.6</v>
      </c>
      <c r="C87" s="94">
        <v>245.23</v>
      </c>
      <c r="D87" s="94">
        <v>245.23</v>
      </c>
      <c r="E87" s="86">
        <f>$D:$D/$B:$B*100</f>
        <v>57.21651889874008</v>
      </c>
      <c r="F87" s="86">
        <f>$D:$D/$C:$C*100</f>
        <v>100</v>
      </c>
      <c r="G87" s="35">
        <v>199.5</v>
      </c>
      <c r="H87" s="86">
        <f>$D:$D/$G:$G*100</f>
        <v>122.92230576441104</v>
      </c>
      <c r="I87" s="82">
        <f>D87-Июнь!D87</f>
        <v>3.329999999999984</v>
      </c>
    </row>
    <row r="88" spans="1:9" ht="25.5">
      <c r="A88" s="9" t="s">
        <v>32</v>
      </c>
      <c r="B88" s="87">
        <v>13233.59</v>
      </c>
      <c r="C88" s="94">
        <v>3407.49</v>
      </c>
      <c r="D88" s="94">
        <v>3407.49</v>
      </c>
      <c r="E88" s="86">
        <f>$D:$D/$B:$B*100</f>
        <v>25.748795300443795</v>
      </c>
      <c r="F88" s="86">
        <f>$D:$D/$C:$C*100</f>
        <v>100</v>
      </c>
      <c r="G88" s="27">
        <v>2407.6</v>
      </c>
      <c r="H88" s="86">
        <f>$D:$D/$G:$G*100</f>
        <v>141.53056986210333</v>
      </c>
      <c r="I88" s="82">
        <f>D88-Июнь!D88</f>
        <v>434.78999999999996</v>
      </c>
    </row>
    <row r="89" spans="1:9" ht="12.75">
      <c r="A89" s="7" t="s">
        <v>33</v>
      </c>
      <c r="B89" s="30">
        <f>B90+B91+B92+B93+B94</f>
        <v>613550.0399999999</v>
      </c>
      <c r="C89" s="30">
        <f>C90+C91+C92+C93+C94</f>
        <v>163695.06</v>
      </c>
      <c r="D89" s="30">
        <f>D90+D91+D92+D93+D94</f>
        <v>162939.58000000002</v>
      </c>
      <c r="E89" s="86">
        <f>$D:$D/$B:$B*100</f>
        <v>26.55685264073979</v>
      </c>
      <c r="F89" s="86">
        <f>$D:$D/$C:$C*100</f>
        <v>99.53848332380953</v>
      </c>
      <c r="G89" s="35">
        <f>G90+G91+G92+G93+G94</f>
        <v>47891.2</v>
      </c>
      <c r="H89" s="86">
        <f>$D:$D/$G:$G*100</f>
        <v>340.22864325805165</v>
      </c>
      <c r="I89" s="82">
        <f>D89-Июнь!D89</f>
        <v>119701.68000000002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D90-Июнь!D90</f>
        <v>0</v>
      </c>
    </row>
    <row r="91" spans="1:9" ht="12.75" customHeight="1">
      <c r="A91" s="10" t="s">
        <v>67</v>
      </c>
      <c r="B91" s="82">
        <v>34.84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D91-Июнь!D91</f>
        <v>0</v>
      </c>
    </row>
    <row r="92" spans="1:9" ht="12.75">
      <c r="A92" s="8" t="s">
        <v>34</v>
      </c>
      <c r="B92" s="82">
        <v>27875.61</v>
      </c>
      <c r="C92" s="71">
        <v>13821.38</v>
      </c>
      <c r="D92" s="71">
        <v>13821.38</v>
      </c>
      <c r="E92" s="48">
        <f>$D:$D/$B:$B*100</f>
        <v>49.582340978367824</v>
      </c>
      <c r="F92" s="48">
        <v>0</v>
      </c>
      <c r="G92" s="36">
        <v>12953.6</v>
      </c>
      <c r="H92" s="48">
        <f>$D:$D/$G:$G*100</f>
        <v>106.69914155138338</v>
      </c>
      <c r="I92" s="82">
        <f>D92-Июнь!D92</f>
        <v>2290.879999999999</v>
      </c>
    </row>
    <row r="93" spans="1:9" ht="12.75">
      <c r="A93" s="10" t="s">
        <v>77</v>
      </c>
      <c r="B93" s="85">
        <v>541217.73</v>
      </c>
      <c r="C93" s="71">
        <v>136689.21</v>
      </c>
      <c r="D93" s="71">
        <v>136689.2</v>
      </c>
      <c r="E93" s="48">
        <f>$D:$D/$B:$B*100</f>
        <v>25.25586144415484</v>
      </c>
      <c r="F93" s="48">
        <f>$D:$D/$C:$C*100</f>
        <v>99.99999268413362</v>
      </c>
      <c r="G93" s="28">
        <v>29022</v>
      </c>
      <c r="H93" s="48">
        <f>$D:$D/$G:$G*100</f>
        <v>470.9847701743505</v>
      </c>
      <c r="I93" s="82">
        <f>D93-Июнь!D93</f>
        <v>114236.1</v>
      </c>
    </row>
    <row r="94" spans="1:9" ht="12.75">
      <c r="A94" s="8" t="s">
        <v>35</v>
      </c>
      <c r="B94" s="82">
        <v>44421.86</v>
      </c>
      <c r="C94" s="71">
        <v>13184.47</v>
      </c>
      <c r="D94" s="71">
        <v>12429</v>
      </c>
      <c r="E94" s="48">
        <f>$D:$D/$B:$B*100</f>
        <v>27.979467766545568</v>
      </c>
      <c r="F94" s="48">
        <f>$D:$D/$C:$C*100</f>
        <v>94.27000099359323</v>
      </c>
      <c r="G94" s="36">
        <v>5915.6</v>
      </c>
      <c r="H94" s="48">
        <f>$D:$D/$G:$G*100</f>
        <v>210.10548380553112</v>
      </c>
      <c r="I94" s="82">
        <f>D94-Июнь!D94</f>
        <v>3174.7000000000007</v>
      </c>
    </row>
    <row r="95" spans="1:9" ht="12.75">
      <c r="A95" s="7" t="s">
        <v>36</v>
      </c>
      <c r="B95" s="30">
        <f>B97+B98+B99+B96</f>
        <v>739384.8400000001</v>
      </c>
      <c r="C95" s="87">
        <f>C97+C98+C99+C96</f>
        <v>98784.81</v>
      </c>
      <c r="D95" s="30">
        <f>D97+D98+D99+D96</f>
        <v>97875.93</v>
      </c>
      <c r="E95" s="30">
        <f>E98+E99+E96</f>
        <v>39.298032829159354</v>
      </c>
      <c r="F95" s="86">
        <f>$D:$D/$C:$C*100</f>
        <v>99.07993951701684</v>
      </c>
      <c r="G95" s="35">
        <f>G97+G98+G99+G96</f>
        <v>118948.70000000001</v>
      </c>
      <c r="H95" s="30">
        <f>H97+H98+H99</f>
        <v>251.97084685330742</v>
      </c>
      <c r="I95" s="82">
        <f>D95-Июнь!D95</f>
        <v>36319.429999999986</v>
      </c>
    </row>
    <row r="96" spans="1:9" ht="12.75">
      <c r="A96" s="8" t="s">
        <v>37</v>
      </c>
      <c r="B96" s="71">
        <v>39736.31</v>
      </c>
      <c r="C96" s="71">
        <v>4489.4</v>
      </c>
      <c r="D96" s="71">
        <v>4489.4</v>
      </c>
      <c r="E96" s="48">
        <v>0</v>
      </c>
      <c r="F96" s="48">
        <v>0</v>
      </c>
      <c r="G96" s="71">
        <v>34833.1</v>
      </c>
      <c r="H96" s="48">
        <f>$D:$D/$G:$G*100</f>
        <v>12.888315998288983</v>
      </c>
      <c r="I96" s="82">
        <f>D96-Июнь!D96</f>
        <v>2249.9999999999995</v>
      </c>
    </row>
    <row r="97" spans="1:9" ht="12.75">
      <c r="A97" s="8" t="s">
        <v>38</v>
      </c>
      <c r="B97" s="82">
        <v>37372.3</v>
      </c>
      <c r="C97" s="71">
        <v>635.74</v>
      </c>
      <c r="D97" s="71">
        <v>635.75</v>
      </c>
      <c r="E97" s="48">
        <f>$D:$D/$B:$B*100</f>
        <v>1.7011262352062888</v>
      </c>
      <c r="F97" s="48">
        <v>0</v>
      </c>
      <c r="G97" s="36">
        <v>6475</v>
      </c>
      <c r="H97" s="48">
        <f>$D:$D/$G:$G*100</f>
        <v>9.818532818532818</v>
      </c>
      <c r="I97" s="82">
        <f>D97-Июнь!D97</f>
        <v>452.35</v>
      </c>
    </row>
    <row r="98" spans="1:9" ht="12.75">
      <c r="A98" s="8" t="s">
        <v>39</v>
      </c>
      <c r="B98" s="82">
        <v>472358.64</v>
      </c>
      <c r="C98" s="71">
        <v>30298.98</v>
      </c>
      <c r="D98" s="71">
        <v>30298.98</v>
      </c>
      <c r="E98" s="48">
        <f>$D:$D/$B:$B*100</f>
        <v>6.4144015657255675</v>
      </c>
      <c r="F98" s="48">
        <f>$D:$D/$C:$C*100</f>
        <v>100</v>
      </c>
      <c r="G98" s="36">
        <v>40192</v>
      </c>
      <c r="H98" s="48">
        <f>$D:$D/$G:$G*100</f>
        <v>75.38559912420382</v>
      </c>
      <c r="I98" s="82">
        <f>D98-Июнь!D98</f>
        <v>12293.579999999998</v>
      </c>
    </row>
    <row r="99" spans="2:9" ht="12.75">
      <c r="B99" s="82">
        <v>189917.59</v>
      </c>
      <c r="C99" s="71">
        <v>63360.69</v>
      </c>
      <c r="D99" s="71">
        <v>62451.8</v>
      </c>
      <c r="E99" s="48">
        <f>$D:$D/$B:$B*100</f>
        <v>32.883631263433784</v>
      </c>
      <c r="F99" s="48">
        <f>$D:$D/$C:$C*100</f>
        <v>98.56553014179612</v>
      </c>
      <c r="G99" s="36">
        <v>37448.6</v>
      </c>
      <c r="H99" s="48">
        <f>$D:$D/$G:$G*100</f>
        <v>166.76671491057078</v>
      </c>
      <c r="I99" s="82">
        <f>D99-Июнь!D99</f>
        <v>21323.5</v>
      </c>
    </row>
    <row r="100" spans="1:9" ht="12.75">
      <c r="A100" s="11" t="s">
        <v>115</v>
      </c>
      <c r="B100" s="30">
        <f>B101+B102</f>
        <v>15770.9</v>
      </c>
      <c r="C100" s="30">
        <f>C101+C102</f>
        <v>633.12</v>
      </c>
      <c r="D100" s="30">
        <f>D101+D102</f>
        <v>633.12</v>
      </c>
      <c r="E100" s="86">
        <f>$D:$D/$B:$B*100</f>
        <v>4.0144823694272365</v>
      </c>
      <c r="F100" s="86"/>
      <c r="G100" s="35">
        <f>G101+G102</f>
        <v>282.2</v>
      </c>
      <c r="H100" s="30">
        <f>H101</f>
        <v>224.35152374202696</v>
      </c>
      <c r="I100" s="82">
        <f>D100-Июнь!D100</f>
        <v>223.32</v>
      </c>
    </row>
    <row r="101" spans="1:9" ht="25.5">
      <c r="A101" s="41" t="s">
        <v>143</v>
      </c>
      <c r="B101" s="82">
        <v>1950.59</v>
      </c>
      <c r="C101" s="71">
        <v>633.12</v>
      </c>
      <c r="D101" s="71">
        <v>633.12</v>
      </c>
      <c r="E101" s="48">
        <f>$D:$D/$B:$B*100</f>
        <v>32.45787172086395</v>
      </c>
      <c r="F101" s="48"/>
      <c r="G101" s="82">
        <v>282.2</v>
      </c>
      <c r="H101" s="48">
        <f>$D:$D/$G:$G*100</f>
        <v>224.35152374202696</v>
      </c>
      <c r="I101" s="82">
        <f>D101-Июнь!D101</f>
        <v>223.32</v>
      </c>
    </row>
    <row r="102" spans="1:9" ht="25.5">
      <c r="A102" s="8" t="s">
        <v>169</v>
      </c>
      <c r="B102" s="82">
        <v>13820.31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D102-Июнь!D102</f>
        <v>0</v>
      </c>
    </row>
    <row r="103" spans="1:9" ht="12.75">
      <c r="A103" s="11" t="s">
        <v>41</v>
      </c>
      <c r="B103" s="30">
        <f>B104+B105+B107+B108+B109+B106</f>
        <v>1711901.3399999999</v>
      </c>
      <c r="C103" s="30">
        <f>C104+C105+C107+C108+C109+C106</f>
        <v>959090.72</v>
      </c>
      <c r="D103" s="30">
        <f>D104+D105+D107+D108+D109+D106</f>
        <v>958800.6</v>
      </c>
      <c r="E103" s="30">
        <f>E104+E105+E108+E109+E107</f>
        <v>245.95256736671112</v>
      </c>
      <c r="F103" s="30">
        <f>F104+F105+F108+F109+F107</f>
        <v>499.7078591422801</v>
      </c>
      <c r="G103" s="35">
        <f>G104+G105+G106+G107+G108+G109</f>
        <v>888392.0999999999</v>
      </c>
      <c r="H103" s="30">
        <f>H104+H105+H108+H109+H107</f>
        <v>488.45835688383863</v>
      </c>
      <c r="I103" s="82">
        <f>D103-Июнь!D103</f>
        <v>109339.49999999988</v>
      </c>
    </row>
    <row r="104" spans="1:9" ht="12.75">
      <c r="A104" s="8" t="s">
        <v>42</v>
      </c>
      <c r="B104" s="82">
        <v>640033.33</v>
      </c>
      <c r="C104" s="71">
        <v>361719.86</v>
      </c>
      <c r="D104" s="71">
        <v>361719.85</v>
      </c>
      <c r="E104" s="48">
        <f>$D:$D/$B:$B*100</f>
        <v>56.51578332647145</v>
      </c>
      <c r="F104" s="48">
        <f>$D:$D/$C:$C*100</f>
        <v>99.99999723542965</v>
      </c>
      <c r="G104" s="36">
        <v>336540.5</v>
      </c>
      <c r="H104" s="48">
        <f>$D:$D/$G:$G*100</f>
        <v>107.4818186815554</v>
      </c>
      <c r="I104" s="82">
        <f>D104-Июнь!D104</f>
        <v>32373.349999999977</v>
      </c>
    </row>
    <row r="105" spans="1:9" ht="12.75">
      <c r="A105" s="8" t="s">
        <v>43</v>
      </c>
      <c r="B105" s="82">
        <v>690420.58</v>
      </c>
      <c r="C105" s="71">
        <v>386002.64</v>
      </c>
      <c r="D105" s="71">
        <v>385988.01</v>
      </c>
      <c r="E105" s="48">
        <f>$D:$D/$B:$B*100</f>
        <v>55.90621444105852</v>
      </c>
      <c r="F105" s="48">
        <f>$D:$D/$C:$C*100</f>
        <v>99.9962098704817</v>
      </c>
      <c r="G105" s="36">
        <v>357255.2</v>
      </c>
      <c r="H105" s="48">
        <f>$D:$D/$G:$G*100</f>
        <v>108.04265690184496</v>
      </c>
      <c r="I105" s="82">
        <f>D105-Июнь!D105</f>
        <v>46679.91000000003</v>
      </c>
    </row>
    <row r="106" spans="1:9" ht="12.75">
      <c r="A106" s="22" t="s">
        <v>105</v>
      </c>
      <c r="B106" s="82">
        <v>152878.71</v>
      </c>
      <c r="C106" s="71">
        <v>86704.9</v>
      </c>
      <c r="D106" s="71">
        <v>86704.89</v>
      </c>
      <c r="E106" s="48">
        <f>$D:$D/$B:$B*100</f>
        <v>56.71482314313092</v>
      </c>
      <c r="F106" s="48">
        <f>$D:$D/$C:$C*100</f>
        <v>99.99998846662646</v>
      </c>
      <c r="G106" s="36">
        <v>78198.8</v>
      </c>
      <c r="H106" s="48">
        <f>$D:$D/$G:$G*100</f>
        <v>110.87751985963979</v>
      </c>
      <c r="I106" s="82">
        <f>D106-Июнь!D106</f>
        <v>10528.990000000005</v>
      </c>
    </row>
    <row r="107" spans="1:9" ht="25.5">
      <c r="A107" s="8" t="s">
        <v>123</v>
      </c>
      <c r="B107" s="82">
        <v>1660.5</v>
      </c>
      <c r="C107" s="71">
        <v>377.17</v>
      </c>
      <c r="D107" s="71">
        <v>377.17</v>
      </c>
      <c r="E107" s="48">
        <f>$D:$D/$B:$B*100</f>
        <v>22.714242697982538</v>
      </c>
      <c r="F107" s="48">
        <f>$D:$D/$C:$C*100</f>
        <v>100</v>
      </c>
      <c r="G107" s="36">
        <v>600.2</v>
      </c>
      <c r="H107" s="48">
        <f>$D:$D/$G:$G*100</f>
        <v>62.84071976007996</v>
      </c>
      <c r="I107" s="82">
        <f>D107-Июнь!D107</f>
        <v>98.17000000000002</v>
      </c>
    </row>
    <row r="108" spans="1:9" ht="12.75">
      <c r="A108" s="8" t="s">
        <v>44</v>
      </c>
      <c r="B108" s="82">
        <v>50657.85</v>
      </c>
      <c r="C108" s="71">
        <v>28760.32</v>
      </c>
      <c r="D108" s="71">
        <v>28760.33</v>
      </c>
      <c r="E108" s="48">
        <f>$D:$D/$B:$B*100</f>
        <v>56.77368857936135</v>
      </c>
      <c r="F108" s="48">
        <f>$D:$D/$C:$C*100</f>
        <v>100.00003477012773</v>
      </c>
      <c r="G108" s="28">
        <v>28469.7</v>
      </c>
      <c r="H108" s="48">
        <f>$D:$D/$G:$G*100</f>
        <v>101.02083969975098</v>
      </c>
      <c r="I108" s="82">
        <f>D108-Июнь!D108</f>
        <v>5013.0300000000025</v>
      </c>
    </row>
    <row r="109" spans="1:9" ht="12.75">
      <c r="A109" s="8" t="s">
        <v>45</v>
      </c>
      <c r="B109" s="82">
        <v>176250.37</v>
      </c>
      <c r="C109" s="71">
        <v>95525.83</v>
      </c>
      <c r="D109" s="71">
        <v>95250.35</v>
      </c>
      <c r="E109" s="48">
        <f>$D:$D/$B:$B*100</f>
        <v>54.04263832183729</v>
      </c>
      <c r="F109" s="48">
        <f>$D:$D/$C:$C*100</f>
        <v>99.71161726624098</v>
      </c>
      <c r="G109" s="28">
        <v>87327.7</v>
      </c>
      <c r="H109" s="48">
        <f>$D:$D/$G:$G*100</f>
        <v>109.07232184060729</v>
      </c>
      <c r="I109" s="82">
        <f>D109-Июнь!D109</f>
        <v>14646.050000000003</v>
      </c>
    </row>
    <row r="110" spans="1:9" ht="25.5">
      <c r="A110" s="11" t="s">
        <v>46</v>
      </c>
      <c r="B110" s="30">
        <f>B111+B112</f>
        <v>330795.51</v>
      </c>
      <c r="C110" s="30">
        <f>C111+C112</f>
        <v>91688.20999999999</v>
      </c>
      <c r="D110" s="30">
        <f>D111+D112</f>
        <v>91551.23</v>
      </c>
      <c r="E110" s="86">
        <f>$D:$D/$B:$B*100</f>
        <v>27.676080004834404</v>
      </c>
      <c r="F110" s="86">
        <f>$D:$D/$C:$C*100</f>
        <v>99.85060238388338</v>
      </c>
      <c r="G110" s="35">
        <f>G111+G112</f>
        <v>79791.20000000001</v>
      </c>
      <c r="H110" s="86">
        <f>$D:$D/$G:$G*100</f>
        <v>114.73850499804487</v>
      </c>
      <c r="I110" s="82">
        <f>D110-Июнь!D110</f>
        <v>17590.53</v>
      </c>
    </row>
    <row r="111" spans="1:9" ht="12.75">
      <c r="A111" s="8" t="s">
        <v>47</v>
      </c>
      <c r="B111" s="82">
        <v>245920.61</v>
      </c>
      <c r="C111" s="71">
        <v>89512.68</v>
      </c>
      <c r="D111" s="71">
        <v>89375.7</v>
      </c>
      <c r="E111" s="48">
        <f>$D:$D/$B:$B*100</f>
        <v>36.343314210224186</v>
      </c>
      <c r="F111" s="48">
        <f>$D:$D/$C:$C*100</f>
        <v>99.84697140114675</v>
      </c>
      <c r="G111" s="36">
        <v>75721.1</v>
      </c>
      <c r="H111" s="48">
        <f>$D:$D/$G:$G*100</f>
        <v>118.0327544105936</v>
      </c>
      <c r="I111" s="82">
        <f>D111-Июнь!D111</f>
        <v>16978.899999999994</v>
      </c>
    </row>
    <row r="112" spans="1:9" ht="25.5">
      <c r="A112" s="8" t="s">
        <v>48</v>
      </c>
      <c r="B112" s="82">
        <v>84874.9</v>
      </c>
      <c r="C112" s="71">
        <v>2175.53</v>
      </c>
      <c r="D112" s="71">
        <v>2175.53</v>
      </c>
      <c r="E112" s="48">
        <f>$D:$D/$B:$B*100</f>
        <v>2.5632195148388983</v>
      </c>
      <c r="F112" s="48">
        <f>$D:$D/$C:$C*100</f>
        <v>100</v>
      </c>
      <c r="G112" s="36">
        <v>4070.1</v>
      </c>
      <c r="H112" s="48">
        <f>$D:$D/$G:$G*100</f>
        <v>53.45151224785633</v>
      </c>
      <c r="I112" s="82">
        <f>D112-Июнь!D112</f>
        <v>611.6300000000001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>$D:$D/$B:$B*100</f>
        <v>80.77748263179404</v>
      </c>
      <c r="F113" s="86">
        <v>0</v>
      </c>
      <c r="G113" s="35">
        <f>G114</f>
        <v>42.5</v>
      </c>
      <c r="H113" s="48">
        <v>0</v>
      </c>
      <c r="I113" s="82">
        <f>D113-Июнь!D113</f>
        <v>0.030000000000001137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>$D:$D/$B:$B*100</f>
        <v>80.77748263179404</v>
      </c>
      <c r="F114" s="48">
        <v>0</v>
      </c>
      <c r="G114" s="36">
        <v>42.5</v>
      </c>
      <c r="H114" s="48">
        <v>0</v>
      </c>
      <c r="I114" s="82">
        <f>D114-Июнь!D114</f>
        <v>0.030000000000001137</v>
      </c>
    </row>
    <row r="115" spans="1:9" ht="12.75">
      <c r="A115" s="11" t="s">
        <v>49</v>
      </c>
      <c r="B115" s="30">
        <f>B116+B117+B118+B119+B120</f>
        <v>186103.41999999998</v>
      </c>
      <c r="C115" s="30">
        <f>C116+C117+C118+C119+C120</f>
        <v>51120.469999999994</v>
      </c>
      <c r="D115" s="30">
        <f>D116+D117+D118+D119+D120</f>
        <v>50936.82000000001</v>
      </c>
      <c r="E115" s="86">
        <f>$D:$D/$B:$B*100</f>
        <v>27.370168694374346</v>
      </c>
      <c r="F115" s="86">
        <f>$D:$D/$C:$C*100</f>
        <v>99.6407505643043</v>
      </c>
      <c r="G115" s="35">
        <f>SUM(G116:G120)</f>
        <v>63424.40000000001</v>
      </c>
      <c r="H115" s="86">
        <f>$D:$D/$G:$G*100</f>
        <v>80.31107901690831</v>
      </c>
      <c r="I115" s="82">
        <f>D115-Июнь!D115</f>
        <v>5618.520000000004</v>
      </c>
    </row>
    <row r="116" spans="1:9" ht="12.75">
      <c r="A116" s="8" t="s">
        <v>50</v>
      </c>
      <c r="B116" s="82">
        <f>2909.75</f>
        <v>2909.75</v>
      </c>
      <c r="C116" s="71">
        <v>1291.14</v>
      </c>
      <c r="D116" s="71">
        <v>1291.14</v>
      </c>
      <c r="E116" s="48">
        <f>$D:$D/$B:$B*100</f>
        <v>44.372884268407944</v>
      </c>
      <c r="F116" s="48">
        <v>0</v>
      </c>
      <c r="G116" s="36">
        <v>1412.4</v>
      </c>
      <c r="H116" s="48">
        <f>$D:$D/$G:$G*100</f>
        <v>91.41461342395922</v>
      </c>
      <c r="I116" s="82">
        <f>D116-Июнь!D116</f>
        <v>212.1400000000001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D117-Июнь!D117</f>
        <v>0</v>
      </c>
    </row>
    <row r="118" spans="1:9" ht="12.75">
      <c r="A118" s="8" t="s">
        <v>52</v>
      </c>
      <c r="B118" s="85">
        <v>90352.05</v>
      </c>
      <c r="C118" s="71">
        <v>40106.99</v>
      </c>
      <c r="D118" s="71">
        <v>40106.97</v>
      </c>
      <c r="E118" s="48">
        <f>$D:$D/$B:$B*100</f>
        <v>44.389662437100206</v>
      </c>
      <c r="F118" s="48">
        <v>0</v>
      </c>
      <c r="G118" s="36">
        <v>38247.3</v>
      </c>
      <c r="H118" s="48">
        <f>$D:$D/$G:$G*100</f>
        <v>104.86222556886369</v>
      </c>
      <c r="I118" s="82">
        <f>D118-Июнь!D118</f>
        <v>3011.6699999999983</v>
      </c>
    </row>
    <row r="119" spans="1:9" ht="12.75">
      <c r="A119" s="8" t="s">
        <v>53</v>
      </c>
      <c r="B119" s="82">
        <v>90414.32</v>
      </c>
      <c r="C119" s="71">
        <v>8517.3</v>
      </c>
      <c r="D119" s="71">
        <v>8441.41</v>
      </c>
      <c r="E119" s="48">
        <f>$D:$D/$B:$B*100</f>
        <v>9.336363974202316</v>
      </c>
      <c r="F119" s="48">
        <f>$D:$D/$C:$C*100</f>
        <v>99.10898993812593</v>
      </c>
      <c r="G119" s="28">
        <v>22777.4</v>
      </c>
      <c r="H119" s="48">
        <f>$D:$D/$G:$G*100</f>
        <v>37.060463441832695</v>
      </c>
      <c r="I119" s="82">
        <f>D119-Июнь!D119</f>
        <v>2221.8099999999995</v>
      </c>
    </row>
    <row r="120" spans="1:9" ht="12.75">
      <c r="A120" s="8" t="s">
        <v>54</v>
      </c>
      <c r="B120" s="82">
        <v>2427.3</v>
      </c>
      <c r="C120" s="71">
        <v>1205.04</v>
      </c>
      <c r="D120" s="71">
        <v>1097.3</v>
      </c>
      <c r="E120" s="48">
        <f>$D:$D/$B:$B*100</f>
        <v>45.206608165451314</v>
      </c>
      <c r="F120" s="48"/>
      <c r="G120" s="36">
        <v>987.3</v>
      </c>
      <c r="H120" s="48">
        <f>$D:$D/$G:$G*100</f>
        <v>111.14149701205307</v>
      </c>
      <c r="I120" s="82">
        <f>D120-Июнь!D120</f>
        <v>172.89999999999998</v>
      </c>
    </row>
    <row r="121" spans="1:9" ht="12.75">
      <c r="A121" s="11" t="s">
        <v>61</v>
      </c>
      <c r="B121" s="87">
        <f>B122+B123+B124</f>
        <v>225753.34999999998</v>
      </c>
      <c r="C121" s="87">
        <f>C122+C123+C124</f>
        <v>121564.56</v>
      </c>
      <c r="D121" s="87">
        <f>D122+D123+D124</f>
        <v>121362.23000000001</v>
      </c>
      <c r="E121" s="86">
        <f>$D:$D/$B:$B*100</f>
        <v>53.7587725719242</v>
      </c>
      <c r="F121" s="86">
        <f>$D:$D/$C:$C*100</f>
        <v>99.83356168936079</v>
      </c>
      <c r="G121" s="27">
        <f>G122+G123+G124</f>
        <v>45187.5</v>
      </c>
      <c r="H121" s="86">
        <f>$D:$D/$G:$G*100</f>
        <v>268.5747828492393</v>
      </c>
      <c r="I121" s="82">
        <f>D121-Июнь!D121</f>
        <v>14118.23000000001</v>
      </c>
    </row>
    <row r="122" spans="1:9" ht="12.75">
      <c r="A122" s="41" t="s">
        <v>62</v>
      </c>
      <c r="B122" s="85">
        <v>101161.97</v>
      </c>
      <c r="C122" s="71">
        <v>51034.79</v>
      </c>
      <c r="D122" s="71">
        <v>51034.79</v>
      </c>
      <c r="E122" s="48">
        <f>$D:$D/$B:$B*100</f>
        <v>50.448592489845744</v>
      </c>
      <c r="F122" s="48">
        <f>$D:$D/$C:$C*100</f>
        <v>100</v>
      </c>
      <c r="G122" s="28">
        <v>39011.8</v>
      </c>
      <c r="H122" s="48">
        <f>$D:$D/$G:$G*100</f>
        <v>130.81885480803243</v>
      </c>
      <c r="I122" s="82">
        <f>D122-Июнь!D122</f>
        <v>7293.090000000004</v>
      </c>
    </row>
    <row r="123" spans="1:9" ht="24.75" customHeight="1">
      <c r="A123" s="12" t="s">
        <v>63</v>
      </c>
      <c r="B123" s="85">
        <v>120270.77</v>
      </c>
      <c r="C123" s="71">
        <v>68197.99</v>
      </c>
      <c r="D123" s="71">
        <v>68198</v>
      </c>
      <c r="E123" s="48">
        <v>0</v>
      </c>
      <c r="F123" s="48">
        <v>0</v>
      </c>
      <c r="G123" s="28">
        <v>4023</v>
      </c>
      <c r="H123" s="48">
        <f>$D:$D/$G:$G*100</f>
        <v>1695.2025851354713</v>
      </c>
      <c r="I123" s="82">
        <f>D123-Июнь!D123</f>
        <v>6490.699999999997</v>
      </c>
    </row>
    <row r="124" spans="1:9" ht="25.5">
      <c r="A124" s="12" t="s">
        <v>73</v>
      </c>
      <c r="B124" s="85">
        <v>4320.61</v>
      </c>
      <c r="C124" s="71">
        <v>2331.78</v>
      </c>
      <c r="D124" s="71">
        <v>2129.44</v>
      </c>
      <c r="E124" s="48">
        <f>$D:$D/$B:$B*100</f>
        <v>49.28563327863427</v>
      </c>
      <c r="F124" s="48">
        <f>$D:$D/$C:$C*100</f>
        <v>91.32250898455257</v>
      </c>
      <c r="G124" s="28">
        <v>2152.7</v>
      </c>
      <c r="H124" s="48">
        <f>$D:$D/$G:$G*100</f>
        <v>98.91949644632322</v>
      </c>
      <c r="I124" s="82">
        <f>D124-Июнь!D124</f>
        <v>334.44000000000005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D125-Июнь!D125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D126-Июнь!D126</f>
        <v>-0.0038400000000002876</v>
      </c>
    </row>
    <row r="127" spans="1:9" ht="15.75" customHeight="1">
      <c r="A127" s="14" t="s">
        <v>55</v>
      </c>
      <c r="B127" s="30">
        <f>B78+B87+B88+B89+B95+B103+B110+B113+B115+B121+B125+B100</f>
        <v>4289465.4799999995</v>
      </c>
      <c r="C127" s="30">
        <f>C78+C87+C88+C89+C95+C103+C110+C113+C115+C121+C125+C100</f>
        <v>1585641.06384</v>
      </c>
      <c r="D127" s="30">
        <f>D78+D87+D88+D89+D95+D103+D110+D113+D115+D121+D125+D100</f>
        <v>1579823.08384</v>
      </c>
      <c r="E127" s="86">
        <f>$D:$D/$B:$B*100</f>
        <v>36.83030184544113</v>
      </c>
      <c r="F127" s="86">
        <f>$D:$D/$C:$C*100</f>
        <v>99.63308341763613</v>
      </c>
      <c r="G127" s="35">
        <f>G78+G87+G88+G89+G95+G103+G110+G113+G115+G121+G125+G100</f>
        <v>1319664.5999999996</v>
      </c>
      <c r="H127" s="86">
        <f>$D:$D/$G:$G*100</f>
        <v>119.71398519290435</v>
      </c>
      <c r="I127" s="82">
        <f>D127-Июнь!D127</f>
        <v>315060.7699999998</v>
      </c>
    </row>
    <row r="128" spans="1:9" ht="26.25" customHeight="1">
      <c r="A128" s="15" t="s">
        <v>56</v>
      </c>
      <c r="B128" s="30">
        <f>B72-B127</f>
        <v>-113548.87999999942</v>
      </c>
      <c r="C128" s="30">
        <f>C72-C127</f>
        <v>123592.21616000007</v>
      </c>
      <c r="D128" s="30">
        <f>D72-D127</f>
        <v>50875.21616000007</v>
      </c>
      <c r="E128" s="30"/>
      <c r="F128" s="30"/>
      <c r="G128" s="30">
        <f>G76-G127</f>
        <v>-1319664.5999999996</v>
      </c>
      <c r="H128" s="30"/>
      <c r="I128" s="82">
        <f>D128-Июнь!D128</f>
        <v>22239.630000000354</v>
      </c>
    </row>
    <row r="129" spans="1:9" ht="24" customHeight="1">
      <c r="A129" s="1" t="s">
        <v>57</v>
      </c>
      <c r="B129" s="85" t="s">
        <v>165</v>
      </c>
      <c r="C129" s="85"/>
      <c r="D129" s="85" t="s">
        <v>176</v>
      </c>
      <c r="E129" s="85"/>
      <c r="F129" s="85"/>
      <c r="G129" s="28" t="s">
        <v>177</v>
      </c>
      <c r="H129" s="87"/>
      <c r="I129" s="82"/>
    </row>
    <row r="130" spans="1:9" ht="12.75">
      <c r="A130" s="3" t="s">
        <v>58</v>
      </c>
      <c r="B130" s="88">
        <f>B132+B133</f>
        <v>42871.7</v>
      </c>
      <c r="C130" s="88"/>
      <c r="D130" s="88">
        <f>D132+D133</f>
        <v>81696.8</v>
      </c>
      <c r="E130" s="85"/>
      <c r="F130" s="85"/>
      <c r="G130" s="27">
        <f>G132+G133</f>
        <v>45082.1</v>
      </c>
      <c r="H130" s="85"/>
      <c r="I130" s="82">
        <f>D130-Июнь!D130</f>
        <v>22239.4</v>
      </c>
    </row>
    <row r="131" spans="1:9" ht="12" customHeight="1">
      <c r="A131" s="1" t="s">
        <v>6</v>
      </c>
      <c r="B131" s="89"/>
      <c r="C131" s="85"/>
      <c r="D131" s="85"/>
      <c r="E131" s="85"/>
      <c r="F131" s="85"/>
      <c r="G131" s="28"/>
      <c r="H131" s="85"/>
      <c r="I131" s="82">
        <f>D131-Июнь!D131</f>
        <v>0</v>
      </c>
    </row>
    <row r="132" spans="1:9" ht="12.75">
      <c r="A132" s="5" t="s">
        <v>59</v>
      </c>
      <c r="B132" s="89">
        <f>Март!B130</f>
        <v>24892.3</v>
      </c>
      <c r="C132" s="85"/>
      <c r="D132" s="85">
        <v>41514.4</v>
      </c>
      <c r="E132" s="85"/>
      <c r="F132" s="85"/>
      <c r="G132" s="28">
        <v>19609.3</v>
      </c>
      <c r="H132" s="85"/>
      <c r="I132" s="82">
        <f>D132-Июнь!D132</f>
        <v>-2035.0999999999985</v>
      </c>
    </row>
    <row r="133" spans="1:9" ht="12.75">
      <c r="A133" s="1" t="s">
        <v>60</v>
      </c>
      <c r="B133" s="89">
        <f>Март!B131</f>
        <v>17979.4</v>
      </c>
      <c r="C133" s="85"/>
      <c r="D133" s="85">
        <v>40182.4</v>
      </c>
      <c r="E133" s="85"/>
      <c r="F133" s="85"/>
      <c r="G133" s="28">
        <f>45082.1-19609.3</f>
        <v>25472.8</v>
      </c>
      <c r="H133" s="85"/>
      <c r="I133" s="82">
        <f>D133-Июнь!D133</f>
        <v>24274.5</v>
      </c>
    </row>
    <row r="134" spans="1:9" ht="12.75">
      <c r="A134" s="3" t="s">
        <v>99</v>
      </c>
      <c r="B134" s="88">
        <f>B135-B136</f>
        <v>52410</v>
      </c>
      <c r="C134" s="90"/>
      <c r="D134" s="87">
        <v>-12050</v>
      </c>
      <c r="E134" s="90"/>
      <c r="F134" s="90"/>
      <c r="G134" s="43">
        <f>G135-G136</f>
        <v>0</v>
      </c>
      <c r="H134" s="90"/>
      <c r="I134" s="82">
        <f>D134-Июнь!D134</f>
        <v>0</v>
      </c>
    </row>
    <row r="135" spans="1:9" ht="12.75">
      <c r="A135" s="2" t="s">
        <v>100</v>
      </c>
      <c r="B135" s="89">
        <f>Март!B133</f>
        <v>64460</v>
      </c>
      <c r="C135" s="91"/>
      <c r="D135" s="91">
        <v>0</v>
      </c>
      <c r="E135" s="91"/>
      <c r="F135" s="91"/>
      <c r="G135" s="44">
        <v>0</v>
      </c>
      <c r="H135" s="91"/>
      <c r="I135" s="82">
        <f>D135-Июнь!D135</f>
        <v>0</v>
      </c>
    </row>
    <row r="136" spans="1:9" ht="12.75">
      <c r="A136" s="2" t="s">
        <v>101</v>
      </c>
      <c r="B136" s="89">
        <f>Март!B134</f>
        <v>12050</v>
      </c>
      <c r="C136" s="91"/>
      <c r="D136" s="85">
        <v>12050</v>
      </c>
      <c r="E136" s="91"/>
      <c r="F136" s="91"/>
      <c r="G136" s="44">
        <v>0</v>
      </c>
      <c r="H136" s="91"/>
      <c r="I136" s="82">
        <f>D136-Июнь!D136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5" sqref="H135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178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179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2" t="s">
        <v>3</v>
      </c>
      <c r="B6" s="103"/>
      <c r="C6" s="103"/>
      <c r="D6" s="103"/>
      <c r="E6" s="103"/>
      <c r="F6" s="103"/>
      <c r="G6" s="103"/>
      <c r="H6" s="103"/>
      <c r="I6" s="104"/>
    </row>
    <row r="7" spans="1:9" ht="12.75">
      <c r="A7" s="51" t="s">
        <v>104</v>
      </c>
      <c r="B7" s="30">
        <f>B8+B16+B21+B26+B29+B36++B45+B46+B47+B51+B62</f>
        <v>731115.3999999999</v>
      </c>
      <c r="C7" s="30">
        <f>C8+C16+C21+C26+C29+C36++C45+C46+C47+C51+C62</f>
        <v>451330.6199999999</v>
      </c>
      <c r="D7" s="30">
        <f>D8+D16+D21+D26+D29+D36++D45+D46+D47+D51+D62</f>
        <v>448648.49999999994</v>
      </c>
      <c r="E7" s="86">
        <f>$D:$D/$B:$B*100</f>
        <v>61.36493636982616</v>
      </c>
      <c r="F7" s="86">
        <v>27699.089999999997</v>
      </c>
      <c r="G7" s="30">
        <v>371549.5</v>
      </c>
      <c r="H7" s="86">
        <f>$D:$D/$G:$G*100</f>
        <v>120.75066713856431</v>
      </c>
      <c r="I7" s="30">
        <f>D7-Июль!D7</f>
        <v>45041</v>
      </c>
    </row>
    <row r="8" spans="1:9" ht="15" customHeight="1">
      <c r="A8" s="52" t="s">
        <v>4</v>
      </c>
      <c r="B8" s="86">
        <f>B9+B10</f>
        <v>381187.89999999997</v>
      </c>
      <c r="C8" s="86">
        <f>C9+C10</f>
        <v>243089.48</v>
      </c>
      <c r="D8" s="86">
        <f>D9+D10-0.1</f>
        <v>240832.6</v>
      </c>
      <c r="E8" s="86">
        <f>$D:$D/$B:$B*100</f>
        <v>63.179497565373936</v>
      </c>
      <c r="F8" s="86">
        <v>10645.39</v>
      </c>
      <c r="G8" s="86">
        <v>182152.74</v>
      </c>
      <c r="H8" s="86">
        <f>$D:$D/$G:$G*100</f>
        <v>132.21464579670885</v>
      </c>
      <c r="I8" s="30">
        <f>D8-Июль!D8</f>
        <v>26251.20000000001</v>
      </c>
    </row>
    <row r="9" spans="1:9" ht="25.5">
      <c r="A9" s="53" t="s">
        <v>5</v>
      </c>
      <c r="B9" s="87">
        <v>8446.3</v>
      </c>
      <c r="C9" s="87">
        <v>5200</v>
      </c>
      <c r="D9" s="87">
        <v>4087.5</v>
      </c>
      <c r="E9" s="86">
        <f>$D:$D/$B:$B*100</f>
        <v>48.393971324722074</v>
      </c>
      <c r="F9" s="86">
        <v>200.86</v>
      </c>
      <c r="G9" s="87">
        <v>7154.37</v>
      </c>
      <c r="H9" s="86">
        <f>$D:$D/$G:$G*100</f>
        <v>57.1329131705517</v>
      </c>
      <c r="I9" s="30">
        <f>D9-Июль!D9</f>
        <v>943.8000000000002</v>
      </c>
    </row>
    <row r="10" spans="1:9" ht="12.75" customHeight="1">
      <c r="A10" s="54" t="s">
        <v>70</v>
      </c>
      <c r="B10" s="92">
        <f>SUM(B11:B15)</f>
        <v>372741.6</v>
      </c>
      <c r="C10" s="92">
        <f>SUM(C11:C15)</f>
        <v>237889.48</v>
      </c>
      <c r="D10" s="92">
        <f>SUM(D11:D15)</f>
        <v>236745.2</v>
      </c>
      <c r="E10" s="86">
        <f>$D:$D/$B:$B*100</f>
        <v>63.51456344019557</v>
      </c>
      <c r="F10" s="86">
        <v>10444.529999999999</v>
      </c>
      <c r="G10" s="30">
        <v>174998.37</v>
      </c>
      <c r="H10" s="86">
        <f>$D:$D/$G:$G*100</f>
        <v>135.28423150455632</v>
      </c>
      <c r="I10" s="30">
        <f>D10-Июль!D10</f>
        <v>25307.400000000023</v>
      </c>
    </row>
    <row r="11" spans="1:9" ht="51">
      <c r="A11" s="56" t="s">
        <v>74</v>
      </c>
      <c r="B11" s="85">
        <v>313856.6</v>
      </c>
      <c r="C11" s="85">
        <v>181644.2</v>
      </c>
      <c r="D11" s="85">
        <v>178439</v>
      </c>
      <c r="E11" s="86">
        <f>$D:$D/$B:$B*100</f>
        <v>56.853671390055204</v>
      </c>
      <c r="F11" s="86">
        <v>10058</v>
      </c>
      <c r="G11" s="85">
        <v>164256.38</v>
      </c>
      <c r="H11" s="48">
        <f>$D:$D/$G:$G*100</f>
        <v>108.634440866163</v>
      </c>
      <c r="I11" s="30">
        <f>D11-Июль!D11</f>
        <v>24430.20000000001</v>
      </c>
    </row>
    <row r="12" spans="1:9" ht="94.5" customHeight="1">
      <c r="A12" s="56" t="s">
        <v>75</v>
      </c>
      <c r="B12" s="85">
        <v>6481.5</v>
      </c>
      <c r="C12" s="85">
        <v>5360</v>
      </c>
      <c r="D12" s="85">
        <v>573.3</v>
      </c>
      <c r="E12" s="86">
        <f>$D:$D/$B:$B*100</f>
        <v>8.845174728072205</v>
      </c>
      <c r="F12" s="86">
        <v>81.56</v>
      </c>
      <c r="G12" s="85">
        <v>5403.09</v>
      </c>
      <c r="H12" s="48">
        <f>$D:$D/$G:$G*100</f>
        <v>10.610595048388976</v>
      </c>
      <c r="I12" s="30">
        <f>D12-Июль!D12</f>
        <v>-516.6000000000001</v>
      </c>
    </row>
    <row r="13" spans="1:9" ht="25.5">
      <c r="A13" s="56" t="s">
        <v>76</v>
      </c>
      <c r="B13" s="85">
        <v>3576.4</v>
      </c>
      <c r="C13" s="85">
        <v>3105</v>
      </c>
      <c r="D13" s="85">
        <v>4177.2</v>
      </c>
      <c r="E13" s="86">
        <f>$D:$D/$B:$B*100</f>
        <v>116.79901577004807</v>
      </c>
      <c r="F13" s="86">
        <v>117.15</v>
      </c>
      <c r="G13" s="85">
        <v>3089.5</v>
      </c>
      <c r="H13" s="48">
        <f>$D:$D/$G:$G*100</f>
        <v>135.2063440686195</v>
      </c>
      <c r="I13" s="30">
        <f>D13-Июль!D13</f>
        <v>199.89999999999964</v>
      </c>
    </row>
    <row r="14" spans="1:9" ht="63.75">
      <c r="A14" s="56" t="s">
        <v>78</v>
      </c>
      <c r="B14" s="85">
        <f>2580100/1000</f>
        <v>2580.1</v>
      </c>
      <c r="C14" s="85">
        <v>1533.3</v>
      </c>
      <c r="D14" s="85">
        <v>2572.5</v>
      </c>
      <c r="E14" s="86">
        <f>$D:$D/$B:$B*100</f>
        <v>99.7054377737297</v>
      </c>
      <c r="F14" s="86">
        <v>187.82</v>
      </c>
      <c r="G14" s="85">
        <v>1516.41</v>
      </c>
      <c r="H14" s="48">
        <f>$D:$D/$G:$G*100</f>
        <v>169.64409361584268</v>
      </c>
      <c r="I14" s="30">
        <f>D14-Июль!D14</f>
        <v>321.3000000000002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50983.2</v>
      </c>
      <c r="E15" s="86">
        <f>$D:$D/$B:$B*100</f>
        <v>110.24109671978721</v>
      </c>
      <c r="F15" s="86"/>
      <c r="G15" s="30">
        <v>732.99</v>
      </c>
      <c r="H15" s="48">
        <f>$D:$D/$G:$G*100</f>
        <v>6955.510989235869</v>
      </c>
      <c r="I15" s="30">
        <f>D15-Июль!D15</f>
        <v>872.5999999999985</v>
      </c>
    </row>
    <row r="16" spans="1:9" ht="39.75" customHeight="1">
      <c r="A16" s="58" t="s">
        <v>82</v>
      </c>
      <c r="B16" s="87">
        <f>SUM(B17:B20)</f>
        <v>55588</v>
      </c>
      <c r="C16" s="87">
        <f>SUM(C17:C20)</f>
        <v>35475.07</v>
      </c>
      <c r="D16" s="87">
        <f>SUM(D17:D20)</f>
        <v>41556.3</v>
      </c>
      <c r="E16" s="86">
        <f>$D:$D/$B:$B*100</f>
        <v>74.75768151399583</v>
      </c>
      <c r="F16" s="86">
        <v>1853.18</v>
      </c>
      <c r="G16" s="85">
        <v>15530.359999999999</v>
      </c>
      <c r="H16" s="86">
        <f>$D:$D/$G:$G*100</f>
        <v>267.58104770269335</v>
      </c>
      <c r="I16" s="30">
        <f>D16-Июль!D16</f>
        <v>5825.100000000006</v>
      </c>
    </row>
    <row r="17" spans="1:9" ht="37.5" customHeight="1">
      <c r="A17" s="39" t="s">
        <v>83</v>
      </c>
      <c r="B17" s="82">
        <v>25133.1</v>
      </c>
      <c r="C17" s="82">
        <v>15669.9</v>
      </c>
      <c r="D17" s="82">
        <v>20394.1</v>
      </c>
      <c r="E17" s="86">
        <f>$D:$D/$B:$B*100</f>
        <v>81.14438728211005</v>
      </c>
      <c r="F17" s="86">
        <v>844.23</v>
      </c>
      <c r="G17" s="85">
        <v>7018.94</v>
      </c>
      <c r="H17" s="48">
        <f>$D:$D/$G:$G*100</f>
        <v>290.5581184623319</v>
      </c>
      <c r="I17" s="30">
        <f>D17-Июль!D17</f>
        <v>2927.699999999997</v>
      </c>
    </row>
    <row r="18" spans="1:9" ht="56.25" customHeight="1">
      <c r="A18" s="39" t="s">
        <v>84</v>
      </c>
      <c r="B18" s="82">
        <v>139.1</v>
      </c>
      <c r="C18" s="82">
        <v>92.97</v>
      </c>
      <c r="D18" s="82">
        <v>117.9</v>
      </c>
      <c r="E18" s="86">
        <f>$D:$D/$B:$B*100</f>
        <v>84.75916606757728</v>
      </c>
      <c r="F18" s="86">
        <v>5.74</v>
      </c>
      <c r="G18" s="85">
        <v>52.3</v>
      </c>
      <c r="H18" s="48">
        <f>$D:$D/$G:$G*100</f>
        <v>225.43021032504785</v>
      </c>
      <c r="I18" s="30">
        <f>D18-Июль!D18</f>
        <v>15.100000000000009</v>
      </c>
    </row>
    <row r="19" spans="1:9" ht="55.5" customHeight="1">
      <c r="A19" s="39" t="s">
        <v>85</v>
      </c>
      <c r="B19" s="82">
        <v>33467.4</v>
      </c>
      <c r="C19" s="82">
        <v>21914.7</v>
      </c>
      <c r="D19" s="82">
        <v>23418.5</v>
      </c>
      <c r="E19" s="86">
        <f>$D:$D/$B:$B*100</f>
        <v>69.97406431333178</v>
      </c>
      <c r="F19" s="86">
        <v>1158.41</v>
      </c>
      <c r="G19" s="85">
        <v>9741.43</v>
      </c>
      <c r="H19" s="48">
        <f>$D:$D/$G:$G*100</f>
        <v>240.40104994851882</v>
      </c>
      <c r="I19" s="30">
        <f>D19-Июль!D19</f>
        <v>3234.2000000000007</v>
      </c>
    </row>
    <row r="20" spans="1:9" ht="15.75" customHeight="1">
      <c r="A20" s="39" t="s">
        <v>86</v>
      </c>
      <c r="B20" s="82">
        <v>-3151.6</v>
      </c>
      <c r="C20" s="82">
        <v>-2202.5</v>
      </c>
      <c r="D20" s="82">
        <v>-2374.2</v>
      </c>
      <c r="E20" s="86">
        <f>$D:$D/$B:$B*100</f>
        <v>75.33316410712018</v>
      </c>
      <c r="F20" s="86">
        <v>-155.2</v>
      </c>
      <c r="G20" s="30">
        <v>-1282.31</v>
      </c>
      <c r="H20" s="48">
        <f>$D:$D/$G:$G*100</f>
        <v>185.1502366822375</v>
      </c>
      <c r="I20" s="30">
        <f>D20-Июль!D20</f>
        <v>-351.89999999999986</v>
      </c>
    </row>
    <row r="21" spans="1:9" s="93" customFormat="1" ht="12.75">
      <c r="A21" s="59" t="s">
        <v>7</v>
      </c>
      <c r="B21" s="87">
        <f>SUM(B22:B25)</f>
        <v>134216.5</v>
      </c>
      <c r="C21" s="87">
        <f>SUM(C22:C25)</f>
        <v>99091.9</v>
      </c>
      <c r="D21" s="87">
        <f>SUM(D22:D25)</f>
        <v>92274.3</v>
      </c>
      <c r="E21" s="86">
        <f>$D:$D/$B:$B*100</f>
        <v>68.75033993584991</v>
      </c>
      <c r="F21" s="86">
        <v>7362.96</v>
      </c>
      <c r="G21" s="85">
        <v>94341.24</v>
      </c>
      <c r="H21" s="86">
        <f>$D:$D/$G:$G*100</f>
        <v>97.80908116111257</v>
      </c>
      <c r="I21" s="30">
        <f>D21-Июль!D21</f>
        <v>5590.700000000012</v>
      </c>
    </row>
    <row r="22" spans="1:9" ht="28.5" customHeight="1">
      <c r="A22" s="56" t="s">
        <v>146</v>
      </c>
      <c r="B22" s="85">
        <v>110640.7</v>
      </c>
      <c r="C22" s="85">
        <v>81230</v>
      </c>
      <c r="D22" s="85">
        <v>76105.6</v>
      </c>
      <c r="E22" s="86">
        <f>$D:$D/$B:$B*100</f>
        <v>68.78626039061577</v>
      </c>
      <c r="F22" s="86"/>
      <c r="G22" s="85">
        <v>71369.39</v>
      </c>
      <c r="H22" s="48">
        <f>$D:$D/$G:$G*100</f>
        <v>106.63619235081035</v>
      </c>
      <c r="I22" s="30">
        <f>D22-Июль!D22</f>
        <v>4286.400000000009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86.2</v>
      </c>
      <c r="E23" s="86">
        <v>0</v>
      </c>
      <c r="F23" s="86">
        <v>7198.75</v>
      </c>
      <c r="G23" s="85">
        <v>7261.69</v>
      </c>
      <c r="H23" s="48">
        <f>$D:$D/$G:$G*100</f>
        <v>1.1870514990312173</v>
      </c>
      <c r="I23" s="30">
        <f>D23-Июль!D23</f>
        <v>76.3</v>
      </c>
    </row>
    <row r="24" spans="1:9" ht="15" customHeight="1">
      <c r="A24" s="56" t="s">
        <v>87</v>
      </c>
      <c r="B24" s="82">
        <f>1245000/1000</f>
        <v>1245</v>
      </c>
      <c r="C24" s="82">
        <v>1245</v>
      </c>
      <c r="D24" s="82">
        <v>296.5</v>
      </c>
      <c r="E24" s="86">
        <f>$D:$D/$B:$B*100</f>
        <v>23.815261044176708</v>
      </c>
      <c r="F24" s="86">
        <v>113.58</v>
      </c>
      <c r="G24" s="30">
        <v>1148.16</v>
      </c>
      <c r="H24" s="48">
        <f>$D:$D/$G:$G*100</f>
        <v>25.823926978818278</v>
      </c>
      <c r="I24" s="30">
        <f>D24-Июль!D24</f>
        <v>0.6999999999999886</v>
      </c>
    </row>
    <row r="25" spans="1:9" ht="27" customHeight="1">
      <c r="A25" s="56" t="s">
        <v>88</v>
      </c>
      <c r="B25" s="85">
        <v>22330.8</v>
      </c>
      <c r="C25" s="85">
        <v>16616.9</v>
      </c>
      <c r="D25" s="85">
        <v>15786</v>
      </c>
      <c r="E25" s="86">
        <f>$D:$D/$B:$B*100</f>
        <v>70.69160083830404</v>
      </c>
      <c r="F25" s="86">
        <v>50.63</v>
      </c>
      <c r="G25" s="85">
        <v>14562</v>
      </c>
      <c r="H25" s="48">
        <f>$D:$D/$G:$G*100</f>
        <v>108.4054388133498</v>
      </c>
      <c r="I25" s="30">
        <f>D25-Июль!D25</f>
        <v>1227.2999999999993</v>
      </c>
    </row>
    <row r="26" spans="1:9" ht="12.75">
      <c r="A26" s="59" t="s">
        <v>8</v>
      </c>
      <c r="B26" s="87">
        <f>SUM(B27:B28)</f>
        <v>42549</v>
      </c>
      <c r="C26" s="87">
        <f>SUM(C27:C28)</f>
        <v>11518.97</v>
      </c>
      <c r="D26" s="87">
        <f>SUM(D27:D28)</f>
        <v>11880.3</v>
      </c>
      <c r="E26" s="86">
        <f>$D:$D/$B:$B*100</f>
        <v>27.921455263343436</v>
      </c>
      <c r="F26" s="86">
        <v>2465.82</v>
      </c>
      <c r="G26" s="85">
        <v>11042.61</v>
      </c>
      <c r="H26" s="86">
        <f>$D:$D/$G:$G*100</f>
        <v>107.58597831490924</v>
      </c>
      <c r="I26" s="30">
        <f>D26-Июль!D26</f>
        <v>1316.7999999999993</v>
      </c>
    </row>
    <row r="27" spans="1:9" ht="12.75">
      <c r="A27" s="56" t="s">
        <v>106</v>
      </c>
      <c r="B27" s="82">
        <v>25216.8</v>
      </c>
      <c r="C27" s="82">
        <v>3508.97</v>
      </c>
      <c r="D27" s="82">
        <v>4195.4</v>
      </c>
      <c r="E27" s="86">
        <f>$D:$D/$B:$B*100</f>
        <v>16.637321150978714</v>
      </c>
      <c r="F27" s="86">
        <v>536.1</v>
      </c>
      <c r="G27" s="30">
        <v>3000.92</v>
      </c>
      <c r="H27" s="48">
        <f>$D:$D/$G:$G*100</f>
        <v>139.80379350332564</v>
      </c>
      <c r="I27" s="30">
        <f>D27-Июль!D27</f>
        <v>367.49999999999955</v>
      </c>
    </row>
    <row r="28" spans="1:9" ht="12.75">
      <c r="A28" s="56" t="s">
        <v>107</v>
      </c>
      <c r="B28" s="85">
        <f>17332.2</f>
        <v>17332.2</v>
      </c>
      <c r="C28" s="85">
        <v>8010</v>
      </c>
      <c r="D28" s="85">
        <v>7684.9</v>
      </c>
      <c r="E28" s="86">
        <f>$D:$D/$B:$B*100</f>
        <v>44.33886061780962</v>
      </c>
      <c r="F28" s="86">
        <v>1929.72</v>
      </c>
      <c r="G28" s="85">
        <v>8041.69</v>
      </c>
      <c r="H28" s="48">
        <f>$D:$D/$G:$G*100</f>
        <v>95.56324603410478</v>
      </c>
      <c r="I28" s="30">
        <f>D28-Июль!D28</f>
        <v>949.2999999999993</v>
      </c>
    </row>
    <row r="29" spans="1:9" ht="12.75">
      <c r="A29" s="52" t="s">
        <v>9</v>
      </c>
      <c r="B29" s="87">
        <f>SUM(B30:B32)</f>
        <v>16105.5</v>
      </c>
      <c r="C29" s="87">
        <f>SUM(C30:C32)</f>
        <v>10676.4</v>
      </c>
      <c r="D29" s="87">
        <f>SUM(D30:D32)</f>
        <v>11187.8</v>
      </c>
      <c r="E29" s="86">
        <f>$D:$D/$B:$B*100</f>
        <v>69.46571047157802</v>
      </c>
      <c r="F29" s="86">
        <v>793.07</v>
      </c>
      <c r="G29" s="85">
        <v>10057.12</v>
      </c>
      <c r="H29" s="86">
        <f>$D:$D/$G:$G*100</f>
        <v>111.24258236950537</v>
      </c>
      <c r="I29" s="30">
        <f>D29-Июль!D29</f>
        <v>1822.2999999999993</v>
      </c>
    </row>
    <row r="30" spans="1:9" ht="25.5">
      <c r="A30" s="56" t="s">
        <v>10</v>
      </c>
      <c r="B30" s="85">
        <v>15988.3</v>
      </c>
      <c r="C30" s="85">
        <v>10600</v>
      </c>
      <c r="D30" s="85">
        <v>11089.8</v>
      </c>
      <c r="E30" s="86">
        <f>$D:$D/$B:$B*100</f>
        <v>69.36197094125079</v>
      </c>
      <c r="F30" s="86">
        <v>793.07</v>
      </c>
      <c r="G30" s="85">
        <v>9915.92</v>
      </c>
      <c r="H30" s="48">
        <f>$D:$D/$G:$G*100</f>
        <v>111.83833673527015</v>
      </c>
      <c r="I30" s="30">
        <f>D30-Июль!D30</f>
        <v>1819.0999999999985</v>
      </c>
    </row>
    <row r="31" spans="1:9" ht="25.5">
      <c r="A31" s="56" t="s">
        <v>91</v>
      </c>
      <c r="B31" s="81">
        <f>67200/1000</f>
        <v>67.2</v>
      </c>
      <c r="C31" s="81">
        <v>46.4</v>
      </c>
      <c r="D31" s="81">
        <v>48</v>
      </c>
      <c r="E31" s="86">
        <f>$D:$D/$B:$B*100</f>
        <v>71.42857142857143</v>
      </c>
      <c r="F31" s="86">
        <v>0</v>
      </c>
      <c r="G31" s="30">
        <v>90</v>
      </c>
      <c r="H31" s="48">
        <f>$D:$D/$G:$G*100</f>
        <v>53.333333333333336</v>
      </c>
      <c r="I31" s="30">
        <f>D31-Июль!D31</f>
        <v>3.200000000000003</v>
      </c>
    </row>
    <row r="32" spans="1:9" ht="25.5">
      <c r="A32" s="56" t="s">
        <v>90</v>
      </c>
      <c r="B32" s="81">
        <f>50000/1000</f>
        <v>50</v>
      </c>
      <c r="C32" s="81">
        <v>30</v>
      </c>
      <c r="D32" s="81">
        <v>50</v>
      </c>
      <c r="E32" s="86">
        <f>$D:$D/$B:$B*100</f>
        <v>100</v>
      </c>
      <c r="F32" s="86">
        <v>0</v>
      </c>
      <c r="G32" s="85">
        <v>51.2</v>
      </c>
      <c r="H32" s="48">
        <f>$D:$D/$G:$G*100</f>
        <v>97.65625</v>
      </c>
      <c r="I32" s="30">
        <f>D32-Июль!D32</f>
        <v>0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86" t="e">
        <f>$D:$D/$B:$B*100</f>
        <v>#DIV/0!</v>
      </c>
      <c r="F33" s="86">
        <v>0</v>
      </c>
      <c r="G33" s="85">
        <v>16.56</v>
      </c>
      <c r="H33" s="48">
        <f>$D:$D/$G:$G*100</f>
        <v>0.12077294685990339</v>
      </c>
      <c r="I33" s="30">
        <f>D33-Июль!D33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86" t="e">
        <f>$D:$D/$B:$B*100</f>
        <v>#DIV/0!</v>
      </c>
      <c r="F34" s="86">
        <v>0</v>
      </c>
      <c r="G34" s="30">
        <v>14.9</v>
      </c>
      <c r="H34" s="48">
        <f>$D:$D/$G:$G*100</f>
        <v>0.1342281879194631</v>
      </c>
      <c r="I34" s="30">
        <f>D34-Июль!D34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86" t="e">
        <f>$D:$D/$B:$B*100</f>
        <v>#DIV/0!</v>
      </c>
      <c r="F35" s="86">
        <v>0</v>
      </c>
      <c r="G35" s="85">
        <v>1.66</v>
      </c>
      <c r="H35" s="48">
        <f>$D:$D/$G:$G*100</f>
        <v>0</v>
      </c>
      <c r="I35" s="30">
        <f>D35-Июль!D35</f>
        <v>0</v>
      </c>
    </row>
    <row r="36" spans="1:9" ht="39.75" customHeight="1">
      <c r="A36" s="59" t="s">
        <v>12</v>
      </c>
      <c r="B36" s="87">
        <f>SUM(B38:B44)</f>
        <v>73550.4</v>
      </c>
      <c r="C36" s="87">
        <f>SUM(C38:C44)</f>
        <v>37507.50000000001</v>
      </c>
      <c r="D36" s="87">
        <f>SUM(D38:D44)</f>
        <v>33614.299999999996</v>
      </c>
      <c r="E36" s="86">
        <f>$D:$D/$B:$B*100</f>
        <v>45.70240270617155</v>
      </c>
      <c r="F36" s="86">
        <v>3247.05</v>
      </c>
      <c r="G36" s="85">
        <v>46115.090000000004</v>
      </c>
      <c r="H36" s="86">
        <f>$D:$D/$G:$G*100</f>
        <v>72.89219212192796</v>
      </c>
      <c r="I36" s="30">
        <f>D36-Июль!D36</f>
        <v>2828.5999999999985</v>
      </c>
    </row>
    <row r="37" spans="1:9" ht="81.75" customHeight="1" hidden="1">
      <c r="A37" s="56" t="s">
        <v>114</v>
      </c>
      <c r="B37" s="85"/>
      <c r="C37" s="85"/>
      <c r="D37" s="85"/>
      <c r="E37" s="86" t="e">
        <f>$D:$D/$B:$B*100</f>
        <v>#DIV/0!</v>
      </c>
      <c r="F37" s="86"/>
      <c r="G37" s="85"/>
      <c r="H37" s="48" t="e">
        <f>$D:$D/$G:$G*100</f>
        <v>#DIV/0!</v>
      </c>
      <c r="I37" s="30">
        <f>D37-Июль!D37</f>
        <v>0</v>
      </c>
    </row>
    <row r="38" spans="1:9" ht="76.5">
      <c r="A38" s="56" t="s">
        <v>117</v>
      </c>
      <c r="B38" s="85">
        <v>37670.9</v>
      </c>
      <c r="C38" s="85">
        <v>20500</v>
      </c>
      <c r="D38" s="85">
        <v>18431.8</v>
      </c>
      <c r="E38" s="86">
        <f>$D:$D/$B:$B*100</f>
        <v>48.92848325896116</v>
      </c>
      <c r="F38" s="86">
        <v>2393.3</v>
      </c>
      <c r="G38" s="85">
        <v>28997.77</v>
      </c>
      <c r="H38" s="48">
        <f>$D:$D/$G:$G*100</f>
        <v>63.56281879606603</v>
      </c>
      <c r="I38" s="30">
        <f>D38-Июль!D38</f>
        <v>997.2000000000007</v>
      </c>
    </row>
    <row r="39" spans="1:9" ht="76.5">
      <c r="A39" s="56" t="s">
        <v>125</v>
      </c>
      <c r="B39" s="82">
        <v>7265</v>
      </c>
      <c r="C39" s="82">
        <v>2301.7</v>
      </c>
      <c r="D39" s="82">
        <v>2793.8</v>
      </c>
      <c r="E39" s="86">
        <f>$D:$D/$B:$B*100</f>
        <v>38.45560908465245</v>
      </c>
      <c r="F39" s="86">
        <v>75.44</v>
      </c>
      <c r="G39" s="85">
        <v>916.38</v>
      </c>
      <c r="H39" s="48">
        <f>$D:$D/$G:$G*100</f>
        <v>304.87352408389535</v>
      </c>
      <c r="I39" s="30">
        <f>D39-Июль!D39</f>
        <v>360.2000000000003</v>
      </c>
    </row>
    <row r="40" spans="1:9" ht="76.5">
      <c r="A40" s="56" t="s">
        <v>118</v>
      </c>
      <c r="B40" s="82">
        <v>428</v>
      </c>
      <c r="C40" s="82">
        <v>281.9</v>
      </c>
      <c r="D40" s="82">
        <v>319.3</v>
      </c>
      <c r="E40" s="86">
        <f>$D:$D/$B:$B*100</f>
        <v>74.60280373831776</v>
      </c>
      <c r="F40" s="86">
        <v>3.43</v>
      </c>
      <c r="G40" s="85">
        <v>288.55</v>
      </c>
      <c r="H40" s="48">
        <f>$D:$D/$G:$G*100</f>
        <v>110.65673193553978</v>
      </c>
      <c r="I40" s="30">
        <f>D40-Июль!D40</f>
        <v>41.19999999999999</v>
      </c>
    </row>
    <row r="41" spans="1:9" ht="38.25">
      <c r="A41" s="56" t="s">
        <v>119</v>
      </c>
      <c r="B41" s="82">
        <v>21306.5</v>
      </c>
      <c r="C41" s="82">
        <v>8858.7</v>
      </c>
      <c r="D41" s="82">
        <v>9505.5</v>
      </c>
      <c r="E41" s="86">
        <f>$D:$D/$B:$B*100</f>
        <v>44.613146222983595</v>
      </c>
      <c r="F41" s="86">
        <v>538.73</v>
      </c>
      <c r="G41" s="85">
        <v>10000.6</v>
      </c>
      <c r="H41" s="48">
        <f>$D:$D/$G:$G*100</f>
        <v>95.04929704217746</v>
      </c>
      <c r="I41" s="30">
        <f>D41-Июль!D41</f>
        <v>1109.5</v>
      </c>
    </row>
    <row r="42" spans="1:9" ht="51">
      <c r="A42" s="56" t="s">
        <v>147</v>
      </c>
      <c r="B42" s="82">
        <v>64.2</v>
      </c>
      <c r="C42" s="82">
        <v>42.8</v>
      </c>
      <c r="D42" s="82">
        <v>11.1</v>
      </c>
      <c r="E42" s="86">
        <f>$D:$D/$B:$B*100</f>
        <v>17.289719626168225</v>
      </c>
      <c r="F42" s="86"/>
      <c r="G42" s="87">
        <v>16.68</v>
      </c>
      <c r="H42" s="48">
        <f>$D:$D/$G:$G*100</f>
        <v>66.54676258992805</v>
      </c>
      <c r="I42" s="30">
        <f>D42-Июль!D42</f>
        <v>0.6999999999999993</v>
      </c>
    </row>
    <row r="43" spans="1:9" ht="51">
      <c r="A43" s="56" t="s">
        <v>120</v>
      </c>
      <c r="B43" s="82">
        <v>2735.6</v>
      </c>
      <c r="C43" s="82">
        <v>2735.6</v>
      </c>
      <c r="D43" s="82">
        <v>477.6</v>
      </c>
      <c r="E43" s="86">
        <f>$D:$D/$B:$B*100</f>
        <v>17.458692791343765</v>
      </c>
      <c r="F43" s="86">
        <v>0</v>
      </c>
      <c r="G43" s="87">
        <v>2879.95</v>
      </c>
      <c r="H43" s="48">
        <f>$D:$D/$G:$G*100</f>
        <v>16.583621243424368</v>
      </c>
      <c r="I43" s="30">
        <f>D43-Июль!D43</f>
        <v>0</v>
      </c>
    </row>
    <row r="44" spans="1:9" ht="76.5">
      <c r="A44" s="60" t="s">
        <v>121</v>
      </c>
      <c r="B44" s="82">
        <v>4080.2</v>
      </c>
      <c r="C44" s="82">
        <v>2786.8</v>
      </c>
      <c r="D44" s="82">
        <v>2075.2</v>
      </c>
      <c r="E44" s="86">
        <f>$D:$D/$B:$B*100</f>
        <v>50.8602519484339</v>
      </c>
      <c r="F44" s="86">
        <v>236.15</v>
      </c>
      <c r="G44" s="30">
        <v>3015.16</v>
      </c>
      <c r="H44" s="48">
        <f>$D:$D/$G:$G*100</f>
        <v>68.82553496331869</v>
      </c>
      <c r="I44" s="30">
        <f>D44-Июль!D44</f>
        <v>319.7999999999997</v>
      </c>
    </row>
    <row r="45" spans="1:9" ht="27" customHeight="1">
      <c r="A45" s="53" t="s">
        <v>13</v>
      </c>
      <c r="B45" s="87">
        <v>766.9</v>
      </c>
      <c r="C45" s="87">
        <v>731.1</v>
      </c>
      <c r="D45" s="87">
        <v>556.6</v>
      </c>
      <c r="E45" s="86">
        <f>$D:$D/$B:$B*100</f>
        <v>72.57791107054375</v>
      </c>
      <c r="F45" s="86">
        <v>43.6</v>
      </c>
      <c r="G45" s="85">
        <v>433.84</v>
      </c>
      <c r="H45" s="86">
        <f>$D:$D/$G:$G*100</f>
        <v>128.29614604462475</v>
      </c>
      <c r="I45" s="30">
        <f>D45-Июль!D45</f>
        <v>1.6000000000000227</v>
      </c>
    </row>
    <row r="46" spans="1:9" ht="25.5">
      <c r="A46" s="53" t="s">
        <v>96</v>
      </c>
      <c r="B46" s="87">
        <v>9478.5</v>
      </c>
      <c r="C46" s="87">
        <v>8751.8</v>
      </c>
      <c r="D46" s="87">
        <v>9675.5</v>
      </c>
      <c r="E46" s="86">
        <f>$D:$D/$B:$B*100</f>
        <v>102.07838793057972</v>
      </c>
      <c r="F46" s="86">
        <v>561.58</v>
      </c>
      <c r="G46" s="85">
        <v>1236.59</v>
      </c>
      <c r="H46" s="86">
        <f>$D:$D/$G:$G*100</f>
        <v>782.4339514309513</v>
      </c>
      <c r="I46" s="30">
        <f>D46-Июль!D46</f>
        <v>302.7000000000007</v>
      </c>
    </row>
    <row r="47" spans="1:9" ht="25.5">
      <c r="A47" s="59" t="s">
        <v>14</v>
      </c>
      <c r="B47" s="87">
        <f>SUM(B48:B50)</f>
        <v>12400</v>
      </c>
      <c r="C47" s="87">
        <v>2481.8</v>
      </c>
      <c r="D47" s="87">
        <v>2383</v>
      </c>
      <c r="E47" s="86">
        <f>$D:$D/$B:$B*100</f>
        <v>19.217741935483872</v>
      </c>
      <c r="F47" s="86">
        <v>585.5</v>
      </c>
      <c r="G47" s="85">
        <v>3561.23</v>
      </c>
      <c r="H47" s="86">
        <f>$D:$D/$G:$G*100</f>
        <v>66.9150827101872</v>
      </c>
      <c r="I47" s="30">
        <f>D47-Июль!D47</f>
        <v>542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86">
        <v>0</v>
      </c>
      <c r="G48" s="30">
        <v>52.69</v>
      </c>
      <c r="H48" s="48">
        <f>$D:$D/$G:$G*100</f>
        <v>0</v>
      </c>
      <c r="I48" s="30">
        <f>D48-Июль!D48</f>
        <v>0</v>
      </c>
    </row>
    <row r="49" spans="1:9" ht="76.5">
      <c r="A49" s="56" t="s">
        <v>95</v>
      </c>
      <c r="B49" s="85">
        <v>8500</v>
      </c>
      <c r="C49" s="85">
        <v>0</v>
      </c>
      <c r="D49" s="85">
        <v>0</v>
      </c>
      <c r="E49" s="86">
        <v>0</v>
      </c>
      <c r="F49" s="86">
        <v>37.14</v>
      </c>
      <c r="G49" s="85">
        <v>1497.25</v>
      </c>
      <c r="H49" s="48">
        <v>0</v>
      </c>
      <c r="I49" s="30">
        <f>D49-Июль!D49</f>
        <v>0</v>
      </c>
    </row>
    <row r="50" spans="1:9" ht="14.25" customHeight="1">
      <c r="A50" s="60" t="s">
        <v>93</v>
      </c>
      <c r="B50" s="83">
        <v>3900</v>
      </c>
      <c r="C50" s="83">
        <v>2481.8</v>
      </c>
      <c r="D50" s="83">
        <v>2383</v>
      </c>
      <c r="E50" s="86">
        <f>$D:$D/$B:$B*100</f>
        <v>61.1025641025641</v>
      </c>
      <c r="F50" s="86">
        <v>548.36</v>
      </c>
      <c r="G50" s="85">
        <v>2011.29</v>
      </c>
      <c r="H50" s="48">
        <f>$D:$D/$G:$G*100</f>
        <v>118.48117377404552</v>
      </c>
      <c r="I50" s="30">
        <f>D50-Июль!D50</f>
        <v>542</v>
      </c>
    </row>
    <row r="51" spans="1:9" ht="12.75">
      <c r="A51" s="53" t="s">
        <v>15</v>
      </c>
      <c r="B51" s="85">
        <v>5222.7</v>
      </c>
      <c r="C51" s="85">
        <v>1973.3</v>
      </c>
      <c r="D51" s="85">
        <v>4680.7</v>
      </c>
      <c r="E51" s="86">
        <f>$D:$D/$B:$B*100</f>
        <v>89.6222260516591</v>
      </c>
      <c r="F51" s="86">
        <v>179.73</v>
      </c>
      <c r="G51" s="85">
        <v>7033.26</v>
      </c>
      <c r="H51" s="86">
        <f>$D:$D/$G:$G*100</f>
        <v>66.55093086278625</v>
      </c>
      <c r="I51" s="30">
        <f>D51-Июль!D51</f>
        <v>637.6999999999998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86">
        <f>$D:$D/$B:$B*100</f>
        <v>0</v>
      </c>
      <c r="F52" s="86"/>
      <c r="G52" s="85"/>
      <c r="H52" s="48" t="e">
        <f>$D:$D/$G:$G*100</f>
        <v>#DIV/0!</v>
      </c>
      <c r="I52" s="30">
        <f>D52-Июль!D52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86">
        <f>$D:$D/$B:$B*100</f>
        <v>0</v>
      </c>
      <c r="F53" s="86"/>
      <c r="G53" s="85"/>
      <c r="H53" s="48" t="e">
        <f>$D:$D/$G:$G*100</f>
        <v>#DIV/0!</v>
      </c>
      <c r="I53" s="30">
        <f>D53-Июль!D53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86">
        <f>$D:$D/$B:$B*100</f>
        <v>0</v>
      </c>
      <c r="F54" s="86"/>
      <c r="G54" s="85"/>
      <c r="H54" s="48" t="e">
        <f>$D:$D/$G:$G*100</f>
        <v>#DIV/0!</v>
      </c>
      <c r="I54" s="30">
        <f>D54-Июль!D54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86">
        <f>$D:$D/$B:$B*100</f>
        <v>0</v>
      </c>
      <c r="F55" s="86"/>
      <c r="G55" s="85"/>
      <c r="H55" s="48" t="e">
        <f>$D:$D/$G:$G*100</f>
        <v>#DIV/0!</v>
      </c>
      <c r="I55" s="30">
        <f>D55-Июль!D55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86">
        <f>$D:$D/$B:$B*100</f>
        <v>0</v>
      </c>
      <c r="F56" s="86"/>
      <c r="G56" s="85"/>
      <c r="H56" s="48" t="e">
        <f>$D:$D/$G:$G*100</f>
        <v>#DIV/0!</v>
      </c>
      <c r="I56" s="30">
        <f>D56-Июль!D56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86">
        <f>$D:$D/$B:$B*100</f>
        <v>0</v>
      </c>
      <c r="F57" s="86"/>
      <c r="G57" s="85"/>
      <c r="H57" s="48" t="e">
        <f>$D:$D/$G:$G*100</f>
        <v>#DIV/0!</v>
      </c>
      <c r="I57" s="30">
        <f>D57-Июль!D57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86">
        <f>$D:$D/$B:$B*100</f>
        <v>0</v>
      </c>
      <c r="F58" s="86"/>
      <c r="G58" s="85"/>
      <c r="H58" s="48" t="e">
        <f>$D:$D/$G:$G*100</f>
        <v>#DIV/0!</v>
      </c>
      <c r="I58" s="30">
        <f>D58-Июль!D58</f>
        <v>0</v>
      </c>
    </row>
    <row r="59" spans="1:9" ht="51" hidden="1">
      <c r="A59" s="56" t="s">
        <v>133</v>
      </c>
      <c r="B59" s="87">
        <v>223.07</v>
      </c>
      <c r="C59" s="87">
        <v>20</v>
      </c>
      <c r="D59" s="87"/>
      <c r="E59" s="86">
        <f>$D:$D/$B:$B*100</f>
        <v>0</v>
      </c>
      <c r="F59" s="86"/>
      <c r="G59" s="85"/>
      <c r="H59" s="48" t="e">
        <f>$D:$D/$G:$G*100</f>
        <v>#DIV/0!</v>
      </c>
      <c r="I59" s="30">
        <f>D59-Июль!D59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86">
        <f>$D:$D/$B:$B*100</f>
        <v>0</v>
      </c>
      <c r="F60" s="86"/>
      <c r="G60" s="85"/>
      <c r="H60" s="48" t="e">
        <f>$D:$D/$G:$G*100</f>
        <v>#DIV/0!</v>
      </c>
      <c r="I60" s="30">
        <f>D60-Июль!D60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86">
        <f>$D:$D/$B:$B*100</f>
        <v>0</v>
      </c>
      <c r="F61" s="86"/>
      <c r="G61" s="85"/>
      <c r="H61" s="48" t="e">
        <f>$D:$D/$G:$G*100</f>
        <v>#DIV/0!</v>
      </c>
      <c r="I61" s="30">
        <f>D61-Июль!D61</f>
        <v>0</v>
      </c>
    </row>
    <row r="62" spans="1:9" ht="12.75">
      <c r="A62" s="52" t="s">
        <v>16</v>
      </c>
      <c r="B62" s="81">
        <v>50</v>
      </c>
      <c r="C62" s="81">
        <v>33.3</v>
      </c>
      <c r="D62" s="81">
        <v>7.1</v>
      </c>
      <c r="E62" s="86">
        <f>$D:$D/$B:$B*100</f>
        <v>14.2</v>
      </c>
      <c r="F62" s="86">
        <v>-38.79</v>
      </c>
      <c r="G62" s="85">
        <v>28.86</v>
      </c>
      <c r="H62" s="86">
        <f>$D:$D/$G:$G*100</f>
        <v>24.601524601524602</v>
      </c>
      <c r="I62" s="30">
        <f>D62-Июль!D62</f>
        <v>-77.7</v>
      </c>
    </row>
    <row r="63" spans="1:9" ht="12.75">
      <c r="A63" s="59" t="s">
        <v>17</v>
      </c>
      <c r="B63" s="87">
        <f>B62+B51+B47+B46+B45+B36+B29+B26+B21+B16+B8</f>
        <v>731115.3999999999</v>
      </c>
      <c r="C63" s="87">
        <f>C62+C51+C47+C46+C45+C36+C29+C26+C21+C16+C8</f>
        <v>451330.62</v>
      </c>
      <c r="D63" s="87">
        <f>D62+D51+D47+D46+D45+D36+D29+D26+D21+D16+D8</f>
        <v>448648.5</v>
      </c>
      <c r="E63" s="86">
        <f>$D:$D/$B:$B*100</f>
        <v>61.36493636982616</v>
      </c>
      <c r="F63" s="86">
        <v>27699.089999999997</v>
      </c>
      <c r="G63" s="85">
        <v>371549.5</v>
      </c>
      <c r="H63" s="86">
        <f>$D:$D/$G:$G*100</f>
        <v>120.75066713856431</v>
      </c>
      <c r="I63" s="30">
        <f>D63-Июль!D63</f>
        <v>45041</v>
      </c>
    </row>
    <row r="64" spans="1:9" ht="12.75">
      <c r="A64" s="59" t="s">
        <v>18</v>
      </c>
      <c r="B64" s="85">
        <f>B65+B70+B71</f>
        <v>3497890.6</v>
      </c>
      <c r="C64" s="85">
        <f>C65+C70+C71</f>
        <v>1627365.3000000003</v>
      </c>
      <c r="D64" s="85">
        <f>D65+D70+D71</f>
        <v>1671244.2000000002</v>
      </c>
      <c r="E64" s="86">
        <f>$D:$D/$B:$B*100</f>
        <v>47.778629783332846</v>
      </c>
      <c r="F64" s="86">
        <v>43822.57000000001</v>
      </c>
      <c r="G64" s="85">
        <v>1161623.88</v>
      </c>
      <c r="H64" s="86">
        <f>$D:$D/$G:$G*100</f>
        <v>143.87137082615763</v>
      </c>
      <c r="I64" s="30">
        <f>D64-Июль!D64</f>
        <v>444153.40000000014</v>
      </c>
    </row>
    <row r="65" spans="1:9" ht="25.5">
      <c r="A65" s="59" t="s">
        <v>19</v>
      </c>
      <c r="B65" s="85">
        <f>SUM(B66:B69)</f>
        <v>3476308.2</v>
      </c>
      <c r="C65" s="85">
        <f>SUM(C66:C69)</f>
        <v>1645738.2000000002</v>
      </c>
      <c r="D65" s="85">
        <f>SUM(D66:D69)</f>
        <v>1689617.1</v>
      </c>
      <c r="E65" s="86">
        <f>$D:$D/$B:$B*100</f>
        <v>48.603777421115886</v>
      </c>
      <c r="F65" s="86">
        <v>46091.770000000004</v>
      </c>
      <c r="G65" s="87">
        <v>1164469.18</v>
      </c>
      <c r="H65" s="86">
        <f>$D:$D/$G:$G*100</f>
        <v>145.09762293579982</v>
      </c>
      <c r="I65" s="30">
        <f>D65-Июль!D65</f>
        <v>444153.40000000014</v>
      </c>
    </row>
    <row r="66" spans="1:9" ht="12.75">
      <c r="A66" s="56" t="s">
        <v>108</v>
      </c>
      <c r="B66" s="85">
        <v>480567.2</v>
      </c>
      <c r="C66" s="85">
        <v>320467.5</v>
      </c>
      <c r="D66" s="85">
        <v>364346.4</v>
      </c>
      <c r="E66" s="86">
        <f>$D:$D/$B:$B*100</f>
        <v>75.81591086532747</v>
      </c>
      <c r="F66" s="86">
        <v>15902.8</v>
      </c>
      <c r="G66" s="30">
        <v>281956.1</v>
      </c>
      <c r="H66" s="48">
        <f>$D:$D/$G:$G*100</f>
        <v>129.22096737754566</v>
      </c>
      <c r="I66" s="30">
        <f>D66-Июль!D66</f>
        <v>93483.80000000005</v>
      </c>
    </row>
    <row r="67" spans="1:9" ht="12.75" customHeight="1">
      <c r="A67" s="56" t="s">
        <v>109</v>
      </c>
      <c r="B67" s="85">
        <v>1720307.9</v>
      </c>
      <c r="C67" s="85">
        <v>582812.4</v>
      </c>
      <c r="D67" s="85">
        <v>582812.4</v>
      </c>
      <c r="E67" s="86">
        <f>$D:$D/$B:$B*100</f>
        <v>33.878377237005076</v>
      </c>
      <c r="F67" s="86">
        <v>0</v>
      </c>
      <c r="G67" s="30">
        <v>202911.46</v>
      </c>
      <c r="H67" s="48">
        <f>$D:$D/$G:$G*100</f>
        <v>287.22497980153514</v>
      </c>
      <c r="I67" s="30">
        <f>D67-Июль!D67</f>
        <v>268712.5</v>
      </c>
    </row>
    <row r="68" spans="1:9" ht="18.75" customHeight="1">
      <c r="A68" s="56" t="s">
        <v>110</v>
      </c>
      <c r="B68" s="85">
        <v>1197698.9</v>
      </c>
      <c r="C68" s="85">
        <v>698067.8</v>
      </c>
      <c r="D68" s="85">
        <v>698067.8</v>
      </c>
      <c r="E68" s="86">
        <f>$D:$D/$B:$B*100</f>
        <v>58.2840812494693</v>
      </c>
      <c r="F68" s="86">
        <v>30188.97</v>
      </c>
      <c r="G68" s="30">
        <v>647204.72</v>
      </c>
      <c r="H68" s="48">
        <f>$D:$D/$G:$G*100</f>
        <v>107.85888582518372</v>
      </c>
      <c r="I68" s="30">
        <f>D68-Июль!D68</f>
        <v>72868.40000000002</v>
      </c>
    </row>
    <row r="69" spans="1:9" ht="12.75" customHeight="1">
      <c r="A69" s="2" t="s">
        <v>122</v>
      </c>
      <c r="B69" s="82">
        <v>77734.2</v>
      </c>
      <c r="C69" s="82">
        <v>44390.5</v>
      </c>
      <c r="D69" s="82">
        <v>44390.5</v>
      </c>
      <c r="E69" s="86">
        <f>$D:$D/$B:$B*100</f>
        <v>57.105495393276065</v>
      </c>
      <c r="F69" s="86">
        <v>0</v>
      </c>
      <c r="G69" s="30">
        <v>32396.9</v>
      </c>
      <c r="H69" s="48">
        <f>$D:$D/$G:$G*100</f>
        <v>137.02082606669157</v>
      </c>
      <c r="I69" s="30">
        <f>D69-Июль!D69</f>
        <v>9088.699999999997</v>
      </c>
    </row>
    <row r="70" spans="1:9" ht="20.25" customHeight="1">
      <c r="A70" s="59" t="s">
        <v>113</v>
      </c>
      <c r="B70" s="83">
        <v>39955.3</v>
      </c>
      <c r="C70" s="83">
        <v>0</v>
      </c>
      <c r="D70" s="83">
        <v>0</v>
      </c>
      <c r="E70" s="86">
        <f>$D:$D/$B:$B*100</f>
        <v>0</v>
      </c>
      <c r="F70" s="86">
        <v>0</v>
      </c>
      <c r="G70" s="30"/>
      <c r="H70" s="48">
        <v>0</v>
      </c>
      <c r="I70" s="30">
        <f>D70-Июль!D70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86">
        <f>$D:$D/$B:$B*100</f>
        <v>100</v>
      </c>
      <c r="F71" s="86">
        <v>-2269.2</v>
      </c>
      <c r="G71" s="30">
        <v>-2845.2999999999993</v>
      </c>
      <c r="H71" s="86">
        <f>$D:$D/$G:$G*100</f>
        <v>645.7280427371458</v>
      </c>
      <c r="I71" s="30">
        <f>D71-Июль!D71</f>
        <v>0</v>
      </c>
    </row>
    <row r="72" spans="1:9" ht="12.75">
      <c r="A72" s="52" t="s">
        <v>20</v>
      </c>
      <c r="B72" s="87">
        <f>B63+B64</f>
        <v>4229006</v>
      </c>
      <c r="C72" s="87">
        <f>C63+C64</f>
        <v>2078695.9200000004</v>
      </c>
      <c r="D72" s="87">
        <f>D63+D64</f>
        <v>2119892.7</v>
      </c>
      <c r="E72" s="86">
        <f>$D:$D/$B:$B*100</f>
        <v>50.1274460239593</v>
      </c>
      <c r="F72" s="86">
        <v>71521.66</v>
      </c>
      <c r="G72" s="30">
        <v>1533173.4</v>
      </c>
      <c r="H72" s="86">
        <f>$D:$D/$G:$G*100</f>
        <v>138.2682937233323</v>
      </c>
      <c r="I72" s="30">
        <f>D72-Июль!D72</f>
        <v>489194.40000000014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96" t="s">
        <v>22</v>
      </c>
      <c r="B77" s="97"/>
      <c r="C77" s="97"/>
      <c r="D77" s="97"/>
      <c r="E77" s="97"/>
      <c r="F77" s="97"/>
      <c r="G77" s="97"/>
      <c r="H77" s="97"/>
      <c r="I77" s="98"/>
    </row>
    <row r="78" spans="1:9" ht="12.75">
      <c r="A78" s="7" t="s">
        <v>23</v>
      </c>
      <c r="B78" s="30">
        <f>B79+B80+B81+B82+B83+B84+B85+B86</f>
        <v>452278.5</v>
      </c>
      <c r="C78" s="30">
        <f>C79+C80+C81+C82+C83+C84+C85+C86</f>
        <v>119382.1</v>
      </c>
      <c r="D78" s="30">
        <f>D79+D80+D81+D82+D83+D84+D85+D86</f>
        <v>113583.8</v>
      </c>
      <c r="E78" s="86">
        <f>$D:$D/$B:$B*100</f>
        <v>25.113685483612418</v>
      </c>
      <c r="F78" s="86">
        <f>$D:$D/$C:$C*100</f>
        <v>95.14307421296827</v>
      </c>
      <c r="G78" s="35">
        <f>G79+G80+G81+G82+G83+G84+G85+G86</f>
        <v>86773.2</v>
      </c>
      <c r="H78" s="86">
        <f>$D:$D/$G:$G*100</f>
        <v>130.89732774635488</v>
      </c>
      <c r="I78" s="30">
        <f>I79+I80+I81+I82+I83+I84+I85+I86</f>
        <v>21673.090000000004</v>
      </c>
    </row>
    <row r="79" spans="1:9" ht="14.25" customHeight="1">
      <c r="A79" s="8" t="s">
        <v>24</v>
      </c>
      <c r="B79" s="82">
        <v>2984.6</v>
      </c>
      <c r="C79" s="71">
        <v>1747.7</v>
      </c>
      <c r="D79" s="71">
        <v>1639.2</v>
      </c>
      <c r="E79" s="48">
        <f>$D:$D/$B:$B*100</f>
        <v>54.92193258728138</v>
      </c>
      <c r="F79" s="48">
        <v>0</v>
      </c>
      <c r="G79" s="36">
        <v>1635.6</v>
      </c>
      <c r="H79" s="48">
        <f>$D:$D/$G:$G*100</f>
        <v>100.22010271460016</v>
      </c>
      <c r="I79" s="82">
        <f>D79-Июль!D79</f>
        <v>260.1300000000001</v>
      </c>
    </row>
    <row r="80" spans="1:9" ht="12.75">
      <c r="A80" s="8" t="s">
        <v>25</v>
      </c>
      <c r="B80" s="82">
        <v>6999</v>
      </c>
      <c r="C80" s="71">
        <v>4528.8</v>
      </c>
      <c r="D80" s="71">
        <v>4379.1</v>
      </c>
      <c r="E80" s="48">
        <f>$D:$D/$B:$B*100</f>
        <v>62.567509644234896</v>
      </c>
      <c r="F80" s="48">
        <f>$D:$D/$C:$C*100</f>
        <v>96.69448860625332</v>
      </c>
      <c r="G80" s="36">
        <v>4039.7</v>
      </c>
      <c r="H80" s="48">
        <f>$D:$D/$G:$G*100</f>
        <v>108.40161398123624</v>
      </c>
      <c r="I80" s="82">
        <f>D80-Июль!D80</f>
        <v>854.8000000000002</v>
      </c>
    </row>
    <row r="81" spans="1:9" ht="25.5">
      <c r="A81" s="8" t="s">
        <v>26</v>
      </c>
      <c r="B81" s="82">
        <v>68698.4</v>
      </c>
      <c r="C81" s="71">
        <v>39522.7</v>
      </c>
      <c r="D81" s="71">
        <v>36327.5</v>
      </c>
      <c r="E81" s="48">
        <f>$D:$D/$B:$B*100</f>
        <v>52.87968860992396</v>
      </c>
      <c r="F81" s="48">
        <f>$D:$D/$C:$C*100</f>
        <v>91.91553208662364</v>
      </c>
      <c r="G81" s="36">
        <v>37301.7</v>
      </c>
      <c r="H81" s="48">
        <f>$D:$D/$G:$G*100</f>
        <v>97.38832278421627</v>
      </c>
      <c r="I81" s="82">
        <f>D81-Июль!D81</f>
        <v>3691.5800000000017</v>
      </c>
    </row>
    <row r="82" spans="1:9" ht="12.75">
      <c r="A82" s="8" t="s">
        <v>72</v>
      </c>
      <c r="B82" s="49">
        <f>327.7</f>
        <v>327.7</v>
      </c>
      <c r="C82" s="71">
        <v>170</v>
      </c>
      <c r="D82" s="71">
        <v>170</v>
      </c>
      <c r="E82" s="48">
        <v>0</v>
      </c>
      <c r="F82" s="48">
        <v>0</v>
      </c>
      <c r="G82" s="45">
        <v>28.4</v>
      </c>
      <c r="H82" s="48">
        <f>$D:$D/$G:$G*100</f>
        <v>598.5915492957747</v>
      </c>
      <c r="I82" s="82">
        <f>D82-Июль!D82</f>
        <v>0</v>
      </c>
    </row>
    <row r="83" spans="1:9" ht="25.5">
      <c r="A83" s="1" t="s">
        <v>27</v>
      </c>
      <c r="B83" s="85">
        <v>16486.5</v>
      </c>
      <c r="C83" s="71">
        <v>10436</v>
      </c>
      <c r="D83" s="71">
        <v>9603.7</v>
      </c>
      <c r="E83" s="48">
        <f>$D:$D/$B:$B*100</f>
        <v>58.251903072210595</v>
      </c>
      <c r="F83" s="48">
        <v>0</v>
      </c>
      <c r="G83" s="28">
        <v>9438.6</v>
      </c>
      <c r="H83" s="48">
        <f>$D:$D/$G:$G*100</f>
        <v>101.74920009323417</v>
      </c>
      <c r="I83" s="82">
        <f>D83-Июль!D83</f>
        <v>1299.42</v>
      </c>
    </row>
    <row r="84" spans="1:9" ht="12.75">
      <c r="A84" s="8" t="s">
        <v>28</v>
      </c>
      <c r="B84" s="82">
        <v>8500</v>
      </c>
      <c r="C84" s="71">
        <v>8500</v>
      </c>
      <c r="D84" s="71">
        <v>8500</v>
      </c>
      <c r="E84" s="48">
        <v>0</v>
      </c>
      <c r="F84" s="48">
        <v>0</v>
      </c>
      <c r="G84" s="36">
        <v>0</v>
      </c>
      <c r="H84" s="48">
        <v>0</v>
      </c>
      <c r="I84" s="82">
        <f>D84-Июль!D84</f>
        <v>0</v>
      </c>
    </row>
    <row r="85" spans="1:9" ht="12.75">
      <c r="A85" s="8" t="s">
        <v>29</v>
      </c>
      <c r="B85" s="82">
        <v>1679.7</v>
      </c>
      <c r="C85" s="71">
        <v>0</v>
      </c>
      <c r="D85" s="71">
        <v>0</v>
      </c>
      <c r="E85" s="48">
        <f>$D:$D/$B:$B*100</f>
        <v>0</v>
      </c>
      <c r="F85" s="48">
        <v>0</v>
      </c>
      <c r="G85" s="36">
        <v>0</v>
      </c>
      <c r="H85" s="48">
        <v>0</v>
      </c>
      <c r="I85" s="82">
        <f>D85-Июль!D85</f>
        <v>0</v>
      </c>
    </row>
    <row r="86" spans="1:9" ht="12.75">
      <c r="A86" s="1" t="s">
        <v>30</v>
      </c>
      <c r="B86" s="82">
        <v>346602.6</v>
      </c>
      <c r="C86" s="71">
        <v>54476.9</v>
      </c>
      <c r="D86" s="71">
        <v>52964.3</v>
      </c>
      <c r="E86" s="48">
        <f>$D:$D/$B:$B*100</f>
        <v>15.280987505575553</v>
      </c>
      <c r="F86" s="48">
        <f>$D:$D/$C:$C*100</f>
        <v>97.22341028949886</v>
      </c>
      <c r="G86" s="36">
        <v>34329.2</v>
      </c>
      <c r="H86" s="48">
        <f>$D:$D/$G:$G*100</f>
        <v>154.28352539529033</v>
      </c>
      <c r="I86" s="82">
        <f>D86-Июль!D86</f>
        <v>15567.160000000003</v>
      </c>
    </row>
    <row r="87" spans="1:9" ht="12.75">
      <c r="A87" s="7" t="s">
        <v>31</v>
      </c>
      <c r="B87" s="87">
        <v>455</v>
      </c>
      <c r="C87" s="94">
        <v>269.6</v>
      </c>
      <c r="D87" s="94">
        <v>269.6</v>
      </c>
      <c r="E87" s="86">
        <f>$D:$D/$B:$B*100</f>
        <v>59.25274725274726</v>
      </c>
      <c r="F87" s="86">
        <f>$D:$D/$C:$C*100</f>
        <v>100</v>
      </c>
      <c r="G87" s="35">
        <v>201.1</v>
      </c>
      <c r="H87" s="86">
        <f>$D:$D/$G:$G*100</f>
        <v>134.06265539532572</v>
      </c>
      <c r="I87" s="30">
        <f>D87-Июль!D87</f>
        <v>24.370000000000033</v>
      </c>
    </row>
    <row r="88" spans="1:9" ht="25.5">
      <c r="A88" s="9" t="s">
        <v>32</v>
      </c>
      <c r="B88" s="87">
        <v>13345</v>
      </c>
      <c r="C88" s="94">
        <v>3727</v>
      </c>
      <c r="D88" s="94">
        <v>3726.7</v>
      </c>
      <c r="E88" s="86">
        <f>$D:$D/$B:$B*100</f>
        <v>27.925814911952042</v>
      </c>
      <c r="F88" s="86">
        <f>$D:$D/$C:$C*100</f>
        <v>99.99195063053394</v>
      </c>
      <c r="G88" s="27">
        <v>2716.3</v>
      </c>
      <c r="H88" s="86">
        <f>$D:$D/$G:$G*100</f>
        <v>137.19765857968557</v>
      </c>
      <c r="I88" s="30">
        <f>D88-Июль!D88</f>
        <v>319.21000000000004</v>
      </c>
    </row>
    <row r="89" spans="1:9" ht="12.75">
      <c r="A89" s="7" t="s">
        <v>33</v>
      </c>
      <c r="B89" s="30">
        <f>B90+B91+B92+B93+B94</f>
        <v>613519.31</v>
      </c>
      <c r="C89" s="30">
        <f>C90+C91+C92+C93+C94</f>
        <v>180637</v>
      </c>
      <c r="D89" s="30">
        <f>D90+D91+D92+D93+D94</f>
        <v>179842.9</v>
      </c>
      <c r="E89" s="86">
        <f>$D:$D/$B:$B*100</f>
        <v>29.313323487731786</v>
      </c>
      <c r="F89" s="86">
        <f>$D:$D/$C:$C*100</f>
        <v>99.56038906757752</v>
      </c>
      <c r="G89" s="35">
        <f>G90+G91+G92+G93+G94</f>
        <v>76995.29999999999</v>
      </c>
      <c r="H89" s="86">
        <f>$D:$D/$G:$G*100</f>
        <v>233.57646505695806</v>
      </c>
      <c r="I89" s="30">
        <f>D89-Июль!D89</f>
        <v>16903.319999999978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36"/>
      <c r="H90" s="48">
        <v>0</v>
      </c>
      <c r="I90" s="82">
        <f>D90-Июль!D90</f>
        <v>0</v>
      </c>
    </row>
    <row r="91" spans="1:9" ht="12.75" customHeight="1">
      <c r="A91" s="10" t="s">
        <v>67</v>
      </c>
      <c r="B91" s="82">
        <v>4.2</v>
      </c>
      <c r="C91" s="71">
        <v>0</v>
      </c>
      <c r="D91" s="71">
        <v>0</v>
      </c>
      <c r="E91" s="48">
        <v>0</v>
      </c>
      <c r="F91" s="48">
        <v>0</v>
      </c>
      <c r="G91" s="36">
        <v>0</v>
      </c>
      <c r="H91" s="48">
        <v>0</v>
      </c>
      <c r="I91" s="82">
        <f>D91-Июль!D91</f>
        <v>0</v>
      </c>
    </row>
    <row r="92" spans="1:9" ht="12.75">
      <c r="A92" s="8" t="s">
        <v>34</v>
      </c>
      <c r="B92" s="82">
        <v>27875.61</v>
      </c>
      <c r="C92" s="71">
        <v>16188.6</v>
      </c>
      <c r="D92" s="71">
        <v>16188.5</v>
      </c>
      <c r="E92" s="48">
        <f>$D:$D/$B:$B*100</f>
        <v>58.07406546439701</v>
      </c>
      <c r="F92" s="48">
        <v>0</v>
      </c>
      <c r="G92" s="36">
        <v>15173.6</v>
      </c>
      <c r="H92" s="48">
        <f>$D:$D/$G:$G*100</f>
        <v>106.68859071018085</v>
      </c>
      <c r="I92" s="82">
        <f>D92-Июль!D92</f>
        <v>2367.120000000001</v>
      </c>
    </row>
    <row r="93" spans="1:9" ht="12.75">
      <c r="A93" s="10" t="s">
        <v>77</v>
      </c>
      <c r="B93" s="85">
        <v>541217.7</v>
      </c>
      <c r="C93" s="71">
        <v>142335.3</v>
      </c>
      <c r="D93" s="71">
        <v>142335.3</v>
      </c>
      <c r="E93" s="48">
        <f>$D:$D/$B:$B*100</f>
        <v>26.29908445344637</v>
      </c>
      <c r="F93" s="48">
        <f>$D:$D/$C:$C*100</f>
        <v>100</v>
      </c>
      <c r="G93" s="28">
        <v>38433.6</v>
      </c>
      <c r="H93" s="48">
        <f>$D:$D/$G:$G*100</f>
        <v>370.34079555389036</v>
      </c>
      <c r="I93" s="82">
        <f>D93-Июль!D93</f>
        <v>5646.099999999977</v>
      </c>
    </row>
    <row r="94" spans="1:9" ht="12.75">
      <c r="A94" s="8" t="s">
        <v>35</v>
      </c>
      <c r="B94" s="82">
        <v>44421.8</v>
      </c>
      <c r="C94" s="71">
        <v>22113.1</v>
      </c>
      <c r="D94" s="71">
        <v>21319.1</v>
      </c>
      <c r="E94" s="48">
        <f>$D:$D/$B:$B*100</f>
        <v>47.99242714162865</v>
      </c>
      <c r="F94" s="48">
        <f>$D:$D/$C:$C*100</f>
        <v>96.40936820255867</v>
      </c>
      <c r="G94" s="36">
        <v>23388.1</v>
      </c>
      <c r="H94" s="48">
        <f>$D:$D/$G:$G*100</f>
        <v>91.15362085847076</v>
      </c>
      <c r="I94" s="82">
        <f>D94-Июль!D94</f>
        <v>8890.099999999999</v>
      </c>
    </row>
    <row r="95" spans="1:9" ht="12.75">
      <c r="A95" s="7" t="s">
        <v>36</v>
      </c>
      <c r="B95" s="30">
        <f>B97+B98+B99+B96</f>
        <v>739384.8</v>
      </c>
      <c r="C95" s="87">
        <f>C97+C98+C99+C96</f>
        <v>164395.5</v>
      </c>
      <c r="D95" s="30">
        <f>D97+D98+D99+D96</f>
        <v>156800.5</v>
      </c>
      <c r="E95" s="30">
        <f>E98+E99+E96</f>
        <v>50.87133984596066</v>
      </c>
      <c r="F95" s="86">
        <f>$D:$D/$C:$C*100</f>
        <v>95.38004385764816</v>
      </c>
      <c r="G95" s="35">
        <f>G97+G98+G99+G96</f>
        <v>160725.1</v>
      </c>
      <c r="H95" s="30">
        <f>H97+H98+H99</f>
        <v>340.35168178678055</v>
      </c>
      <c r="I95" s="30">
        <f>D95-Июль!D95</f>
        <v>58924.57000000001</v>
      </c>
    </row>
    <row r="96" spans="1:9" ht="12.75">
      <c r="A96" s="8" t="s">
        <v>37</v>
      </c>
      <c r="B96" s="71">
        <v>39736.31</v>
      </c>
      <c r="C96" s="71">
        <v>12024.7</v>
      </c>
      <c r="D96" s="71">
        <v>12024.7</v>
      </c>
      <c r="E96" s="48">
        <v>0</v>
      </c>
      <c r="F96" s="48">
        <v>0</v>
      </c>
      <c r="G96" s="71">
        <v>62073.3</v>
      </c>
      <c r="H96" s="48">
        <f>$D:$D/$G:$G*100</f>
        <v>19.37177498215819</v>
      </c>
      <c r="I96" s="82">
        <f>D96-Июль!D96</f>
        <v>7535.300000000001</v>
      </c>
    </row>
    <row r="97" spans="1:9" ht="12.75">
      <c r="A97" s="8" t="s">
        <v>38</v>
      </c>
      <c r="B97" s="82">
        <v>37372.3</v>
      </c>
      <c r="C97" s="71">
        <v>762.7</v>
      </c>
      <c r="D97" s="71">
        <v>762.7</v>
      </c>
      <c r="E97" s="48">
        <f>$D:$D/$B:$B*100</f>
        <v>2.0408163265306123</v>
      </c>
      <c r="F97" s="48">
        <v>0</v>
      </c>
      <c r="G97" s="36">
        <v>12599.7</v>
      </c>
      <c r="H97" s="48">
        <f>$D:$D/$G:$G*100</f>
        <v>6.053318729811028</v>
      </c>
      <c r="I97" s="82">
        <f>D97-Июль!D97</f>
        <v>126.95000000000005</v>
      </c>
    </row>
    <row r="98" spans="1:9" ht="12.75">
      <c r="A98" s="8" t="s">
        <v>39</v>
      </c>
      <c r="B98" s="82">
        <v>472358.6</v>
      </c>
      <c r="C98" s="71">
        <v>79271.6</v>
      </c>
      <c r="D98" s="71">
        <v>79271.6</v>
      </c>
      <c r="E98" s="48">
        <f>$D:$D/$B:$B*100</f>
        <v>16.782080394005742</v>
      </c>
      <c r="F98" s="48">
        <f>$D:$D/$C:$C*100</f>
        <v>100</v>
      </c>
      <c r="G98" s="36">
        <v>46759.9</v>
      </c>
      <c r="H98" s="48">
        <f>$D:$D/$G:$G*100</f>
        <v>169.5290195231384</v>
      </c>
      <c r="I98" s="82">
        <f>D98-Июль!D98</f>
        <v>48972.62000000001</v>
      </c>
    </row>
    <row r="99" spans="2:9" ht="12.75">
      <c r="B99" s="82">
        <v>189917.59</v>
      </c>
      <c r="C99" s="71">
        <v>72336.5</v>
      </c>
      <c r="D99" s="71">
        <v>64741.5</v>
      </c>
      <c r="E99" s="48">
        <f>$D:$D/$B:$B*100</f>
        <v>34.08925945195492</v>
      </c>
      <c r="F99" s="48">
        <f>$D:$D/$C:$C*100</f>
        <v>89.5004596572961</v>
      </c>
      <c r="G99" s="36">
        <v>39292.2</v>
      </c>
      <c r="H99" s="48">
        <f>$D:$D/$G:$G*100</f>
        <v>164.76934353383115</v>
      </c>
      <c r="I99" s="82">
        <f>D99-Июль!D99</f>
        <v>2289.699999999997</v>
      </c>
    </row>
    <row r="100" spans="1:9" ht="12.75">
      <c r="A100" s="11" t="s">
        <v>115</v>
      </c>
      <c r="B100" s="30">
        <f>B101+B102</f>
        <v>17801.59</v>
      </c>
      <c r="C100" s="30">
        <f>C101+C102</f>
        <v>888.6</v>
      </c>
      <c r="D100" s="30">
        <f>D101+D102</f>
        <v>888.6</v>
      </c>
      <c r="E100" s="86">
        <f>$D:$D/$B:$B*100</f>
        <v>4.991688944639215</v>
      </c>
      <c r="F100" s="86"/>
      <c r="G100" s="35">
        <f>G101+G102</f>
        <v>424.4</v>
      </c>
      <c r="H100" s="30">
        <f>H101</f>
        <v>209.37794533459004</v>
      </c>
      <c r="I100" s="30">
        <f>D100-Июль!D100</f>
        <v>255.48000000000002</v>
      </c>
    </row>
    <row r="101" spans="1:9" ht="25.5">
      <c r="A101" s="41" t="s">
        <v>143</v>
      </c>
      <c r="B101" s="82">
        <v>1950.59</v>
      </c>
      <c r="C101" s="71">
        <v>888.6</v>
      </c>
      <c r="D101" s="71">
        <v>888.6</v>
      </c>
      <c r="E101" s="48">
        <f>$D:$D/$B:$B*100</f>
        <v>45.555447326193615</v>
      </c>
      <c r="F101" s="48"/>
      <c r="G101" s="82">
        <v>424.4</v>
      </c>
      <c r="H101" s="48">
        <f>$D:$D/$G:$G*100</f>
        <v>209.37794533459004</v>
      </c>
      <c r="I101" s="82">
        <f>D101-Июль!D101</f>
        <v>255.48000000000002</v>
      </c>
    </row>
    <row r="102" spans="1:9" ht="25.5">
      <c r="A102" s="8" t="s">
        <v>169</v>
      </c>
      <c r="B102" s="82">
        <v>15851</v>
      </c>
      <c r="C102" s="71">
        <v>0</v>
      </c>
      <c r="D102" s="71">
        <v>0</v>
      </c>
      <c r="E102" s="48">
        <f>$D:$D/$B:$B*100</f>
        <v>0</v>
      </c>
      <c r="F102" s="48"/>
      <c r="G102" s="82">
        <v>0</v>
      </c>
      <c r="H102" s="48">
        <v>0</v>
      </c>
      <c r="I102" s="82">
        <f>D102-Июль!D102</f>
        <v>0</v>
      </c>
    </row>
    <row r="103" spans="1:9" ht="12.75">
      <c r="A103" s="11" t="s">
        <v>41</v>
      </c>
      <c r="B103" s="30">
        <f>B104+B105+B107+B108+B109+B106</f>
        <v>1761282.5999999999</v>
      </c>
      <c r="C103" s="30">
        <f>C104+C105+C107+C108+C109+C106</f>
        <v>1065852.9000000001</v>
      </c>
      <c r="D103" s="30">
        <f>D104+D105+D107+D108+D109+D106</f>
        <v>1065404.1</v>
      </c>
      <c r="E103" s="30">
        <f>E104+E105+E108+E109+E107</f>
        <v>273.7271842757101</v>
      </c>
      <c r="F103" s="30">
        <f>F104+F105+F108+F109+F107</f>
        <v>499.5977491214093</v>
      </c>
      <c r="G103" s="35">
        <f>G104+G105+G106+G107+G108+G109</f>
        <v>982559.6000000002</v>
      </c>
      <c r="H103" s="30">
        <f>H104+H105+H108+H109+H107</f>
        <v>491.724748779788</v>
      </c>
      <c r="I103" s="30">
        <f>D103-Июль!D103</f>
        <v>106603.50000000012</v>
      </c>
    </row>
    <row r="104" spans="1:9" ht="12.75">
      <c r="A104" s="8" t="s">
        <v>42</v>
      </c>
      <c r="B104" s="82">
        <v>656862</v>
      </c>
      <c r="C104" s="71">
        <v>402000</v>
      </c>
      <c r="D104" s="71">
        <v>401998.5</v>
      </c>
      <c r="E104" s="48">
        <f>$D:$D/$B:$B*100</f>
        <v>61.19984106250628</v>
      </c>
      <c r="F104" s="48">
        <f>$D:$D/$C:$C*100</f>
        <v>99.99962686567164</v>
      </c>
      <c r="G104" s="36">
        <v>377419.9</v>
      </c>
      <c r="H104" s="48">
        <f>$D:$D/$G:$G*100</f>
        <v>106.51226922586751</v>
      </c>
      <c r="I104" s="82">
        <f>D104-Июль!D104</f>
        <v>40278.65000000002</v>
      </c>
    </row>
    <row r="105" spans="1:9" ht="12.75">
      <c r="A105" s="8" t="s">
        <v>43</v>
      </c>
      <c r="B105" s="82">
        <v>713048.3</v>
      </c>
      <c r="C105" s="71">
        <v>428660.5</v>
      </c>
      <c r="D105" s="71">
        <v>428645.5</v>
      </c>
      <c r="E105" s="48">
        <f>$D:$D/$B:$B*100</f>
        <v>60.11451117687259</v>
      </c>
      <c r="F105" s="48">
        <f>$D:$D/$C:$C*100</f>
        <v>99.99650072726551</v>
      </c>
      <c r="G105" s="36">
        <v>391140.9</v>
      </c>
      <c r="H105" s="48">
        <f>$D:$D/$G:$G*100</f>
        <v>109.58851401119136</v>
      </c>
      <c r="I105" s="82">
        <f>D105-Июль!D105</f>
        <v>42657.48999999999</v>
      </c>
    </row>
    <row r="106" spans="1:9" ht="12.75">
      <c r="A106" s="22" t="s">
        <v>105</v>
      </c>
      <c r="B106" s="82">
        <v>158083.2</v>
      </c>
      <c r="C106" s="71">
        <v>91385.3</v>
      </c>
      <c r="D106" s="71">
        <v>91385.3</v>
      </c>
      <c r="E106" s="48">
        <f>$D:$D/$B:$B*100</f>
        <v>57.808356612214325</v>
      </c>
      <c r="F106" s="48">
        <f>$D:$D/$C:$C*100</f>
        <v>100</v>
      </c>
      <c r="G106" s="36">
        <v>81424.8</v>
      </c>
      <c r="H106" s="48">
        <f>$D:$D/$G:$G*100</f>
        <v>112.23275955237224</v>
      </c>
      <c r="I106" s="82">
        <f>D106-Июль!D106</f>
        <v>4680.4100000000035</v>
      </c>
    </row>
    <row r="107" spans="1:9" ht="25.5">
      <c r="A107" s="8" t="s">
        <v>123</v>
      </c>
      <c r="B107" s="82">
        <v>1665.2</v>
      </c>
      <c r="C107" s="71">
        <v>400.9</v>
      </c>
      <c r="D107" s="71">
        <v>400.9</v>
      </c>
      <c r="E107" s="48">
        <f>$D:$D/$B:$B*100</f>
        <v>24.075186163824164</v>
      </c>
      <c r="F107" s="48">
        <f>$D:$D/$C:$C*100</f>
        <v>100</v>
      </c>
      <c r="G107" s="36">
        <v>659.3</v>
      </c>
      <c r="H107" s="48">
        <f>$D:$D/$G:$G*100</f>
        <v>60.80691642651297</v>
      </c>
      <c r="I107" s="82">
        <f>D107-Июль!D107</f>
        <v>23.72999999999996</v>
      </c>
    </row>
    <row r="108" spans="1:9" ht="12.75">
      <c r="A108" s="8" t="s">
        <v>44</v>
      </c>
      <c r="B108" s="82">
        <v>50916.2</v>
      </c>
      <c r="C108" s="71">
        <v>34891.3</v>
      </c>
      <c r="D108" s="71">
        <v>34891.3</v>
      </c>
      <c r="E108" s="48">
        <f>$D:$D/$B:$B*100</f>
        <v>68.52691284895575</v>
      </c>
      <c r="F108" s="48">
        <f>$D:$D/$C:$C*100</f>
        <v>100</v>
      </c>
      <c r="G108" s="28">
        <v>33087.4</v>
      </c>
      <c r="H108" s="48">
        <f>$D:$D/$G:$G*100</f>
        <v>105.4519242974667</v>
      </c>
      <c r="I108" s="82">
        <f>D108-Июль!D108</f>
        <v>6130.970000000001</v>
      </c>
    </row>
    <row r="109" spans="1:9" ht="12.75">
      <c r="A109" s="8" t="s">
        <v>45</v>
      </c>
      <c r="B109" s="82">
        <v>180707.7</v>
      </c>
      <c r="C109" s="71">
        <v>108514.9</v>
      </c>
      <c r="D109" s="71">
        <v>108082.6</v>
      </c>
      <c r="E109" s="48">
        <f>$D:$D/$B:$B*100</f>
        <v>59.810733023551286</v>
      </c>
      <c r="F109" s="48">
        <f>$D:$D/$C:$C*100</f>
        <v>99.60162152847214</v>
      </c>
      <c r="G109" s="28">
        <v>98827.3</v>
      </c>
      <c r="H109" s="48">
        <f>$D:$D/$G:$G*100</f>
        <v>109.36512481874946</v>
      </c>
      <c r="I109" s="82">
        <f>D109-Июль!D109</f>
        <v>12832.25</v>
      </c>
    </row>
    <row r="110" spans="1:9" ht="25.5">
      <c r="A110" s="11" t="s">
        <v>46</v>
      </c>
      <c r="B110" s="30">
        <f>B111+B112</f>
        <v>330795.5</v>
      </c>
      <c r="C110" s="30">
        <f>C111+C112</f>
        <v>126781.9</v>
      </c>
      <c r="D110" s="30">
        <f>D111+D112</f>
        <v>126781.8</v>
      </c>
      <c r="E110" s="86">
        <f>$D:$D/$B:$B*100</f>
        <v>38.326337571097554</v>
      </c>
      <c r="F110" s="86">
        <f>$D:$D/$C:$C*100</f>
        <v>99.99992112438764</v>
      </c>
      <c r="G110" s="35">
        <f>G111+G112</f>
        <v>90440.09999999999</v>
      </c>
      <c r="H110" s="86">
        <f>$D:$D/$G:$G*100</f>
        <v>140.183170960669</v>
      </c>
      <c r="I110" s="30">
        <f>D110-Июль!D110</f>
        <v>35230.57000000001</v>
      </c>
    </row>
    <row r="111" spans="1:9" ht="12.75">
      <c r="A111" s="8" t="s">
        <v>47</v>
      </c>
      <c r="B111" s="82">
        <v>245920.6</v>
      </c>
      <c r="C111" s="71">
        <v>111081.2</v>
      </c>
      <c r="D111" s="71">
        <v>111081.1</v>
      </c>
      <c r="E111" s="48">
        <f>$D:$D/$B:$B*100</f>
        <v>45.16949779725651</v>
      </c>
      <c r="F111" s="48">
        <f>$D:$D/$C:$C*100</f>
        <v>99.99990997576549</v>
      </c>
      <c r="G111" s="36">
        <v>83610.2</v>
      </c>
      <c r="H111" s="48">
        <f>$D:$D/$G:$G*100</f>
        <v>132.85591949307621</v>
      </c>
      <c r="I111" s="82">
        <f>D111-Июль!D111</f>
        <v>21705.40000000001</v>
      </c>
    </row>
    <row r="112" spans="1:9" ht="25.5">
      <c r="A112" s="8" t="s">
        <v>48</v>
      </c>
      <c r="B112" s="82">
        <v>84874.9</v>
      </c>
      <c r="C112" s="71">
        <v>15700.7</v>
      </c>
      <c r="D112" s="71">
        <v>15700.7</v>
      </c>
      <c r="E112" s="48">
        <f>$D:$D/$B:$B*100</f>
        <v>18.498637406347463</v>
      </c>
      <c r="F112" s="48">
        <f>$D:$D/$C:$C*100</f>
        <v>100</v>
      </c>
      <c r="G112" s="36">
        <v>6829.9</v>
      </c>
      <c r="H112" s="48">
        <f>$D:$D/$G:$G*100</f>
        <v>229.881843072373</v>
      </c>
      <c r="I112" s="82">
        <f>D112-Июль!D112</f>
        <v>13525.17</v>
      </c>
    </row>
    <row r="113" spans="1:9" ht="12.75">
      <c r="A113" s="11" t="s">
        <v>97</v>
      </c>
      <c r="B113" s="30">
        <f>B114</f>
        <v>195.76</v>
      </c>
      <c r="C113" s="30">
        <f>C114</f>
        <v>158.13</v>
      </c>
      <c r="D113" s="30">
        <f>D114</f>
        <v>158.13</v>
      </c>
      <c r="E113" s="86">
        <f>$D:$D/$B:$B*100</f>
        <v>80.77748263179404</v>
      </c>
      <c r="F113" s="86">
        <v>0</v>
      </c>
      <c r="G113" s="35">
        <f>G114</f>
        <v>42.5</v>
      </c>
      <c r="H113" s="48">
        <v>0</v>
      </c>
      <c r="I113" s="82">
        <f>D113-Июль!D113</f>
        <v>0</v>
      </c>
    </row>
    <row r="114" spans="1:9" ht="12.75">
      <c r="A114" s="8" t="s">
        <v>98</v>
      </c>
      <c r="B114" s="82">
        <v>195.76</v>
      </c>
      <c r="C114" s="82">
        <v>158.13</v>
      </c>
      <c r="D114" s="82">
        <v>158.13</v>
      </c>
      <c r="E114" s="48">
        <f>$D:$D/$B:$B*100</f>
        <v>80.77748263179404</v>
      </c>
      <c r="F114" s="48">
        <v>0</v>
      </c>
      <c r="G114" s="36">
        <v>42.5</v>
      </c>
      <c r="H114" s="48">
        <v>0</v>
      </c>
      <c r="I114" s="82">
        <f>D114-Июль!D114</f>
        <v>0</v>
      </c>
    </row>
    <row r="115" spans="1:9" ht="12.75">
      <c r="A115" s="11" t="s">
        <v>49</v>
      </c>
      <c r="B115" s="30">
        <f>B116+B117+B118+B119+B120</f>
        <v>186103.4</v>
      </c>
      <c r="C115" s="30">
        <f>C116+C117+C118+C119+C120</f>
        <v>70037.3</v>
      </c>
      <c r="D115" s="30">
        <f>D116+D117+D118+D119+D120</f>
        <v>63113.4</v>
      </c>
      <c r="E115" s="86">
        <f>$D:$D/$B:$B*100</f>
        <v>33.913082727129115</v>
      </c>
      <c r="F115" s="86">
        <f>$D:$D/$C:$C*100</f>
        <v>90.11398212095555</v>
      </c>
      <c r="G115" s="35">
        <f>SUM(G116:G120)</f>
        <v>68385.7</v>
      </c>
      <c r="H115" s="86">
        <f>$D:$D/$G:$G*100</f>
        <v>92.29034725096037</v>
      </c>
      <c r="I115" s="30">
        <f>D115-Июль!D115</f>
        <v>12176.579999999994</v>
      </c>
    </row>
    <row r="116" spans="1:9" ht="12.75">
      <c r="A116" s="8" t="s">
        <v>50</v>
      </c>
      <c r="B116" s="82">
        <f>2909.75</f>
        <v>2909.75</v>
      </c>
      <c r="C116" s="71">
        <v>1503.3</v>
      </c>
      <c r="D116" s="71">
        <v>1496.3</v>
      </c>
      <c r="E116" s="48">
        <f>$D:$D/$B:$B*100</f>
        <v>51.423661826617405</v>
      </c>
      <c r="F116" s="48">
        <v>0</v>
      </c>
      <c r="G116" s="36">
        <v>1649</v>
      </c>
      <c r="H116" s="48">
        <f>$D:$D/$G:$G*100</f>
        <v>90.73984232868405</v>
      </c>
      <c r="I116" s="82">
        <f>D116-Июль!D116</f>
        <v>205.15999999999985</v>
      </c>
    </row>
    <row r="117" spans="1:9" ht="12.75" hidden="1">
      <c r="A117" s="8" t="s">
        <v>51</v>
      </c>
      <c r="B117" s="82">
        <v>0</v>
      </c>
      <c r="C117" s="71">
        <v>0</v>
      </c>
      <c r="D117" s="71">
        <v>0</v>
      </c>
      <c r="E117" s="48" t="e">
        <f>$D:$D/$B:$B*100</f>
        <v>#DIV/0!</v>
      </c>
      <c r="F117" s="48" t="e">
        <f>$D:$D/$C:$C*100</f>
        <v>#DIV/0!</v>
      </c>
      <c r="G117" s="36">
        <v>0</v>
      </c>
      <c r="H117" s="48" t="e">
        <f>$D:$D/$G:$G*100</f>
        <v>#DIV/0!</v>
      </c>
      <c r="I117" s="82">
        <f>D117-Июль!D117</f>
        <v>0</v>
      </c>
    </row>
    <row r="118" spans="1:9" ht="12.75">
      <c r="A118" s="8" t="s">
        <v>52</v>
      </c>
      <c r="B118" s="85">
        <v>90352.05</v>
      </c>
      <c r="C118" s="71">
        <v>40199.4</v>
      </c>
      <c r="D118" s="71">
        <v>40199.4</v>
      </c>
      <c r="E118" s="48">
        <f>$D:$D/$B:$B*100</f>
        <v>44.491962274237274</v>
      </c>
      <c r="F118" s="48">
        <v>0</v>
      </c>
      <c r="G118" s="36">
        <v>38257.6</v>
      </c>
      <c r="H118" s="48">
        <f>$D:$D/$G:$G*100</f>
        <v>105.07559282338674</v>
      </c>
      <c r="I118" s="82">
        <f>D118-Июль!D118</f>
        <v>92.43000000000029</v>
      </c>
    </row>
    <row r="119" spans="1:9" ht="12.75">
      <c r="A119" s="8" t="s">
        <v>53</v>
      </c>
      <c r="B119" s="82">
        <v>90414.3</v>
      </c>
      <c r="C119" s="71">
        <v>26922.6</v>
      </c>
      <c r="D119" s="71">
        <v>20106.3</v>
      </c>
      <c r="E119" s="48">
        <f>$D:$D/$B:$B*100</f>
        <v>22.23796456976385</v>
      </c>
      <c r="F119" s="48">
        <f>$D:$D/$C:$C*100</f>
        <v>74.68186579305119</v>
      </c>
      <c r="G119" s="28">
        <v>27353.3</v>
      </c>
      <c r="H119" s="48">
        <f>$D:$D/$G:$G*100</f>
        <v>73.5059389543492</v>
      </c>
      <c r="I119" s="82">
        <f>D119-Июль!D119</f>
        <v>11664.89</v>
      </c>
    </row>
    <row r="120" spans="1:9" ht="12.75">
      <c r="A120" s="8" t="s">
        <v>54</v>
      </c>
      <c r="B120" s="82">
        <v>2427.3</v>
      </c>
      <c r="C120" s="71">
        <v>1412</v>
      </c>
      <c r="D120" s="71">
        <v>1311.4</v>
      </c>
      <c r="E120" s="48">
        <f>$D:$D/$B:$B*100</f>
        <v>54.027108309644454</v>
      </c>
      <c r="F120" s="48"/>
      <c r="G120" s="36">
        <v>1125.8</v>
      </c>
      <c r="H120" s="48">
        <f>$D:$D/$G:$G*100</f>
        <v>116.48605436134305</v>
      </c>
      <c r="I120" s="82">
        <f>D120-Июль!D120</f>
        <v>214.10000000000014</v>
      </c>
    </row>
    <row r="121" spans="1:9" ht="12.75">
      <c r="A121" s="11" t="s">
        <v>61</v>
      </c>
      <c r="B121" s="87">
        <f>B122+B123+B124</f>
        <v>227293.21</v>
      </c>
      <c r="C121" s="87">
        <f>C122+C123+C124</f>
        <v>129272.7</v>
      </c>
      <c r="D121" s="87">
        <f>D122+D123+D124</f>
        <v>128876.3</v>
      </c>
      <c r="E121" s="86">
        <f>$D:$D/$B:$B*100</f>
        <v>56.70046192756924</v>
      </c>
      <c r="F121" s="86">
        <f>$D:$D/$C:$C*100</f>
        <v>99.69336139803687</v>
      </c>
      <c r="G121" s="27">
        <f>G122+G123+G124</f>
        <v>49605.9</v>
      </c>
      <c r="H121" s="86">
        <f>$D:$D/$G:$G*100</f>
        <v>259.80034632977123</v>
      </c>
      <c r="I121" s="30">
        <f>D121-Июль!D121</f>
        <v>7514.069999999992</v>
      </c>
    </row>
    <row r="122" spans="1:9" ht="12.75">
      <c r="A122" s="41" t="s">
        <v>62</v>
      </c>
      <c r="B122" s="85">
        <v>102701.8</v>
      </c>
      <c r="C122" s="71">
        <v>54936.7</v>
      </c>
      <c r="D122" s="71">
        <v>54936.7</v>
      </c>
      <c r="E122" s="48">
        <f>$D:$D/$B:$B*100</f>
        <v>53.491467530267236</v>
      </c>
      <c r="F122" s="48">
        <f>$D:$D/$C:$C*100</f>
        <v>100</v>
      </c>
      <c r="G122" s="28">
        <v>42808.3</v>
      </c>
      <c r="H122" s="48">
        <f>$D:$D/$G:$G*100</f>
        <v>128.33188890939374</v>
      </c>
      <c r="I122" s="82">
        <f>D122-Июль!D122</f>
        <v>3901.909999999996</v>
      </c>
    </row>
    <row r="123" spans="1:9" ht="24.75" customHeight="1">
      <c r="A123" s="12" t="s">
        <v>63</v>
      </c>
      <c r="B123" s="85">
        <v>120270.8</v>
      </c>
      <c r="C123" s="71">
        <v>71444.5</v>
      </c>
      <c r="D123" s="71">
        <v>71444.5</v>
      </c>
      <c r="E123" s="48">
        <v>0</v>
      </c>
      <c r="F123" s="48">
        <v>0</v>
      </c>
      <c r="G123" s="28">
        <v>4387.1</v>
      </c>
      <c r="H123" s="48">
        <f>$D:$D/$G:$G*100</f>
        <v>1628.513140799161</v>
      </c>
      <c r="I123" s="82">
        <f>D123-Июль!D123</f>
        <v>3246.5</v>
      </c>
    </row>
    <row r="124" spans="1:9" ht="25.5">
      <c r="A124" s="12" t="s">
        <v>73</v>
      </c>
      <c r="B124" s="85">
        <v>4320.61</v>
      </c>
      <c r="C124" s="71">
        <v>2891.5</v>
      </c>
      <c r="D124" s="71">
        <v>2495.1</v>
      </c>
      <c r="E124" s="48">
        <f>$D:$D/$B:$B*100</f>
        <v>57.74879010139772</v>
      </c>
      <c r="F124" s="48">
        <f>$D:$D/$C:$C*100</f>
        <v>86.2908524987031</v>
      </c>
      <c r="G124" s="28">
        <v>2410.5</v>
      </c>
      <c r="H124" s="48">
        <f>$D:$D/$G:$G*100</f>
        <v>103.5096453018046</v>
      </c>
      <c r="I124" s="82">
        <f>D124-Июль!D124</f>
        <v>365.65999999999985</v>
      </c>
    </row>
    <row r="125" spans="1:9" ht="26.25" customHeight="1">
      <c r="A125" s="13" t="s">
        <v>80</v>
      </c>
      <c r="B125" s="87">
        <f>B126</f>
        <v>100</v>
      </c>
      <c r="C125" s="71">
        <v>2.01384</v>
      </c>
      <c r="D125" s="71">
        <v>2.01384</v>
      </c>
      <c r="E125" s="48">
        <f>$D:$D/$B:$B*100</f>
        <v>2.01384</v>
      </c>
      <c r="F125" s="48">
        <v>0</v>
      </c>
      <c r="G125" s="27">
        <f>G126</f>
        <v>0</v>
      </c>
      <c r="H125" s="48">
        <v>0</v>
      </c>
      <c r="I125" s="82">
        <f>D125-Июль!D125</f>
        <v>0</v>
      </c>
    </row>
    <row r="126" spans="1:9" ht="13.5" customHeight="1">
      <c r="A126" s="12" t="s">
        <v>81</v>
      </c>
      <c r="B126" s="85">
        <v>100</v>
      </c>
      <c r="C126" s="82">
        <f>2.01</f>
        <v>2.01</v>
      </c>
      <c r="D126" s="82">
        <f>2.01</f>
        <v>2.01</v>
      </c>
      <c r="E126" s="48">
        <f>$D:$D/$B:$B*100</f>
        <v>2.01</v>
      </c>
      <c r="F126" s="48">
        <v>0</v>
      </c>
      <c r="G126" s="28">
        <v>0</v>
      </c>
      <c r="H126" s="48">
        <v>0</v>
      </c>
      <c r="I126" s="82">
        <f>D126-Июль!D126</f>
        <v>0</v>
      </c>
    </row>
    <row r="127" spans="1:9" ht="15.75" customHeight="1">
      <c r="A127" s="14" t="s">
        <v>55</v>
      </c>
      <c r="B127" s="30">
        <f>B78+B87+B88+B89+B95+B103+B110+B113+B115+B121+B125+B100</f>
        <v>4342554.67</v>
      </c>
      <c r="C127" s="30">
        <f>C78+C87+C88+C89+C95+C103+C110+C113+C115+C121+C125+C100</f>
        <v>1861404.74384</v>
      </c>
      <c r="D127" s="30">
        <f>D78+D87+D88+D89+D95+D103+D110+D113+D115+D121+D125+D100</f>
        <v>1839447.84384</v>
      </c>
      <c r="E127" s="86">
        <f>$D:$D/$B:$B*100</f>
        <v>42.35865714132736</v>
      </c>
      <c r="F127" s="86">
        <f>$D:$D/$C:$C*100</f>
        <v>98.82041237551034</v>
      </c>
      <c r="G127" s="35">
        <f>G78+G87+G88+G89+G95+G103+G110+G113+G115+G121+G125+G100</f>
        <v>1518869.2</v>
      </c>
      <c r="H127" s="86">
        <f>$D:$D/$G:$G*100</f>
        <v>121.1064023050833</v>
      </c>
      <c r="I127" s="30">
        <f>D127-Июль!D127</f>
        <v>259624.76</v>
      </c>
    </row>
    <row r="128" spans="1:9" ht="26.25" customHeight="1">
      <c r="A128" s="15" t="s">
        <v>56</v>
      </c>
      <c r="B128" s="30">
        <f>B72-B127</f>
        <v>-113548.66999999993</v>
      </c>
      <c r="C128" s="30">
        <f>C72-C127</f>
        <v>217291.1761600005</v>
      </c>
      <c r="D128" s="30">
        <f>D72-D127</f>
        <v>280444.8561600002</v>
      </c>
      <c r="E128" s="30"/>
      <c r="F128" s="30"/>
      <c r="G128" s="30">
        <f>G72-G127</f>
        <v>14304.199999999953</v>
      </c>
      <c r="H128" s="30"/>
      <c r="I128" s="82"/>
    </row>
    <row r="129" spans="1:9" ht="24" customHeight="1">
      <c r="A129" s="1" t="s">
        <v>57</v>
      </c>
      <c r="B129" s="85" t="s">
        <v>165</v>
      </c>
      <c r="C129" s="85"/>
      <c r="D129" s="85" t="s">
        <v>181</v>
      </c>
      <c r="E129" s="85"/>
      <c r="F129" s="85"/>
      <c r="G129" s="28" t="s">
        <v>180</v>
      </c>
      <c r="H129" s="87"/>
      <c r="I129" s="82"/>
    </row>
    <row r="130" spans="1:9" ht="12.75">
      <c r="A130" s="3" t="s">
        <v>58</v>
      </c>
      <c r="B130" s="87">
        <f>B132+B133</f>
        <v>42871.7</v>
      </c>
      <c r="C130" s="87"/>
      <c r="D130" s="87">
        <f>D132+D133</f>
        <v>311266.6</v>
      </c>
      <c r="E130" s="85"/>
      <c r="F130" s="85"/>
      <c r="G130" s="27">
        <f>G132+G133</f>
        <v>36453.350000000006</v>
      </c>
      <c r="H130" s="85"/>
      <c r="I130" s="82">
        <f>D130-Июль!D130</f>
        <v>229569.8</v>
      </c>
    </row>
    <row r="131" spans="1:9" ht="12" customHeight="1">
      <c r="A131" s="1" t="s">
        <v>6</v>
      </c>
      <c r="B131" s="85"/>
      <c r="C131" s="85"/>
      <c r="D131" s="85"/>
      <c r="E131" s="85"/>
      <c r="F131" s="85"/>
      <c r="G131" s="28"/>
      <c r="H131" s="85"/>
      <c r="I131" s="82"/>
    </row>
    <row r="132" spans="1:9" ht="12.75">
      <c r="A132" s="5" t="s">
        <v>59</v>
      </c>
      <c r="B132" s="85">
        <f>Март!B130</f>
        <v>24892.3</v>
      </c>
      <c r="C132" s="85"/>
      <c r="D132" s="85">
        <v>209566.8</v>
      </c>
      <c r="E132" s="85"/>
      <c r="F132" s="85"/>
      <c r="G132" s="28">
        <v>16826.83</v>
      </c>
      <c r="H132" s="85"/>
      <c r="I132" s="82">
        <f>D132-Июль!D132</f>
        <v>168052.4</v>
      </c>
    </row>
    <row r="133" spans="1:9" ht="12.75">
      <c r="A133" s="1" t="s">
        <v>60</v>
      </c>
      <c r="B133" s="85">
        <f>Март!B131</f>
        <v>17979.4</v>
      </c>
      <c r="C133" s="85"/>
      <c r="D133" s="85">
        <f>311266.6-209566.8</f>
        <v>101699.79999999999</v>
      </c>
      <c r="E133" s="85"/>
      <c r="F133" s="85"/>
      <c r="G133" s="28">
        <v>19626.52</v>
      </c>
      <c r="H133" s="85"/>
      <c r="I133" s="82">
        <f>D133-Июль!D133</f>
        <v>61517.39999999999</v>
      </c>
    </row>
    <row r="134" spans="1:9" ht="12.75">
      <c r="A134" s="3" t="s">
        <v>99</v>
      </c>
      <c r="B134" s="87">
        <f>B135-B136</f>
        <v>70677</v>
      </c>
      <c r="C134" s="87"/>
      <c r="D134" s="87">
        <v>-12050</v>
      </c>
      <c r="E134" s="90"/>
      <c r="F134" s="90"/>
      <c r="G134" s="40">
        <f>G135-G136</f>
        <v>0</v>
      </c>
      <c r="H134" s="90"/>
      <c r="I134" s="82">
        <f>D134-Июль!D134</f>
        <v>0</v>
      </c>
    </row>
    <row r="135" spans="1:9" ht="12.75">
      <c r="A135" s="2" t="s">
        <v>100</v>
      </c>
      <c r="B135" s="85">
        <v>82727</v>
      </c>
      <c r="C135" s="85"/>
      <c r="D135" s="85">
        <v>0</v>
      </c>
      <c r="E135" s="91"/>
      <c r="F135" s="91"/>
      <c r="G135" s="28">
        <v>0</v>
      </c>
      <c r="H135" s="91"/>
      <c r="I135" s="82">
        <f>D135-Июль!D135</f>
        <v>0</v>
      </c>
    </row>
    <row r="136" spans="1:9" ht="12.75">
      <c r="A136" s="2" t="s">
        <v>101</v>
      </c>
      <c r="B136" s="85">
        <f>Март!B134</f>
        <v>12050</v>
      </c>
      <c r="C136" s="85"/>
      <c r="D136" s="85">
        <v>12050</v>
      </c>
      <c r="E136" s="91"/>
      <c r="F136" s="91"/>
      <c r="G136" s="28">
        <v>0</v>
      </c>
      <c r="H136" s="91"/>
      <c r="I136" s="82">
        <f>D136-Июль!D136</f>
        <v>0</v>
      </c>
    </row>
    <row r="137" spans="1:9" ht="12.75">
      <c r="A137" s="16"/>
      <c r="B137" s="25"/>
      <c r="C137" s="25"/>
      <c r="D137" s="25"/>
      <c r="E137" s="25"/>
      <c r="F137" s="25"/>
      <c r="G137" s="22"/>
      <c r="H137" s="25"/>
      <c r="I137" s="25"/>
    </row>
    <row r="139" ht="12" customHeight="1">
      <c r="A139" s="22" t="s">
        <v>79</v>
      </c>
    </row>
    <row r="140" ht="12.75" customHeight="1" hidden="1"/>
    <row r="142" spans="1:9" ht="31.5">
      <c r="A142" s="17" t="s">
        <v>103</v>
      </c>
      <c r="B142" s="24"/>
      <c r="C142" s="24"/>
      <c r="D142" s="24" t="s">
        <v>137</v>
      </c>
      <c r="E142" s="24"/>
      <c r="F142" s="24"/>
      <c r="G142" s="24"/>
      <c r="H142" s="24"/>
      <c r="I142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99" t="s">
        <v>102</v>
      </c>
      <c r="B1" s="99"/>
      <c r="C1" s="99"/>
      <c r="D1" s="99"/>
      <c r="E1" s="99"/>
      <c r="F1" s="99"/>
      <c r="G1" s="99"/>
      <c r="H1" s="99"/>
      <c r="I1" s="31"/>
    </row>
    <row r="2" spans="1:9" ht="15">
      <c r="A2" s="100" t="s">
        <v>141</v>
      </c>
      <c r="B2" s="100"/>
      <c r="C2" s="100"/>
      <c r="D2" s="100"/>
      <c r="E2" s="100"/>
      <c r="F2" s="100"/>
      <c r="G2" s="100"/>
      <c r="H2" s="100"/>
      <c r="I2" s="32"/>
    </row>
    <row r="3" spans="1:9" ht="5.25" customHeight="1" hidden="1">
      <c r="A3" s="101" t="s">
        <v>0</v>
      </c>
      <c r="B3" s="101"/>
      <c r="C3" s="101"/>
      <c r="D3" s="101"/>
      <c r="E3" s="101"/>
      <c r="F3" s="101"/>
      <c r="G3" s="101"/>
      <c r="H3" s="101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105" t="s">
        <v>3</v>
      </c>
      <c r="B6" s="106"/>
      <c r="C6" s="106"/>
      <c r="D6" s="106"/>
      <c r="E6" s="106"/>
      <c r="F6" s="106"/>
      <c r="G6" s="106"/>
      <c r="H6" s="106"/>
      <c r="I6" s="107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96" t="s">
        <v>22</v>
      </c>
      <c r="B72" s="97"/>
      <c r="C72" s="97"/>
      <c r="D72" s="97"/>
      <c r="E72" s="97"/>
      <c r="F72" s="97"/>
      <c r="G72" s="97"/>
      <c r="H72" s="97"/>
      <c r="I72" s="98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2022-08-15T02:58:50Z</cp:lastPrinted>
  <dcterms:created xsi:type="dcterms:W3CDTF">2010-09-10T01:16:58Z</dcterms:created>
  <dcterms:modified xsi:type="dcterms:W3CDTF">2022-09-14T02:05:39Z</dcterms:modified>
  <cp:category/>
  <cp:version/>
  <cp:contentType/>
  <cp:contentStatus/>
</cp:coreProperties>
</file>