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tabRatio="748" firstSheet="2" activeTab="2"/>
  </bookViews>
  <sheets>
    <sheet name="Агентство печати" sheetId="15" r:id="rId1"/>
    <sheet name="Лист4" sheetId="29" state="hidden" r:id="rId2"/>
    <sheet name="Лист1" sheetId="39" r:id="rId3"/>
  </sheets>
  <calcPr calcId="125725"/>
</workbook>
</file>

<file path=xl/calcChain.xml><?xml version="1.0" encoding="utf-8"?>
<calcChain xmlns="http://schemas.openxmlformats.org/spreadsheetml/2006/main">
  <c r="A11" i="15"/>
  <c r="B11"/>
  <c r="C11"/>
  <c r="A12"/>
  <c r="B12"/>
  <c r="C12"/>
  <c r="A13"/>
  <c r="B13"/>
  <c r="C13"/>
  <c r="A14"/>
  <c r="B14"/>
  <c r="C14"/>
  <c r="A15"/>
  <c r="B15"/>
  <c r="C15"/>
  <c r="A16"/>
  <c r="B16"/>
  <c r="C16"/>
  <c r="A17"/>
  <c r="B17"/>
  <c r="C17"/>
  <c r="A18"/>
  <c r="B18"/>
  <c r="C18"/>
  <c r="A19"/>
  <c r="B19"/>
  <c r="C19"/>
  <c r="A20"/>
  <c r="B20"/>
  <c r="C20"/>
  <c r="A21"/>
  <c r="B21"/>
  <c r="C21"/>
  <c r="A22"/>
  <c r="B22"/>
  <c r="C22"/>
  <c r="A23"/>
  <c r="B23"/>
  <c r="C23"/>
  <c r="A24"/>
  <c r="B24"/>
  <c r="C24"/>
  <c r="A25"/>
  <c r="B25"/>
  <c r="C25"/>
  <c r="A26"/>
  <c r="B26"/>
  <c r="C26"/>
  <c r="A27"/>
  <c r="B27"/>
  <c r="C27"/>
  <c r="A28"/>
  <c r="B28"/>
  <c r="C28"/>
  <c r="A29"/>
  <c r="B29"/>
  <c r="C29"/>
  <c r="A30"/>
  <c r="B30"/>
  <c r="C30"/>
  <c r="A31"/>
  <c r="B31"/>
  <c r="C31"/>
  <c r="A32"/>
  <c r="B32"/>
  <c r="C32"/>
  <c r="A33"/>
  <c r="B33"/>
  <c r="C33"/>
  <c r="A34"/>
  <c r="B34"/>
  <c r="C34"/>
  <c r="A35"/>
  <c r="B35"/>
  <c r="C35"/>
  <c r="A36"/>
  <c r="B36"/>
  <c r="C36"/>
  <c r="A37"/>
  <c r="B37"/>
  <c r="C37"/>
  <c r="A38"/>
  <c r="B38"/>
  <c r="C38"/>
  <c r="A39"/>
  <c r="B39"/>
  <c r="C39"/>
  <c r="A40"/>
  <c r="B40"/>
  <c r="C40"/>
  <c r="A41"/>
  <c r="B41"/>
  <c r="C41"/>
  <c r="A42"/>
  <c r="B42"/>
  <c r="C42"/>
  <c r="A43"/>
  <c r="B43"/>
  <c r="C43"/>
  <c r="A44"/>
  <c r="B44"/>
  <c r="C44"/>
  <c r="A45"/>
  <c r="B45"/>
  <c r="C45"/>
  <c r="A46"/>
  <c r="B46"/>
  <c r="C46"/>
  <c r="A47"/>
  <c r="B47"/>
  <c r="C47"/>
  <c r="A48"/>
  <c r="B48"/>
  <c r="C48"/>
  <c r="A49"/>
  <c r="B49"/>
  <c r="C49"/>
  <c r="A50"/>
  <c r="B50"/>
  <c r="C50"/>
  <c r="A51"/>
  <c r="B51"/>
  <c r="C51"/>
  <c r="A52"/>
  <c r="B52"/>
  <c r="C52"/>
  <c r="A53"/>
  <c r="B53"/>
  <c r="C53"/>
  <c r="A54"/>
  <c r="B54"/>
  <c r="C54"/>
  <c r="A55"/>
  <c r="B55"/>
  <c r="C55"/>
  <c r="A56"/>
  <c r="B56"/>
  <c r="C56"/>
  <c r="A57"/>
  <c r="B57"/>
  <c r="C57"/>
  <c r="A58"/>
  <c r="B58"/>
  <c r="C58"/>
  <c r="A59"/>
  <c r="B59"/>
  <c r="C59"/>
  <c r="A60"/>
  <c r="B60"/>
  <c r="C60"/>
  <c r="A61"/>
  <c r="B61"/>
  <c r="C61"/>
  <c r="A62"/>
  <c r="B62"/>
  <c r="C62"/>
  <c r="A63"/>
  <c r="B63"/>
  <c r="C63"/>
  <c r="A64"/>
  <c r="B64"/>
  <c r="C64"/>
  <c r="A65"/>
  <c r="B65"/>
  <c r="C65"/>
  <c r="A66"/>
  <c r="B66"/>
  <c r="C66"/>
  <c r="A67"/>
  <c r="B67"/>
  <c r="C67"/>
  <c r="A68"/>
  <c r="B68"/>
  <c r="C68"/>
  <c r="A69"/>
  <c r="B69"/>
  <c r="C69"/>
  <c r="A70"/>
  <c r="B70"/>
  <c r="C70"/>
  <c r="A71"/>
  <c r="B71"/>
  <c r="C71"/>
  <c r="A72"/>
  <c r="B72"/>
  <c r="C72"/>
  <c r="A73"/>
  <c r="B73"/>
  <c r="C73"/>
  <c r="A74"/>
  <c r="B74"/>
  <c r="C74"/>
  <c r="A75"/>
  <c r="B75"/>
  <c r="C75"/>
  <c r="A76"/>
  <c r="B76"/>
  <c r="C76"/>
  <c r="A77"/>
  <c r="B77"/>
  <c r="C77"/>
  <c r="A78"/>
  <c r="B78"/>
  <c r="C78"/>
  <c r="A79"/>
  <c r="B79"/>
  <c r="C79"/>
  <c r="A80"/>
  <c r="B80"/>
  <c r="C80"/>
  <c r="A81"/>
  <c r="B81"/>
  <c r="C81"/>
  <c r="A82"/>
  <c r="B82"/>
  <c r="C82"/>
  <c r="A83"/>
  <c r="B83"/>
  <c r="C83"/>
  <c r="A84"/>
  <c r="B84"/>
  <c r="C84"/>
  <c r="A85"/>
  <c r="B85"/>
  <c r="C85"/>
  <c r="A86"/>
  <c r="B86"/>
  <c r="C86"/>
  <c r="A87"/>
  <c r="B87"/>
  <c r="C87"/>
  <c r="A88"/>
  <c r="B88"/>
  <c r="C88"/>
  <c r="A89"/>
  <c r="B89"/>
  <c r="C89"/>
  <c r="A90"/>
  <c r="B90"/>
  <c r="C90"/>
  <c r="A91"/>
  <c r="B91"/>
  <c r="C91"/>
  <c r="A92"/>
  <c r="B92"/>
  <c r="C92"/>
  <c r="A93"/>
  <c r="B93"/>
  <c r="C93"/>
  <c r="A94"/>
  <c r="B94"/>
  <c r="C94"/>
  <c r="A95"/>
  <c r="B95"/>
  <c r="C95"/>
  <c r="A96"/>
  <c r="B96"/>
  <c r="C96"/>
  <c r="A97"/>
  <c r="B97"/>
  <c r="C97"/>
  <c r="A98"/>
  <c r="B98"/>
  <c r="C98"/>
  <c r="A99"/>
  <c r="B99"/>
  <c r="C99"/>
  <c r="A100"/>
  <c r="B100"/>
  <c r="C100"/>
  <c r="A101"/>
  <c r="B101"/>
  <c r="C101"/>
  <c r="A102"/>
  <c r="B102"/>
  <c r="C102"/>
  <c r="A103"/>
  <c r="B103"/>
  <c r="C103"/>
  <c r="A104"/>
  <c r="B104"/>
  <c r="C104"/>
  <c r="A105"/>
  <c r="B105"/>
  <c r="C105"/>
  <c r="A106"/>
  <c r="B106"/>
  <c r="C106"/>
  <c r="A107"/>
  <c r="B107"/>
  <c r="C107"/>
  <c r="A108"/>
  <c r="B108"/>
  <c r="C108"/>
  <c r="A109"/>
  <c r="B109"/>
  <c r="C109"/>
  <c r="A110"/>
  <c r="B110"/>
  <c r="C110"/>
  <c r="A111"/>
  <c r="B111"/>
  <c r="C111"/>
  <c r="A112"/>
  <c r="B112"/>
  <c r="C112"/>
  <c r="A113"/>
  <c r="B113"/>
  <c r="C113"/>
  <c r="A114"/>
  <c r="B114"/>
  <c r="C114"/>
  <c r="A115"/>
  <c r="B115"/>
  <c r="C115"/>
  <c r="A116"/>
  <c r="B116"/>
  <c r="C116"/>
  <c r="A117"/>
  <c r="B117"/>
  <c r="C117"/>
  <c r="A118"/>
  <c r="B118"/>
  <c r="C118"/>
  <c r="A119"/>
  <c r="B119"/>
  <c r="C119"/>
  <c r="A120"/>
  <c r="B120"/>
  <c r="C120"/>
  <c r="A121"/>
  <c r="B121"/>
  <c r="C121"/>
  <c r="A122"/>
  <c r="B122"/>
  <c r="C122"/>
  <c r="A123"/>
  <c r="B123"/>
  <c r="C123"/>
  <c r="A124"/>
  <c r="B124"/>
  <c r="C124"/>
  <c r="A125"/>
  <c r="B125"/>
  <c r="C125"/>
  <c r="A126"/>
  <c r="B126"/>
  <c r="C126"/>
  <c r="A127"/>
  <c r="B127"/>
  <c r="C127"/>
  <c r="A128"/>
  <c r="B128"/>
  <c r="C128"/>
  <c r="A129"/>
  <c r="B129"/>
  <c r="C129"/>
  <c r="A130"/>
  <c r="B130"/>
  <c r="C130"/>
  <c r="A131"/>
  <c r="B131"/>
  <c r="C131"/>
  <c r="A132"/>
  <c r="B132"/>
  <c r="C132"/>
  <c r="A133"/>
  <c r="B133"/>
  <c r="C133"/>
  <c r="A134"/>
  <c r="B134"/>
  <c r="C134"/>
  <c r="A135"/>
  <c r="B135"/>
  <c r="C135"/>
  <c r="A136"/>
  <c r="B136"/>
  <c r="C136"/>
  <c r="A137"/>
  <c r="B137"/>
  <c r="C137"/>
  <c r="A138"/>
  <c r="B138"/>
  <c r="C138"/>
  <c r="A139"/>
  <c r="B139"/>
  <c r="C139"/>
  <c r="A140"/>
  <c r="B140"/>
  <c r="C140"/>
  <c r="A141"/>
  <c r="B141"/>
  <c r="C141"/>
  <c r="A142"/>
  <c r="B142"/>
  <c r="C142"/>
  <c r="A143"/>
  <c r="B143"/>
  <c r="C143"/>
  <c r="A144"/>
  <c r="B144"/>
  <c r="C144"/>
  <c r="A145"/>
  <c r="B145"/>
  <c r="C145"/>
  <c r="A146"/>
  <c r="B146"/>
  <c r="C146"/>
  <c r="A147"/>
  <c r="B147"/>
  <c r="C147"/>
  <c r="A148"/>
  <c r="B148"/>
  <c r="C148"/>
  <c r="A149"/>
  <c r="B149"/>
  <c r="C149"/>
  <c r="A150"/>
  <c r="B150"/>
  <c r="C150"/>
  <c r="A151"/>
  <c r="B151"/>
  <c r="C151"/>
  <c r="A152"/>
  <c r="B152"/>
  <c r="C152"/>
  <c r="A153"/>
  <c r="B153"/>
  <c r="C153"/>
  <c r="A154"/>
  <c r="B154"/>
  <c r="C154"/>
  <c r="A155"/>
  <c r="B155"/>
  <c r="C155"/>
  <c r="A156"/>
  <c r="B156"/>
  <c r="C156"/>
  <c r="A157"/>
  <c r="B157"/>
  <c r="C157"/>
  <c r="A158"/>
  <c r="B158"/>
  <c r="C158"/>
  <c r="A159"/>
  <c r="B159"/>
  <c r="C159"/>
  <c r="A160"/>
  <c r="B160"/>
  <c r="C160"/>
  <c r="A161"/>
  <c r="B161"/>
  <c r="C161"/>
  <c r="A162"/>
  <c r="B162"/>
  <c r="C162"/>
  <c r="A163"/>
  <c r="B163"/>
  <c r="C163"/>
  <c r="A164"/>
  <c r="B164"/>
  <c r="C164"/>
  <c r="A165"/>
  <c r="B165"/>
  <c r="C165"/>
  <c r="A166"/>
  <c r="B166"/>
  <c r="C166"/>
  <c r="A167"/>
  <c r="B167"/>
  <c r="C167"/>
  <c r="A168"/>
  <c r="B168"/>
  <c r="C168"/>
  <c r="A169"/>
  <c r="B169"/>
  <c r="C169"/>
  <c r="A170"/>
  <c r="B170"/>
  <c r="C170"/>
  <c r="A171"/>
  <c r="B171"/>
  <c r="C171"/>
  <c r="A172"/>
  <c r="B172"/>
  <c r="C172"/>
  <c r="A173"/>
  <c r="B173"/>
  <c r="C173"/>
  <c r="A174"/>
  <c r="B174"/>
  <c r="C174"/>
  <c r="A175"/>
  <c r="B175"/>
  <c r="C175"/>
  <c r="A176"/>
  <c r="B176"/>
  <c r="C176"/>
  <c r="A177"/>
  <c r="B177"/>
  <c r="C177"/>
  <c r="A178"/>
  <c r="B178"/>
  <c r="C178"/>
  <c r="A179"/>
  <c r="B179"/>
  <c r="C179"/>
  <c r="A180"/>
  <c r="B180"/>
  <c r="C180"/>
  <c r="A181"/>
  <c r="B181"/>
  <c r="C181"/>
  <c r="A182"/>
  <c r="B182"/>
  <c r="C182"/>
  <c r="A183"/>
  <c r="B183"/>
  <c r="C183"/>
  <c r="A184"/>
  <c r="B184"/>
  <c r="C184"/>
  <c r="A185"/>
  <c r="B185"/>
  <c r="C185"/>
  <c r="A186"/>
  <c r="B186"/>
  <c r="C186"/>
  <c r="A187"/>
  <c r="B187"/>
  <c r="C187"/>
  <c r="A188"/>
  <c r="B188"/>
  <c r="C188"/>
  <c r="A189"/>
  <c r="B189"/>
  <c r="C189"/>
  <c r="A190"/>
  <c r="B190"/>
  <c r="C190"/>
  <c r="A191"/>
  <c r="B191"/>
  <c r="C191"/>
  <c r="A192"/>
  <c r="B192"/>
  <c r="C192"/>
  <c r="A193"/>
  <c r="B193"/>
  <c r="C193"/>
  <c r="A194"/>
  <c r="B194"/>
  <c r="C194"/>
  <c r="A195"/>
  <c r="B195"/>
  <c r="C195"/>
  <c r="A196"/>
  <c r="B196"/>
  <c r="C196"/>
  <c r="A197"/>
  <c r="B197"/>
  <c r="C197"/>
  <c r="A198"/>
  <c r="B198"/>
  <c r="C198"/>
  <c r="A199"/>
  <c r="B199"/>
  <c r="C199"/>
  <c r="A200"/>
  <c r="B200"/>
  <c r="C200"/>
  <c r="A201"/>
  <c r="B201"/>
  <c r="C201"/>
  <c r="A202"/>
  <c r="B202"/>
  <c r="C202"/>
  <c r="A203"/>
  <c r="B203"/>
  <c r="C203"/>
  <c r="A204"/>
  <c r="B204"/>
  <c r="C204"/>
  <c r="A205"/>
  <c r="B205"/>
  <c r="C205"/>
  <c r="A206"/>
  <c r="B206"/>
  <c r="C206"/>
  <c r="A207"/>
  <c r="B207"/>
  <c r="C207"/>
  <c r="A208"/>
  <c r="B208"/>
  <c r="C208"/>
  <c r="A209"/>
  <c r="B209"/>
  <c r="C209"/>
  <c r="A210"/>
  <c r="B210"/>
  <c r="C210"/>
  <c r="A211"/>
  <c r="B211"/>
  <c r="C211"/>
  <c r="A212"/>
  <c r="B212"/>
  <c r="C212"/>
  <c r="A213"/>
  <c r="B213"/>
  <c r="C213"/>
  <c r="A214"/>
  <c r="B214"/>
  <c r="C214"/>
  <c r="A215"/>
  <c r="B215"/>
  <c r="C215"/>
  <c r="A216"/>
  <c r="B216"/>
  <c r="C216"/>
  <c r="A217"/>
  <c r="B217"/>
  <c r="C217"/>
  <c r="A218"/>
  <c r="B218"/>
  <c r="C218"/>
  <c r="A219"/>
  <c r="B219"/>
  <c r="C219"/>
  <c r="A220"/>
  <c r="B220"/>
  <c r="C220"/>
  <c r="A221"/>
  <c r="B221"/>
  <c r="C221"/>
  <c r="A222"/>
  <c r="B222"/>
  <c r="C222"/>
  <c r="A223"/>
  <c r="B223"/>
  <c r="C223"/>
  <c r="A224"/>
  <c r="B224"/>
  <c r="C224"/>
  <c r="A225"/>
  <c r="B225"/>
  <c r="C225"/>
  <c r="A226"/>
  <c r="B226"/>
  <c r="C226"/>
  <c r="A227"/>
  <c r="B227"/>
  <c r="C227"/>
  <c r="A228"/>
  <c r="B228"/>
  <c r="C228"/>
  <c r="A229"/>
  <c r="B229"/>
  <c r="C229"/>
  <c r="A230"/>
  <c r="B230"/>
  <c r="C230"/>
  <c r="A231"/>
  <c r="B231"/>
  <c r="C231"/>
  <c r="A232"/>
  <c r="B232"/>
  <c r="C232"/>
  <c r="A233"/>
  <c r="B233"/>
  <c r="C233"/>
  <c r="A234"/>
  <c r="B234"/>
  <c r="C234"/>
  <c r="A235"/>
  <c r="B235"/>
  <c r="C235"/>
  <c r="A236"/>
  <c r="B236"/>
  <c r="C236"/>
  <c r="A237"/>
  <c r="B237"/>
  <c r="C237"/>
  <c r="A238"/>
  <c r="B238"/>
  <c r="C238"/>
  <c r="A239"/>
  <c r="B239"/>
  <c r="C239"/>
  <c r="A240"/>
  <c r="B240"/>
  <c r="C240"/>
  <c r="A241"/>
  <c r="B241"/>
  <c r="C241"/>
  <c r="A242"/>
  <c r="B242"/>
  <c r="C242"/>
  <c r="A243"/>
  <c r="B243"/>
  <c r="C243"/>
  <c r="A244"/>
  <c r="B244"/>
  <c r="C244"/>
  <c r="A245"/>
  <c r="B245"/>
  <c r="C245"/>
  <c r="A246"/>
  <c r="B246"/>
  <c r="C246"/>
  <c r="A247"/>
  <c r="B247"/>
  <c r="C247"/>
  <c r="A248"/>
  <c r="B248"/>
  <c r="C248"/>
  <c r="A249"/>
  <c r="B249"/>
  <c r="C249"/>
  <c r="A250"/>
  <c r="B250"/>
  <c r="C250"/>
  <c r="A251"/>
  <c r="B251"/>
  <c r="C251"/>
  <c r="A252"/>
  <c r="B252"/>
  <c r="C252"/>
  <c r="A253"/>
  <c r="B253"/>
  <c r="C253"/>
  <c r="A254"/>
  <c r="B254"/>
  <c r="C254"/>
  <c r="A255"/>
  <c r="B255"/>
  <c r="C255"/>
  <c r="A256"/>
  <c r="B256"/>
  <c r="C256"/>
  <c r="A257"/>
  <c r="B257"/>
  <c r="C257"/>
  <c r="A258"/>
  <c r="B258"/>
  <c r="C258"/>
  <c r="A259"/>
  <c r="B259"/>
  <c r="C259"/>
  <c r="A260"/>
  <c r="B260"/>
  <c r="C260"/>
  <c r="A261"/>
  <c r="B261"/>
  <c r="C261"/>
  <c r="A262"/>
  <c r="B262"/>
  <c r="C262"/>
  <c r="A263"/>
  <c r="B263"/>
  <c r="C263"/>
  <c r="A264"/>
  <c r="B264"/>
  <c r="C264"/>
  <c r="A265"/>
  <c r="B265"/>
  <c r="C265"/>
  <c r="A266"/>
  <c r="B266"/>
  <c r="C266"/>
  <c r="A267"/>
  <c r="B267"/>
  <c r="C267"/>
  <c r="A268"/>
  <c r="B268"/>
  <c r="C268"/>
  <c r="A269"/>
  <c r="B269"/>
  <c r="C269"/>
  <c r="A270"/>
  <c r="B270"/>
  <c r="C270"/>
  <c r="A271"/>
  <c r="B271"/>
  <c r="C271"/>
  <c r="A272"/>
  <c r="B272"/>
  <c r="C272"/>
  <c r="A273"/>
  <c r="B273"/>
  <c r="C273"/>
  <c r="A274"/>
  <c r="B274"/>
  <c r="C274"/>
  <c r="A275"/>
  <c r="B275"/>
  <c r="C275"/>
  <c r="A276"/>
  <c r="B276"/>
  <c r="C276"/>
  <c r="A277"/>
  <c r="B277"/>
  <c r="C277"/>
  <c r="A278"/>
  <c r="B278"/>
  <c r="C278"/>
  <c r="A279"/>
  <c r="B279"/>
  <c r="C279"/>
  <c r="A280"/>
  <c r="B280"/>
  <c r="C280"/>
  <c r="A281"/>
  <c r="B281"/>
  <c r="C281"/>
  <c r="A282"/>
  <c r="B282"/>
  <c r="C282"/>
  <c r="A283"/>
  <c r="B283"/>
  <c r="C283"/>
  <c r="A284"/>
  <c r="B284"/>
  <c r="C284"/>
  <c r="A285"/>
  <c r="B285"/>
  <c r="C285"/>
  <c r="A286"/>
  <c r="B286"/>
  <c r="C286"/>
  <c r="A287"/>
  <c r="B287"/>
  <c r="C287"/>
  <c r="A288"/>
  <c r="B288"/>
  <c r="C288"/>
  <c r="A289"/>
  <c r="B289"/>
  <c r="C289"/>
  <c r="A290"/>
  <c r="B290"/>
  <c r="C290"/>
  <c r="A291"/>
  <c r="B291"/>
  <c r="C291"/>
  <c r="A292"/>
  <c r="B292"/>
  <c r="C292"/>
  <c r="A293"/>
  <c r="B293"/>
  <c r="C293"/>
  <c r="A294"/>
  <c r="B294"/>
  <c r="C294"/>
  <c r="A295"/>
  <c r="B295"/>
  <c r="C295"/>
  <c r="A296"/>
  <c r="B296"/>
  <c r="C296"/>
  <c r="A297"/>
  <c r="B297"/>
  <c r="C297"/>
  <c r="A298"/>
  <c r="B298"/>
  <c r="C298"/>
  <c r="A299"/>
  <c r="B299"/>
  <c r="C299"/>
  <c r="A300"/>
  <c r="B300"/>
  <c r="C300"/>
  <c r="A301"/>
  <c r="B301"/>
  <c r="C301"/>
  <c r="A302"/>
  <c r="B302"/>
  <c r="C302"/>
  <c r="A303"/>
  <c r="B303"/>
  <c r="C303"/>
  <c r="A304"/>
  <c r="B304"/>
  <c r="C304"/>
  <c r="A305"/>
  <c r="B305"/>
  <c r="C305"/>
  <c r="A306"/>
  <c r="B306"/>
  <c r="C306"/>
  <c r="A307"/>
  <c r="B307"/>
  <c r="C307"/>
  <c r="A308"/>
  <c r="B308"/>
  <c r="C308"/>
  <c r="A309"/>
  <c r="B309"/>
  <c r="C309"/>
  <c r="A310"/>
  <c r="B310"/>
  <c r="C310"/>
  <c r="A311"/>
  <c r="B311"/>
  <c r="C311"/>
  <c r="A312"/>
  <c r="B312"/>
  <c r="C312"/>
  <c r="A313"/>
  <c r="B313"/>
  <c r="C313"/>
  <c r="A314"/>
  <c r="B314"/>
  <c r="C314"/>
  <c r="A315"/>
  <c r="B315"/>
  <c r="C315"/>
  <c r="A316"/>
  <c r="B316"/>
  <c r="C316"/>
  <c r="A317"/>
  <c r="B317"/>
  <c r="C317"/>
  <c r="A318"/>
  <c r="B318"/>
  <c r="C318"/>
  <c r="A319"/>
  <c r="B319"/>
  <c r="C319"/>
  <c r="A320"/>
  <c r="B320"/>
  <c r="C320"/>
  <c r="A321"/>
  <c r="B321"/>
  <c r="C321"/>
  <c r="A322"/>
  <c r="B322"/>
  <c r="C322"/>
  <c r="A323"/>
  <c r="B323"/>
  <c r="C323"/>
  <c r="A324"/>
  <c r="B324"/>
  <c r="C324"/>
  <c r="A325"/>
  <c r="B325"/>
  <c r="C325"/>
  <c r="A326"/>
  <c r="B326"/>
  <c r="C326"/>
  <c r="A327"/>
  <c r="B327"/>
  <c r="C327"/>
  <c r="A328"/>
  <c r="B328"/>
  <c r="C328"/>
  <c r="A329"/>
  <c r="B329"/>
  <c r="C329"/>
  <c r="A330"/>
  <c r="B330"/>
  <c r="C330"/>
  <c r="A331"/>
  <c r="B331"/>
  <c r="C331"/>
  <c r="A332"/>
  <c r="B332"/>
  <c r="C332"/>
  <c r="A333"/>
  <c r="B333"/>
  <c r="C333"/>
  <c r="A334"/>
  <c r="B334"/>
  <c r="C334"/>
  <c r="A335"/>
  <c r="B335"/>
  <c r="C335"/>
  <c r="A336"/>
  <c r="B336"/>
  <c r="C336"/>
  <c r="A337"/>
  <c r="B337"/>
  <c r="C337"/>
  <c r="A338"/>
  <c r="B338"/>
  <c r="C338"/>
  <c r="A339"/>
  <c r="B339"/>
  <c r="C339"/>
  <c r="A340"/>
  <c r="B340"/>
  <c r="C340"/>
  <c r="A341"/>
  <c r="B341"/>
  <c r="C341"/>
  <c r="A342"/>
  <c r="B342"/>
  <c r="C342"/>
  <c r="A343"/>
  <c r="B343"/>
  <c r="C343"/>
  <c r="A344"/>
  <c r="B344"/>
  <c r="C344"/>
  <c r="A345"/>
  <c r="B345"/>
  <c r="C345"/>
  <c r="A346"/>
  <c r="B346"/>
  <c r="C346"/>
  <c r="A347"/>
  <c r="B347"/>
  <c r="C347"/>
  <c r="A348"/>
  <c r="B348"/>
  <c r="C348"/>
  <c r="A349"/>
  <c r="B349"/>
  <c r="C349"/>
  <c r="A350"/>
  <c r="B350"/>
  <c r="C350"/>
  <c r="A351"/>
  <c r="B351"/>
  <c r="C351"/>
  <c r="A352"/>
  <c r="B352"/>
  <c r="C352"/>
  <c r="A353"/>
  <c r="B353"/>
  <c r="C353"/>
  <c r="A354"/>
  <c r="B354"/>
  <c r="C354"/>
  <c r="A355"/>
  <c r="B355"/>
  <c r="C355"/>
  <c r="A356"/>
  <c r="B356"/>
  <c r="C356"/>
  <c r="A357"/>
  <c r="B357"/>
  <c r="C357"/>
  <c r="A358"/>
  <c r="B358"/>
  <c r="C358"/>
  <c r="A359"/>
  <c r="B359"/>
  <c r="C359"/>
  <c r="A360"/>
  <c r="B360"/>
  <c r="C360"/>
  <c r="A361"/>
  <c r="B361"/>
  <c r="C361"/>
  <c r="A362"/>
  <c r="B362"/>
  <c r="C362"/>
  <c r="A363"/>
  <c r="B363"/>
  <c r="C363"/>
  <c r="A364"/>
  <c r="B364"/>
  <c r="C364"/>
  <c r="A365"/>
  <c r="B365"/>
  <c r="C365"/>
  <c r="A366"/>
  <c r="B366"/>
  <c r="C366"/>
  <c r="A367"/>
  <c r="B367"/>
  <c r="C367"/>
  <c r="A368"/>
  <c r="B368"/>
  <c r="C368"/>
  <c r="A369"/>
  <c r="B369"/>
  <c r="C369"/>
  <c r="A370"/>
  <c r="B370"/>
  <c r="C370"/>
  <c r="A371"/>
  <c r="B371"/>
  <c r="C371"/>
  <c r="A372"/>
  <c r="B372"/>
  <c r="C372"/>
  <c r="A373"/>
  <c r="B373"/>
  <c r="C373"/>
  <c r="A374"/>
  <c r="B374"/>
  <c r="C374"/>
  <c r="A375"/>
  <c r="B375"/>
  <c r="C375"/>
  <c r="A376"/>
  <c r="B376"/>
  <c r="C376"/>
  <c r="A377"/>
  <c r="B377"/>
  <c r="C377"/>
  <c r="A378"/>
  <c r="B378"/>
  <c r="C378"/>
  <c r="A379"/>
  <c r="B379"/>
  <c r="C379"/>
  <c r="A380"/>
  <c r="B380"/>
  <c r="C380"/>
  <c r="A381"/>
  <c r="B381"/>
  <c r="C381"/>
  <c r="A382"/>
  <c r="B382"/>
  <c r="C382"/>
  <c r="A383"/>
  <c r="B383"/>
  <c r="C383"/>
  <c r="A384"/>
  <c r="B384"/>
  <c r="C384"/>
  <c r="A385"/>
  <c r="B385"/>
  <c r="C385"/>
  <c r="A386"/>
  <c r="B386"/>
  <c r="C386"/>
  <c r="A387"/>
  <c r="B387"/>
  <c r="C387"/>
  <c r="A388"/>
  <c r="B388"/>
  <c r="C388"/>
  <c r="A389"/>
  <c r="B389"/>
  <c r="C389"/>
  <c r="A390"/>
  <c r="B390"/>
  <c r="C390"/>
  <c r="A391"/>
  <c r="B391"/>
  <c r="C391"/>
  <c r="A392"/>
  <c r="B392"/>
  <c r="C392"/>
  <c r="A393"/>
  <c r="B393"/>
  <c r="C393"/>
  <c r="A394"/>
  <c r="B394"/>
  <c r="C394"/>
  <c r="A395"/>
  <c r="B395"/>
  <c r="C395"/>
  <c r="A396"/>
  <c r="B396"/>
  <c r="C396"/>
  <c r="A397"/>
  <c r="B397"/>
  <c r="C397"/>
  <c r="A398"/>
  <c r="B398"/>
  <c r="C398"/>
  <c r="A399"/>
  <c r="B399"/>
  <c r="C399"/>
  <c r="A400"/>
  <c r="B400"/>
  <c r="C400"/>
  <c r="A401"/>
  <c r="B401"/>
  <c r="C401"/>
  <c r="A402"/>
  <c r="B402"/>
  <c r="C402"/>
  <c r="A403"/>
  <c r="B403"/>
  <c r="C403"/>
  <c r="A404"/>
  <c r="B404"/>
  <c r="C404"/>
  <c r="A405"/>
  <c r="B405"/>
  <c r="C405"/>
  <c r="A406"/>
  <c r="B406"/>
  <c r="C406"/>
  <c r="A407"/>
  <c r="B407"/>
  <c r="C407"/>
  <c r="A408"/>
  <c r="B408"/>
  <c r="C408"/>
  <c r="A409"/>
  <c r="B409"/>
  <c r="C409"/>
  <c r="A410"/>
  <c r="B410"/>
  <c r="C410"/>
  <c r="A411"/>
  <c r="B411"/>
  <c r="C411"/>
  <c r="A412"/>
  <c r="B412"/>
  <c r="C412"/>
  <c r="A413"/>
  <c r="B413"/>
  <c r="C413"/>
  <c r="A414"/>
  <c r="B414"/>
  <c r="C414"/>
  <c r="A415"/>
  <c r="B415"/>
  <c r="C415"/>
  <c r="A416"/>
  <c r="B416"/>
  <c r="C416"/>
  <c r="A417"/>
  <c r="B417"/>
  <c r="C417"/>
  <c r="A418"/>
  <c r="B418"/>
  <c r="C418"/>
  <c r="A419"/>
  <c r="B419"/>
  <c r="C419"/>
  <c r="A420"/>
  <c r="B420"/>
  <c r="C420"/>
  <c r="A421"/>
  <c r="B421"/>
  <c r="C421"/>
  <c r="A422"/>
  <c r="B422"/>
  <c r="C422"/>
  <c r="A423"/>
  <c r="B423"/>
  <c r="C423"/>
  <c r="A424"/>
  <c r="B424"/>
  <c r="C424"/>
  <c r="A425"/>
  <c r="B425"/>
  <c r="C425"/>
  <c r="A426"/>
  <c r="B426"/>
  <c r="C426"/>
  <c r="A427"/>
  <c r="B427"/>
  <c r="C427"/>
  <c r="A428"/>
  <c r="B428"/>
  <c r="C428"/>
  <c r="A429"/>
  <c r="B429"/>
  <c r="C429"/>
  <c r="A430"/>
  <c r="B430"/>
  <c r="C430"/>
  <c r="A431"/>
  <c r="B431"/>
  <c r="C431"/>
  <c r="A432"/>
  <c r="B432"/>
  <c r="C432"/>
  <c r="A433"/>
  <c r="B433"/>
  <c r="C433"/>
  <c r="A434"/>
  <c r="B434"/>
  <c r="C434"/>
  <c r="A435"/>
  <c r="B435"/>
  <c r="C435"/>
  <c r="A436"/>
  <c r="B436"/>
  <c r="C436"/>
  <c r="A437"/>
  <c r="B437"/>
  <c r="C437"/>
  <c r="A438"/>
  <c r="B438"/>
  <c r="C438"/>
  <c r="A439"/>
  <c r="B439"/>
  <c r="C439"/>
  <c r="A440"/>
  <c r="B440"/>
  <c r="C440"/>
  <c r="A441"/>
  <c r="B441"/>
  <c r="C441"/>
  <c r="A442"/>
  <c r="B442"/>
  <c r="C442"/>
  <c r="A443"/>
  <c r="B443"/>
  <c r="C443"/>
  <c r="A444"/>
  <c r="B444"/>
  <c r="C444"/>
  <c r="A445"/>
  <c r="B445"/>
  <c r="C445"/>
  <c r="A446"/>
  <c r="B446"/>
  <c r="C446"/>
  <c r="A447"/>
  <c r="B447"/>
  <c r="C447"/>
  <c r="A448"/>
  <c r="B448"/>
  <c r="C448"/>
  <c r="A449"/>
  <c r="B449"/>
  <c r="C449"/>
  <c r="A450"/>
  <c r="B450"/>
  <c r="C450"/>
  <c r="A451"/>
  <c r="B451"/>
  <c r="C451"/>
  <c r="A452"/>
  <c r="B452"/>
  <c r="C452"/>
  <c r="A453"/>
  <c r="B453"/>
  <c r="C453"/>
  <c r="A454"/>
  <c r="B454"/>
  <c r="C454"/>
  <c r="A455"/>
  <c r="B455"/>
  <c r="C455"/>
  <c r="A456"/>
  <c r="B456"/>
  <c r="C456"/>
  <c r="A457"/>
  <c r="B457"/>
  <c r="C457"/>
  <c r="A458"/>
  <c r="B458"/>
  <c r="C458"/>
  <c r="A459"/>
  <c r="B459"/>
  <c r="C459"/>
  <c r="A460"/>
  <c r="B460"/>
  <c r="C460"/>
  <c r="A461"/>
  <c r="B461"/>
  <c r="C461"/>
  <c r="A462"/>
  <c r="B462"/>
  <c r="C462"/>
  <c r="A463"/>
  <c r="B463"/>
  <c r="C463"/>
  <c r="A464"/>
  <c r="B464"/>
  <c r="C464"/>
  <c r="A465"/>
  <c r="B465"/>
  <c r="C465"/>
  <c r="A466"/>
  <c r="B466"/>
  <c r="C466"/>
  <c r="A467"/>
  <c r="B467"/>
  <c r="C467"/>
  <c r="A468"/>
  <c r="B468"/>
  <c r="C468"/>
  <c r="A469"/>
  <c r="B469"/>
  <c r="C469"/>
  <c r="A470"/>
  <c r="B470"/>
  <c r="C470"/>
  <c r="A471"/>
  <c r="B471"/>
  <c r="C471"/>
  <c r="A472"/>
  <c r="B472"/>
  <c r="C472"/>
  <c r="A473"/>
  <c r="B473"/>
  <c r="C473"/>
  <c r="A474"/>
  <c r="B474"/>
  <c r="C474"/>
  <c r="A475"/>
  <c r="B475"/>
  <c r="C475"/>
  <c r="A476"/>
  <c r="B476"/>
  <c r="C476"/>
  <c r="A477"/>
  <c r="B477"/>
  <c r="C477"/>
  <c r="A478"/>
  <c r="B478"/>
  <c r="C478"/>
  <c r="A479"/>
  <c r="B479"/>
  <c r="C479"/>
  <c r="A480"/>
  <c r="B480"/>
  <c r="C480"/>
  <c r="A481"/>
  <c r="B481"/>
  <c r="C481"/>
  <c r="A482"/>
  <c r="B482"/>
  <c r="C482"/>
  <c r="A483"/>
  <c r="B483"/>
  <c r="C483"/>
  <c r="A484"/>
  <c r="B484"/>
  <c r="C484"/>
  <c r="A485"/>
  <c r="B485"/>
  <c r="C485"/>
  <c r="A486"/>
  <c r="B486"/>
  <c r="C486"/>
  <c r="A487"/>
  <c r="B487"/>
  <c r="C487"/>
  <c r="A488"/>
  <c r="B488"/>
  <c r="C488"/>
  <c r="A489"/>
  <c r="B489"/>
  <c r="C489"/>
  <c r="A490"/>
  <c r="B490"/>
  <c r="C490"/>
  <c r="A491"/>
  <c r="B491"/>
  <c r="C491"/>
  <c r="A492"/>
  <c r="B492"/>
  <c r="C492"/>
  <c r="A493"/>
  <c r="B493"/>
  <c r="C493"/>
  <c r="A494"/>
  <c r="B494"/>
  <c r="C494"/>
  <c r="A495"/>
  <c r="B495"/>
  <c r="C495"/>
  <c r="A496"/>
  <c r="B496"/>
  <c r="C496"/>
  <c r="A497"/>
  <c r="B497"/>
  <c r="C497"/>
  <c r="A498"/>
  <c r="B498"/>
  <c r="C498"/>
  <c r="A499"/>
  <c r="B499"/>
  <c r="C499"/>
  <c r="A500"/>
  <c r="B500"/>
  <c r="C500"/>
  <c r="A501"/>
  <c r="B501"/>
  <c r="C501"/>
  <c r="A502"/>
  <c r="B502"/>
  <c r="C502"/>
  <c r="A503"/>
  <c r="B503"/>
  <c r="C503"/>
  <c r="A504"/>
  <c r="B504"/>
  <c r="C504"/>
  <c r="A505"/>
  <c r="B505"/>
  <c r="C505"/>
  <c r="A506"/>
  <c r="B506"/>
  <c r="C506"/>
  <c r="A507"/>
  <c r="B507"/>
  <c r="C507"/>
  <c r="A508"/>
  <c r="B508"/>
  <c r="C508"/>
  <c r="A509"/>
  <c r="B509"/>
  <c r="C509"/>
  <c r="A510"/>
  <c r="B510"/>
  <c r="C510"/>
  <c r="A511"/>
  <c r="B511"/>
  <c r="C511"/>
  <c r="A512"/>
  <c r="B512"/>
  <c r="C512"/>
  <c r="A513"/>
  <c r="B513"/>
  <c r="C513"/>
  <c r="A514"/>
  <c r="B514"/>
  <c r="C514"/>
  <c r="A515"/>
  <c r="B515"/>
  <c r="C515"/>
  <c r="A516"/>
  <c r="B516"/>
  <c r="C516"/>
  <c r="A517"/>
  <c r="B517"/>
  <c r="C517"/>
  <c r="A518"/>
  <c r="B518"/>
  <c r="C518"/>
  <c r="A519"/>
  <c r="B519"/>
  <c r="C519"/>
  <c r="A520"/>
  <c r="B520"/>
  <c r="C520"/>
  <c r="A521"/>
  <c r="B521"/>
  <c r="C521"/>
  <c r="A522"/>
  <c r="B522"/>
  <c r="C522"/>
  <c r="A523"/>
  <c r="B523"/>
  <c r="C523"/>
  <c r="A524"/>
  <c r="B524"/>
  <c r="C524"/>
  <c r="A525"/>
  <c r="B525"/>
  <c r="C525"/>
  <c r="A526"/>
  <c r="B526"/>
  <c r="C526"/>
  <c r="A527"/>
  <c r="B527"/>
  <c r="C527"/>
  <c r="A528"/>
  <c r="B528"/>
  <c r="C528"/>
  <c r="A529"/>
  <c r="B529"/>
  <c r="C529"/>
  <c r="A530"/>
  <c r="B530"/>
  <c r="C530"/>
  <c r="A531"/>
  <c r="B531"/>
  <c r="C531"/>
  <c r="A532"/>
  <c r="B532"/>
  <c r="C532"/>
  <c r="A533"/>
  <c r="B533"/>
  <c r="C533"/>
  <c r="A534"/>
  <c r="B534"/>
  <c r="C534"/>
  <c r="A535"/>
  <c r="B535"/>
  <c r="C535"/>
  <c r="A536"/>
  <c r="B536"/>
  <c r="C536"/>
  <c r="A537"/>
  <c r="B537"/>
  <c r="C537"/>
  <c r="A538"/>
  <c r="B538"/>
  <c r="C538"/>
  <c r="A539"/>
  <c r="B539"/>
  <c r="C539"/>
  <c r="A540"/>
  <c r="B540"/>
  <c r="C540"/>
  <c r="A541"/>
  <c r="B541"/>
  <c r="C541"/>
  <c r="A542"/>
  <c r="B542"/>
  <c r="C542"/>
  <c r="A543"/>
  <c r="B543"/>
  <c r="C543"/>
  <c r="A544"/>
  <c r="B544"/>
  <c r="C544"/>
  <c r="A545"/>
  <c r="B545"/>
  <c r="C545"/>
  <c r="A546"/>
  <c r="B546"/>
  <c r="C546"/>
  <c r="A547"/>
  <c r="B547"/>
  <c r="C547"/>
  <c r="A548"/>
  <c r="B548"/>
  <c r="C548"/>
  <c r="A549"/>
  <c r="B549"/>
  <c r="C549"/>
  <c r="A550"/>
  <c r="B550"/>
  <c r="C550"/>
  <c r="A551"/>
  <c r="B551"/>
  <c r="C551"/>
  <c r="A552"/>
  <c r="B552"/>
  <c r="C552"/>
  <c r="A553"/>
  <c r="B553"/>
  <c r="C553"/>
  <c r="A554"/>
  <c r="B554"/>
  <c r="C554"/>
  <c r="A555"/>
  <c r="B555"/>
  <c r="C555"/>
  <c r="A556"/>
  <c r="B556"/>
  <c r="C556"/>
  <c r="A557"/>
  <c r="B557"/>
  <c r="C557"/>
  <c r="A558"/>
  <c r="B558"/>
  <c r="C558"/>
  <c r="A559"/>
  <c r="B559"/>
  <c r="C559"/>
  <c r="A560"/>
  <c r="B560"/>
  <c r="C560"/>
  <c r="A561"/>
  <c r="B561"/>
  <c r="C561"/>
  <c r="A562"/>
  <c r="B562"/>
  <c r="C562"/>
  <c r="A563"/>
  <c r="B563"/>
  <c r="C563"/>
  <c r="A564"/>
  <c r="B564"/>
  <c r="C564"/>
  <c r="A565"/>
  <c r="B565"/>
  <c r="C565"/>
  <c r="A566"/>
  <c r="B566"/>
  <c r="C566"/>
  <c r="A567"/>
  <c r="B567"/>
  <c r="C567"/>
  <c r="A568"/>
  <c r="B568"/>
  <c r="C568"/>
  <c r="A569"/>
  <c r="B569"/>
  <c r="C569"/>
  <c r="A570"/>
  <c r="B570"/>
  <c r="C570"/>
  <c r="A571"/>
  <c r="B571"/>
  <c r="C571"/>
  <c r="A572"/>
  <c r="B572"/>
  <c r="C572"/>
  <c r="A573"/>
  <c r="B573"/>
  <c r="C573"/>
  <c r="A574"/>
  <c r="B574"/>
  <c r="C574"/>
  <c r="A575"/>
  <c r="B575"/>
  <c r="C575"/>
  <c r="A576"/>
  <c r="B576"/>
  <c r="C576"/>
  <c r="A577"/>
  <c r="B577"/>
  <c r="C577"/>
  <c r="A578"/>
  <c r="B578"/>
  <c r="C578"/>
  <c r="A579"/>
  <c r="B579"/>
  <c r="C579"/>
  <c r="A580"/>
  <c r="B580"/>
  <c r="C580"/>
  <c r="A581"/>
  <c r="B581"/>
  <c r="C581"/>
  <c r="A582"/>
  <c r="B582"/>
  <c r="C582"/>
  <c r="A583"/>
  <c r="B583"/>
  <c r="C583"/>
  <c r="A584"/>
  <c r="B584"/>
  <c r="C584"/>
  <c r="C585"/>
  <c r="C586"/>
  <c r="C587"/>
  <c r="A585"/>
  <c r="B585"/>
  <c r="B586"/>
  <c r="A586"/>
  <c r="A587"/>
  <c r="A588"/>
  <c r="A589"/>
  <c r="A590"/>
  <c r="A591"/>
  <c r="A592"/>
  <c r="A593"/>
  <c r="A594"/>
  <c r="A595"/>
  <c r="A596"/>
  <c r="A597"/>
  <c r="A598"/>
  <c r="A599"/>
  <c r="A600"/>
  <c r="A601"/>
  <c r="A602"/>
  <c r="B587"/>
  <c r="B588"/>
  <c r="B589"/>
  <c r="B590"/>
  <c r="B591"/>
  <c r="B592"/>
  <c r="B593"/>
  <c r="B594"/>
  <c r="B595"/>
  <c r="B596"/>
  <c r="B597"/>
  <c r="B598"/>
  <c r="B599"/>
  <c r="B600"/>
  <c r="B601"/>
  <c r="B602"/>
  <c r="B603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A603"/>
  <c r="A604"/>
  <c r="A605"/>
  <c r="A606"/>
  <c r="A607"/>
  <c r="A608"/>
  <c r="A609"/>
  <c r="A610"/>
  <c r="A611"/>
  <c r="A612"/>
  <c r="A613"/>
  <c r="A614"/>
  <c r="A615"/>
  <c r="A616"/>
  <c r="A617"/>
  <c r="A618"/>
  <c r="A619"/>
  <c r="B604"/>
  <c r="B605"/>
  <c r="B606"/>
  <c r="B607"/>
  <c r="B608"/>
  <c r="B609"/>
  <c r="B610"/>
  <c r="B611"/>
  <c r="B612"/>
  <c r="B613"/>
  <c r="B614"/>
  <c r="B615"/>
  <c r="B616"/>
  <c r="B617"/>
  <c r="B618"/>
  <c r="B619"/>
  <c r="B620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A620"/>
  <c r="A621"/>
  <c r="A622"/>
  <c r="A623"/>
  <c r="A624"/>
  <c r="A625"/>
  <c r="A626"/>
  <c r="A627"/>
  <c r="A628"/>
  <c r="A629"/>
  <c r="A630"/>
  <c r="A631"/>
  <c r="A632"/>
  <c r="A633"/>
  <c r="A634"/>
  <c r="A635"/>
  <c r="A636"/>
  <c r="B621"/>
  <c r="B622"/>
  <c r="B623"/>
  <c r="B624"/>
  <c r="B625"/>
  <c r="B626"/>
  <c r="B627"/>
  <c r="B628"/>
  <c r="B629"/>
  <c r="B630"/>
  <c r="B631"/>
  <c r="B632"/>
  <c r="B633"/>
  <c r="B634"/>
  <c r="B635"/>
  <c r="B636"/>
  <c r="B637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A637"/>
  <c r="A638"/>
  <c r="A639"/>
  <c r="A640"/>
  <c r="A641"/>
  <c r="A642"/>
  <c r="A643"/>
  <c r="A644"/>
  <c r="A645"/>
  <c r="A646"/>
  <c r="A647"/>
  <c r="A648"/>
  <c r="A649"/>
  <c r="A650"/>
  <c r="A651"/>
  <c r="A652"/>
  <c r="A653"/>
  <c r="B638"/>
  <c r="B639"/>
  <c r="B640"/>
  <c r="B641"/>
  <c r="B642"/>
  <c r="B643"/>
  <c r="B644"/>
  <c r="B645"/>
  <c r="B646"/>
  <c r="B647"/>
  <c r="B648"/>
  <c r="B649"/>
  <c r="B650"/>
  <c r="B651"/>
  <c r="B652"/>
  <c r="B653"/>
  <c r="B654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A654"/>
  <c r="A655"/>
  <c r="A656"/>
  <c r="A657"/>
  <c r="A658"/>
  <c r="A659"/>
  <c r="A660"/>
  <c r="A661"/>
  <c r="A662"/>
  <c r="A663"/>
  <c r="A664"/>
  <c r="A665"/>
  <c r="A666"/>
  <c r="A667"/>
  <c r="A668"/>
  <c r="A669"/>
  <c r="A670"/>
  <c r="A671"/>
  <c r="A672"/>
  <c r="A673"/>
  <c r="A674"/>
  <c r="A675"/>
  <c r="A676"/>
  <c r="A677"/>
  <c r="A678"/>
  <c r="A679"/>
  <c r="A680"/>
  <c r="A681"/>
  <c r="A682"/>
  <c r="A683"/>
  <c r="A684"/>
  <c r="A685"/>
  <c r="A686"/>
  <c r="A687"/>
  <c r="A688"/>
  <c r="A689"/>
  <c r="A690"/>
  <c r="A691"/>
  <c r="A692"/>
  <c r="A693"/>
  <c r="A694"/>
  <c r="A695"/>
  <c r="A696"/>
  <c r="A697"/>
  <c r="A698"/>
  <c r="A699"/>
  <c r="A700"/>
  <c r="A701"/>
  <c r="A702"/>
  <c r="A703"/>
  <c r="A704"/>
  <c r="A705"/>
  <c r="A706"/>
  <c r="A707"/>
  <c r="A708"/>
  <c r="A709"/>
  <c r="A710"/>
  <c r="A711"/>
  <c r="A712"/>
  <c r="A713"/>
  <c r="A714"/>
  <c r="A715"/>
  <c r="A716"/>
  <c r="B655"/>
  <c r="B656"/>
  <c r="B657"/>
  <c r="B658"/>
  <c r="B659"/>
  <c r="B660"/>
  <c r="B661"/>
  <c r="B662"/>
  <c r="B663"/>
  <c r="B664"/>
  <c r="B665"/>
  <c r="B666"/>
  <c r="B667"/>
  <c r="B668"/>
  <c r="B669"/>
  <c r="B670"/>
  <c r="B671"/>
  <c r="B672"/>
  <c r="B673"/>
  <c r="B674"/>
  <c r="B675"/>
  <c r="B676"/>
  <c r="B677"/>
  <c r="B678"/>
  <c r="B679"/>
  <c r="B680"/>
  <c r="B681"/>
  <c r="B682"/>
  <c r="B683"/>
  <c r="B684"/>
  <c r="B685"/>
  <c r="B686"/>
  <c r="B687"/>
  <c r="B688"/>
  <c r="B689"/>
  <c r="B690"/>
  <c r="B691"/>
  <c r="B692"/>
  <c r="B693"/>
  <c r="B694"/>
  <c r="B695"/>
  <c r="B696"/>
  <c r="B697"/>
  <c r="B698"/>
  <c r="B699"/>
  <c r="B700"/>
  <c r="B701"/>
  <c r="B702"/>
  <c r="B703"/>
  <c r="B704"/>
  <c r="B705"/>
  <c r="B706"/>
  <c r="B707"/>
  <c r="B708"/>
  <c r="B709"/>
  <c r="B710"/>
  <c r="B711"/>
  <c r="B712"/>
  <c r="B713"/>
  <c r="B714"/>
  <c r="B715"/>
  <c r="B716"/>
  <c r="B717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A717"/>
  <c r="A718"/>
  <c r="A719"/>
  <c r="A720"/>
  <c r="A721"/>
  <c r="A722"/>
  <c r="A723"/>
  <c r="A724"/>
  <c r="A725"/>
  <c r="A726"/>
  <c r="A727"/>
  <c r="A728"/>
  <c r="A729"/>
  <c r="A730"/>
  <c r="A731"/>
  <c r="A732"/>
  <c r="A733"/>
  <c r="A734"/>
  <c r="A735"/>
  <c r="A736"/>
  <c r="A737"/>
  <c r="A738"/>
  <c r="A739"/>
  <c r="A740"/>
  <c r="A741"/>
  <c r="A742"/>
  <c r="A743"/>
  <c r="A744"/>
  <c r="A745"/>
  <c r="A746"/>
  <c r="A747"/>
  <c r="A748"/>
  <c r="A749"/>
  <c r="A750"/>
  <c r="A751"/>
  <c r="A752"/>
  <c r="A753"/>
  <c r="A754"/>
  <c r="A755"/>
  <c r="B718"/>
  <c r="B719"/>
  <c r="B720"/>
  <c r="B721"/>
  <c r="B722"/>
  <c r="B723"/>
  <c r="B724"/>
  <c r="B725"/>
  <c r="B726"/>
  <c r="B727"/>
  <c r="B728"/>
  <c r="B729"/>
  <c r="C719"/>
  <c r="C720"/>
  <c r="C721"/>
  <c r="C722"/>
  <c r="C723"/>
  <c r="C724"/>
  <c r="C725"/>
  <c r="C726"/>
  <c r="C727"/>
  <c r="C728"/>
  <c r="C729"/>
  <c r="C730"/>
  <c r="B730"/>
  <c r="B731"/>
  <c r="B732"/>
  <c r="B733"/>
  <c r="B734"/>
  <c r="B735"/>
  <c r="B736"/>
  <c r="B737"/>
  <c r="B738"/>
  <c r="B739"/>
  <c r="B740"/>
  <c r="B741"/>
  <c r="B742"/>
  <c r="B743"/>
  <c r="B744"/>
  <c r="B745"/>
  <c r="B746"/>
  <c r="B747"/>
  <c r="B748"/>
  <c r="B749"/>
  <c r="B75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B751"/>
  <c r="B752"/>
  <c r="B753"/>
  <c r="B754"/>
  <c r="C752"/>
  <c r="C753"/>
  <c r="C754"/>
  <c r="C755"/>
  <c r="B755"/>
  <c r="B756"/>
  <c r="B757"/>
  <c r="B758"/>
  <c r="B759"/>
  <c r="B760"/>
  <c r="B761"/>
  <c r="B762"/>
  <c r="B763"/>
  <c r="B764"/>
  <c r="A756"/>
  <c r="A757"/>
  <c r="C756"/>
  <c r="C757"/>
  <c r="A758"/>
  <c r="A759"/>
  <c r="C758"/>
  <c r="C759"/>
  <c r="C760"/>
  <c r="C761"/>
  <c r="C762"/>
  <c r="C763"/>
  <c r="C764"/>
  <c r="C765"/>
  <c r="A760"/>
  <c r="A761"/>
  <c r="A762"/>
  <c r="A763"/>
  <c r="A764"/>
  <c r="A765"/>
  <c r="A766"/>
  <c r="A767"/>
  <c r="A768"/>
  <c r="A769"/>
  <c r="A770"/>
  <c r="A771"/>
  <c r="A772"/>
  <c r="A773"/>
  <c r="A774"/>
  <c r="A775"/>
  <c r="A776"/>
  <c r="A777"/>
  <c r="A778"/>
  <c r="A779"/>
  <c r="A780"/>
  <c r="A781"/>
  <c r="A782"/>
  <c r="A783"/>
  <c r="A784"/>
  <c r="A785"/>
  <c r="A786"/>
  <c r="A787"/>
  <c r="A788"/>
  <c r="A789"/>
  <c r="A790"/>
  <c r="A791"/>
  <c r="A792"/>
  <c r="A793"/>
  <c r="A794"/>
  <c r="A795"/>
  <c r="A796"/>
  <c r="A797"/>
  <c r="A798"/>
  <c r="A799"/>
  <c r="A800"/>
  <c r="A801"/>
  <c r="A802"/>
  <c r="A803"/>
  <c r="A804"/>
  <c r="A805"/>
  <c r="A806"/>
  <c r="A807"/>
  <c r="A808"/>
  <c r="A809"/>
  <c r="A810"/>
  <c r="A811"/>
  <c r="A812"/>
  <c r="A813"/>
  <c r="A814"/>
  <c r="A815"/>
  <c r="A816"/>
  <c r="A817"/>
  <c r="A818"/>
  <c r="A819"/>
  <c r="A820"/>
  <c r="A821"/>
  <c r="A822"/>
  <c r="A823"/>
  <c r="A824"/>
  <c r="A825"/>
  <c r="A826"/>
  <c r="A827"/>
  <c r="A828"/>
  <c r="A829"/>
  <c r="A830"/>
  <c r="A831"/>
  <c r="A832"/>
  <c r="A833"/>
  <c r="A834"/>
  <c r="A835"/>
  <c r="A836"/>
  <c r="A837"/>
  <c r="A838"/>
  <c r="A839"/>
  <c r="A840"/>
  <c r="A841"/>
  <c r="A842"/>
  <c r="A843"/>
  <c r="A844"/>
  <c r="A845"/>
  <c r="A846"/>
  <c r="A847"/>
  <c r="A848"/>
  <c r="A849"/>
  <c r="A850"/>
  <c r="A851"/>
  <c r="A852"/>
  <c r="A853"/>
  <c r="A854"/>
  <c r="A855"/>
  <c r="A856"/>
  <c r="A857"/>
  <c r="A858"/>
  <c r="A859"/>
  <c r="A860"/>
  <c r="A861"/>
  <c r="A862"/>
  <c r="A863"/>
  <c r="A864"/>
  <c r="A865"/>
  <c r="A866"/>
  <c r="A867"/>
  <c r="A868"/>
  <c r="A869"/>
  <c r="A870"/>
  <c r="A871"/>
  <c r="A872"/>
  <c r="A873"/>
  <c r="A874"/>
  <c r="A875"/>
  <c r="A876"/>
  <c r="B765"/>
  <c r="B766"/>
  <c r="C766"/>
  <c r="C767"/>
  <c r="C768"/>
  <c r="C769"/>
  <c r="C770"/>
  <c r="C771"/>
  <c r="C772"/>
  <c r="C773"/>
  <c r="C774"/>
  <c r="C775"/>
  <c r="C776"/>
  <c r="C777"/>
  <c r="C778"/>
  <c r="C779"/>
  <c r="B767"/>
  <c r="B768"/>
  <c r="B769"/>
  <c r="B770"/>
  <c r="B771"/>
  <c r="B772"/>
  <c r="B773"/>
  <c r="B774"/>
  <c r="B775"/>
  <c r="B776"/>
  <c r="B777"/>
  <c r="B778"/>
  <c r="B779"/>
  <c r="B780"/>
  <c r="B781"/>
  <c r="B782"/>
  <c r="B783"/>
  <c r="B784"/>
  <c r="B785"/>
  <c r="B786"/>
  <c r="B787"/>
  <c r="B788"/>
  <c r="B789"/>
  <c r="B790"/>
  <c r="B791"/>
  <c r="C780"/>
  <c r="C781"/>
  <c r="C782"/>
  <c r="C783"/>
  <c r="C784"/>
  <c r="C785"/>
  <c r="C786"/>
  <c r="C787"/>
  <c r="C788"/>
  <c r="C789"/>
  <c r="C790"/>
  <c r="C791"/>
  <c r="C792"/>
  <c r="B792"/>
  <c r="B793"/>
  <c r="B794"/>
  <c r="B795"/>
  <c r="B796"/>
  <c r="B797"/>
  <c r="B798"/>
  <c r="B799"/>
  <c r="B800"/>
  <c r="B801"/>
  <c r="B802"/>
  <c r="B803"/>
  <c r="B804"/>
  <c r="B805"/>
  <c r="B806"/>
  <c r="B807"/>
  <c r="B808"/>
  <c r="B809"/>
  <c r="B810"/>
  <c r="B811"/>
  <c r="B812"/>
  <c r="B813"/>
  <c r="B814"/>
  <c r="B815"/>
  <c r="B816"/>
  <c r="B817"/>
  <c r="B818"/>
  <c r="B819"/>
  <c r="B820"/>
  <c r="B821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B822"/>
  <c r="B823"/>
  <c r="B824"/>
  <c r="B825"/>
  <c r="B826"/>
  <c r="B827"/>
  <c r="B828"/>
  <c r="B829"/>
  <c r="B830"/>
  <c r="B831"/>
  <c r="B832"/>
  <c r="B833"/>
  <c r="B834"/>
  <c r="B835"/>
  <c r="B836"/>
  <c r="B837"/>
  <c r="B838"/>
  <c r="B839"/>
  <c r="B840"/>
  <c r="B841"/>
  <c r="B842"/>
  <c r="B843"/>
  <c r="B844"/>
  <c r="B845"/>
  <c r="B846"/>
  <c r="B847"/>
  <c r="B848"/>
  <c r="B849"/>
  <c r="B850"/>
  <c r="B851"/>
  <c r="B852"/>
  <c r="B853"/>
  <c r="B854"/>
  <c r="B855"/>
  <c r="B856"/>
  <c r="B857"/>
  <c r="B858"/>
  <c r="B859"/>
  <c r="B860"/>
  <c r="B861"/>
  <c r="B862"/>
  <c r="B863"/>
  <c r="B864"/>
  <c r="B865"/>
  <c r="B866"/>
  <c r="B867"/>
  <c r="B868"/>
  <c r="B869"/>
  <c r="B870"/>
  <c r="B871"/>
  <c r="B872"/>
  <c r="B873"/>
  <c r="B874"/>
  <c r="B875"/>
  <c r="B876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B10"/>
  <c r="B9"/>
  <c r="K876"/>
  <c r="K875"/>
  <c r="K874"/>
  <c r="K873"/>
  <c r="K872"/>
  <c r="K871"/>
  <c r="K868"/>
  <c r="K867"/>
  <c r="K866"/>
  <c r="K865"/>
  <c r="K864"/>
  <c r="K863"/>
  <c r="K860"/>
  <c r="K859"/>
  <c r="K858"/>
  <c r="K857"/>
  <c r="K856"/>
  <c r="K855"/>
  <c r="K852"/>
  <c r="K851"/>
  <c r="K850"/>
  <c r="K849"/>
  <c r="K848"/>
  <c r="K847"/>
  <c r="K844"/>
  <c r="K843"/>
  <c r="K842"/>
  <c r="K841"/>
  <c r="K840"/>
  <c r="K839"/>
  <c r="L839"/>
  <c r="K835"/>
  <c r="K834"/>
  <c r="K833"/>
  <c r="K832"/>
  <c r="K831"/>
  <c r="K830"/>
  <c r="K829"/>
  <c r="K828"/>
  <c r="K827"/>
  <c r="K826"/>
  <c r="K825"/>
  <c r="K824"/>
  <c r="L824"/>
  <c r="O824"/>
  <c r="K820"/>
  <c r="K819"/>
  <c r="K818"/>
  <c r="K817"/>
  <c r="K816"/>
  <c r="K815"/>
  <c r="K814"/>
  <c r="K813"/>
  <c r="K812"/>
  <c r="L812"/>
  <c r="O812"/>
  <c r="K806"/>
  <c r="K805"/>
  <c r="K804"/>
  <c r="K803"/>
  <c r="K802"/>
  <c r="K801"/>
  <c r="L801"/>
  <c r="K797"/>
  <c r="K796"/>
  <c r="K795"/>
  <c r="K794"/>
  <c r="L794"/>
  <c r="K790"/>
  <c r="K789"/>
  <c r="K788"/>
  <c r="K787"/>
  <c r="K786"/>
  <c r="K785"/>
  <c r="K784"/>
  <c r="K783"/>
  <c r="K782"/>
  <c r="L782"/>
  <c r="K778"/>
  <c r="K777"/>
  <c r="K776"/>
  <c r="K775"/>
  <c r="K774"/>
  <c r="K773"/>
  <c r="K772"/>
  <c r="K771"/>
  <c r="K770"/>
  <c r="K769"/>
  <c r="K768"/>
  <c r="L767"/>
  <c r="K767"/>
  <c r="K761"/>
  <c r="K760"/>
  <c r="L759"/>
  <c r="K759"/>
  <c r="K756"/>
  <c r="K755"/>
  <c r="L754"/>
  <c r="K754"/>
  <c r="O752"/>
  <c r="K748"/>
  <c r="K747"/>
  <c r="K746"/>
  <c r="K745"/>
  <c r="K744"/>
  <c r="K743"/>
  <c r="L742"/>
  <c r="K736"/>
  <c r="K735"/>
  <c r="K734"/>
  <c r="K733"/>
  <c r="L732"/>
  <c r="O732"/>
  <c r="K728"/>
  <c r="K727"/>
  <c r="K726"/>
  <c r="L726"/>
  <c r="K723"/>
  <c r="K722"/>
  <c r="K721"/>
  <c r="L721"/>
  <c r="O719"/>
  <c r="L714"/>
  <c r="O714"/>
  <c r="K711"/>
  <c r="K710"/>
  <c r="K701"/>
  <c r="K700"/>
  <c r="K699"/>
  <c r="K698"/>
  <c r="K695"/>
  <c r="K694"/>
  <c r="K693"/>
  <c r="K692"/>
  <c r="K691"/>
  <c r="K690"/>
  <c r="K689"/>
  <c r="K688"/>
  <c r="K687"/>
  <c r="K686"/>
  <c r="K685"/>
  <c r="K684"/>
  <c r="K683"/>
  <c r="K682"/>
  <c r="K681"/>
  <c r="K680"/>
  <c r="K679"/>
  <c r="K678"/>
  <c r="K675"/>
  <c r="K674"/>
  <c r="K673"/>
  <c r="K672"/>
  <c r="K671"/>
  <c r="K670"/>
  <c r="K669"/>
  <c r="K668"/>
  <c r="K667"/>
  <c r="K666"/>
  <c r="K665"/>
  <c r="K664"/>
  <c r="K663"/>
  <c r="K662"/>
  <c r="K661"/>
  <c r="K659"/>
  <c r="L659"/>
  <c r="K652"/>
  <c r="K651"/>
  <c r="K650"/>
  <c r="K649"/>
  <c r="K648"/>
  <c r="L648"/>
  <c r="K645"/>
  <c r="K644"/>
  <c r="K643"/>
  <c r="K642"/>
  <c r="K641"/>
  <c r="K640"/>
  <c r="L640"/>
  <c r="O640"/>
  <c r="K635"/>
  <c r="K634"/>
  <c r="K633"/>
  <c r="K632"/>
  <c r="K631"/>
  <c r="L631"/>
  <c r="K628"/>
  <c r="K627"/>
  <c r="K626"/>
  <c r="K625"/>
  <c r="K624"/>
  <c r="K623"/>
  <c r="L623"/>
  <c r="O623"/>
  <c r="K618"/>
  <c r="K617"/>
  <c r="K616"/>
  <c r="K615"/>
  <c r="K614"/>
  <c r="L614"/>
  <c r="K611"/>
  <c r="K610"/>
  <c r="K609"/>
  <c r="K608"/>
  <c r="K607"/>
  <c r="K606"/>
  <c r="L606"/>
  <c r="O606"/>
  <c r="K601"/>
  <c r="K600"/>
  <c r="K599"/>
  <c r="K598"/>
  <c r="K597"/>
  <c r="L597"/>
  <c r="K594"/>
  <c r="K593"/>
  <c r="K592"/>
  <c r="K591"/>
  <c r="K590"/>
  <c r="K589"/>
  <c r="L589"/>
  <c r="O589"/>
  <c r="K584"/>
  <c r="K583"/>
  <c r="K582"/>
  <c r="K581"/>
  <c r="L580"/>
  <c r="K580"/>
  <c r="K577"/>
  <c r="K576"/>
  <c r="K575"/>
  <c r="K574"/>
  <c r="K573"/>
  <c r="K572"/>
  <c r="L572"/>
  <c r="O572"/>
  <c r="K567"/>
  <c r="K566"/>
  <c r="K565"/>
  <c r="K564"/>
  <c r="K563"/>
  <c r="L563"/>
  <c r="K560"/>
  <c r="K559"/>
  <c r="K558"/>
  <c r="K557"/>
  <c r="K556"/>
  <c r="K555"/>
  <c r="L555"/>
  <c r="K550"/>
  <c r="K549"/>
  <c r="K548"/>
  <c r="K547"/>
  <c r="L546"/>
  <c r="K546"/>
  <c r="K543"/>
  <c r="K542"/>
  <c r="K541"/>
  <c r="K540"/>
  <c r="K539"/>
  <c r="K538"/>
  <c r="L538"/>
  <c r="O538"/>
  <c r="K533"/>
  <c r="K532"/>
  <c r="K531"/>
  <c r="K530"/>
  <c r="K529"/>
  <c r="L529"/>
  <c r="K526"/>
  <c r="K525"/>
  <c r="K524"/>
  <c r="K523"/>
  <c r="K522"/>
  <c r="K521"/>
  <c r="L521"/>
  <c r="O521"/>
  <c r="K516"/>
  <c r="K515"/>
  <c r="K514"/>
  <c r="K513"/>
  <c r="K512"/>
  <c r="L512"/>
  <c r="K509"/>
  <c r="K508"/>
  <c r="K507"/>
  <c r="K506"/>
  <c r="K505"/>
  <c r="K504"/>
  <c r="L504"/>
  <c r="O504"/>
  <c r="K499"/>
  <c r="K498"/>
  <c r="K497"/>
  <c r="K496"/>
  <c r="K495"/>
  <c r="L495"/>
  <c r="K492"/>
  <c r="K491"/>
  <c r="K490"/>
  <c r="K489"/>
  <c r="K488"/>
  <c r="K487"/>
  <c r="L487"/>
  <c r="O487"/>
  <c r="K482"/>
  <c r="K481"/>
  <c r="K480"/>
  <c r="K479"/>
  <c r="K478"/>
  <c r="L478"/>
  <c r="K475"/>
  <c r="K474"/>
  <c r="K473"/>
  <c r="K472"/>
  <c r="K471"/>
  <c r="K470"/>
  <c r="L470"/>
  <c r="O470"/>
  <c r="K465"/>
  <c r="K464"/>
  <c r="K463"/>
  <c r="K462"/>
  <c r="K461"/>
  <c r="L461"/>
  <c r="K458"/>
  <c r="K457"/>
  <c r="K456"/>
  <c r="K455"/>
  <c r="K454"/>
  <c r="K453"/>
  <c r="L453"/>
  <c r="O453"/>
  <c r="K448"/>
  <c r="K447"/>
  <c r="K446"/>
  <c r="K445"/>
  <c r="K444"/>
  <c r="L444"/>
  <c r="K441"/>
  <c r="K440"/>
  <c r="K439"/>
  <c r="K438"/>
  <c r="K437"/>
  <c r="K436"/>
  <c r="L436"/>
  <c r="O436"/>
  <c r="K431"/>
  <c r="K430"/>
  <c r="K429"/>
  <c r="K428"/>
  <c r="L427"/>
  <c r="K427"/>
  <c r="K424"/>
  <c r="K423"/>
  <c r="K422"/>
  <c r="K421"/>
  <c r="K420"/>
  <c r="K419"/>
  <c r="L419"/>
  <c r="O419"/>
  <c r="K414"/>
  <c r="K413"/>
  <c r="K412"/>
  <c r="K411"/>
  <c r="L410"/>
  <c r="K410"/>
  <c r="K407"/>
  <c r="K406"/>
  <c r="K405"/>
  <c r="K404"/>
  <c r="K403"/>
  <c r="K402"/>
  <c r="L402"/>
  <c r="O402"/>
  <c r="K397"/>
  <c r="K396"/>
  <c r="K395"/>
  <c r="K394"/>
  <c r="K393"/>
  <c r="L393"/>
  <c r="K390"/>
  <c r="K389"/>
  <c r="K388"/>
  <c r="K387"/>
  <c r="K386"/>
  <c r="K385"/>
  <c r="L385"/>
  <c r="O385"/>
  <c r="K380"/>
  <c r="K379"/>
  <c r="K378"/>
  <c r="K377"/>
  <c r="K376"/>
  <c r="L376"/>
  <c r="K373"/>
  <c r="K372"/>
  <c r="K371"/>
  <c r="K370"/>
  <c r="K369"/>
  <c r="K368"/>
  <c r="L368"/>
  <c r="O368"/>
  <c r="K363"/>
  <c r="K362"/>
  <c r="K361"/>
  <c r="K360"/>
  <c r="K359"/>
  <c r="L359"/>
  <c r="K356"/>
  <c r="K355"/>
  <c r="K354"/>
  <c r="K353"/>
  <c r="K352"/>
  <c r="K351"/>
  <c r="L351"/>
  <c r="O351"/>
  <c r="K346"/>
  <c r="K345"/>
  <c r="K344"/>
  <c r="K343"/>
  <c r="K342"/>
  <c r="L342"/>
  <c r="K339"/>
  <c r="K338"/>
  <c r="K337"/>
  <c r="K336"/>
  <c r="K335"/>
  <c r="K334"/>
  <c r="L334"/>
  <c r="O334"/>
  <c r="K329"/>
  <c r="K328"/>
  <c r="K327"/>
  <c r="K326"/>
  <c r="K325"/>
  <c r="L325"/>
  <c r="K322"/>
  <c r="K321"/>
  <c r="K320"/>
  <c r="K319"/>
  <c r="K318"/>
  <c r="K317"/>
  <c r="L317"/>
  <c r="O317"/>
  <c r="K312"/>
  <c r="K311"/>
  <c r="K310"/>
  <c r="K309"/>
  <c r="K308"/>
  <c r="L308"/>
  <c r="K305"/>
  <c r="K304"/>
  <c r="K303"/>
  <c r="K302"/>
  <c r="K301"/>
  <c r="K300"/>
  <c r="L300"/>
  <c r="O300"/>
  <c r="K295"/>
  <c r="K294"/>
  <c r="K293"/>
  <c r="K292"/>
  <c r="K291"/>
  <c r="L291"/>
  <c r="K288"/>
  <c r="K287"/>
  <c r="K286"/>
  <c r="K285"/>
  <c r="K284"/>
  <c r="K283"/>
  <c r="L283"/>
  <c r="O283"/>
  <c r="K278"/>
  <c r="K277"/>
  <c r="K276"/>
  <c r="K275"/>
  <c r="K274"/>
  <c r="L274"/>
  <c r="K271"/>
  <c r="K270"/>
  <c r="K269"/>
  <c r="K268"/>
  <c r="K267"/>
  <c r="K266"/>
  <c r="L266"/>
  <c r="O266"/>
  <c r="K261"/>
  <c r="K260"/>
  <c r="K259"/>
  <c r="K258"/>
  <c r="L257"/>
  <c r="K257"/>
  <c r="K254"/>
  <c r="K253"/>
  <c r="K252"/>
  <c r="K251"/>
  <c r="K250"/>
  <c r="K249"/>
  <c r="L249"/>
  <c r="O249"/>
  <c r="K244"/>
  <c r="K243"/>
  <c r="K242"/>
  <c r="K241"/>
  <c r="K240"/>
  <c r="L240"/>
  <c r="K237"/>
  <c r="K236"/>
  <c r="K235"/>
  <c r="K234"/>
  <c r="K233"/>
  <c r="K232"/>
  <c r="L232"/>
  <c r="K227"/>
  <c r="K226"/>
  <c r="K225"/>
  <c r="K224"/>
  <c r="K223"/>
  <c r="L223"/>
  <c r="K220"/>
  <c r="K219"/>
  <c r="K218"/>
  <c r="K217"/>
  <c r="K216"/>
  <c r="K215"/>
  <c r="L215"/>
  <c r="K210"/>
  <c r="K209"/>
  <c r="K208"/>
  <c r="K207"/>
  <c r="K206"/>
  <c r="L206"/>
  <c r="K203"/>
  <c r="K202"/>
  <c r="K201"/>
  <c r="K200"/>
  <c r="K199"/>
  <c r="K198"/>
  <c r="L198"/>
  <c r="K193"/>
  <c r="K192"/>
  <c r="K191"/>
  <c r="K190"/>
  <c r="K189"/>
  <c r="L189"/>
  <c r="K186"/>
  <c r="K185"/>
  <c r="K184"/>
  <c r="K183"/>
  <c r="K182"/>
  <c r="K181"/>
  <c r="L181"/>
  <c r="K176"/>
  <c r="K175"/>
  <c r="K174"/>
  <c r="K173"/>
  <c r="K172"/>
  <c r="L172"/>
  <c r="K169"/>
  <c r="K168"/>
  <c r="K167"/>
  <c r="K166"/>
  <c r="K165"/>
  <c r="K164"/>
  <c r="L164"/>
  <c r="K159"/>
  <c r="K158"/>
  <c r="K157"/>
  <c r="K156"/>
  <c r="K155"/>
  <c r="L155"/>
  <c r="K152"/>
  <c r="K151"/>
  <c r="K150"/>
  <c r="K149"/>
  <c r="K148"/>
  <c r="K147"/>
  <c r="L147"/>
  <c r="O147"/>
  <c r="K142"/>
  <c r="K141"/>
  <c r="K140"/>
  <c r="K139"/>
  <c r="L138"/>
  <c r="K138"/>
  <c r="K135"/>
  <c r="K134"/>
  <c r="K133"/>
  <c r="K132"/>
  <c r="K131"/>
  <c r="K130"/>
  <c r="L130"/>
  <c r="O130"/>
  <c r="K125"/>
  <c r="K124"/>
  <c r="K123"/>
  <c r="K122"/>
  <c r="K121"/>
  <c r="L121"/>
  <c r="K118"/>
  <c r="K117"/>
  <c r="K116"/>
  <c r="K115"/>
  <c r="K114"/>
  <c r="K113"/>
  <c r="L113"/>
  <c r="K108"/>
  <c r="K107"/>
  <c r="K106"/>
  <c r="K105"/>
  <c r="K104"/>
  <c r="L104"/>
  <c r="K101"/>
  <c r="K100"/>
  <c r="K99"/>
  <c r="K98"/>
  <c r="K97"/>
  <c r="K96"/>
  <c r="L96"/>
  <c r="K91"/>
  <c r="K90"/>
  <c r="K89"/>
  <c r="K88"/>
  <c r="K87"/>
  <c r="L87"/>
  <c r="K84"/>
  <c r="K83"/>
  <c r="K82"/>
  <c r="K81"/>
  <c r="K80"/>
  <c r="K79"/>
  <c r="L79"/>
  <c r="K74"/>
  <c r="K73"/>
  <c r="K72"/>
  <c r="K71"/>
  <c r="K70"/>
  <c r="L70"/>
  <c r="D70"/>
  <c r="D71"/>
  <c r="D72"/>
  <c r="D73"/>
  <c r="D74"/>
  <c r="D75"/>
  <c r="D76"/>
  <c r="D77"/>
  <c r="K67"/>
  <c r="K66"/>
  <c r="K65"/>
  <c r="K64"/>
  <c r="K63"/>
  <c r="K62"/>
  <c r="L62"/>
  <c r="K57"/>
  <c r="K56"/>
  <c r="K55"/>
  <c r="K54"/>
  <c r="K53"/>
  <c r="L53"/>
  <c r="K50"/>
  <c r="K49"/>
  <c r="K48"/>
  <c r="K47"/>
  <c r="K46"/>
  <c r="K45"/>
  <c r="L45"/>
  <c r="K40"/>
  <c r="K39"/>
  <c r="K38"/>
  <c r="K37"/>
  <c r="K36"/>
  <c r="L36"/>
  <c r="K33"/>
  <c r="K32"/>
  <c r="K31"/>
  <c r="K30"/>
  <c r="K29"/>
  <c r="K28"/>
  <c r="L28"/>
  <c r="K23"/>
  <c r="K22"/>
  <c r="K21"/>
  <c r="K20"/>
  <c r="L19"/>
  <c r="K19"/>
  <c r="K16"/>
  <c r="K15"/>
  <c r="K14"/>
  <c r="K13"/>
  <c r="K12"/>
  <c r="K11"/>
  <c r="L11"/>
  <c r="D85"/>
  <c r="D78"/>
  <c r="D61"/>
  <c r="D52"/>
  <c r="D51"/>
  <c r="D34"/>
  <c r="D35"/>
  <c r="D19"/>
  <c r="C10"/>
  <c r="A8"/>
  <c r="A9"/>
  <c r="A10"/>
  <c r="D79"/>
  <c r="D80"/>
  <c r="D81"/>
  <c r="D82"/>
  <c r="D83"/>
  <c r="D84"/>
  <c r="D36"/>
  <c r="D37"/>
  <c r="D53"/>
  <c r="D54"/>
  <c r="D55"/>
  <c r="D56"/>
  <c r="D57"/>
  <c r="D58"/>
  <c r="D59"/>
  <c r="D60"/>
  <c r="D17"/>
  <c r="D18"/>
  <c r="E10"/>
  <c r="D68"/>
  <c r="D69"/>
  <c r="D95"/>
  <c r="D96"/>
  <c r="D97"/>
  <c r="D98"/>
  <c r="D99"/>
  <c r="D100"/>
  <c r="D101"/>
  <c r="D20"/>
  <c r="D21"/>
  <c r="D22"/>
  <c r="D23"/>
  <c r="D24"/>
  <c r="D25"/>
  <c r="D26"/>
  <c r="D27"/>
  <c r="D38"/>
  <c r="D39"/>
  <c r="D40"/>
  <c r="D41"/>
  <c r="D42"/>
  <c r="D43"/>
  <c r="D44"/>
  <c r="D86"/>
  <c r="O79"/>
  <c r="E79"/>
  <c r="E80"/>
  <c r="E81"/>
  <c r="E82"/>
  <c r="E83"/>
  <c r="E84"/>
  <c r="E85"/>
  <c r="E86"/>
  <c r="E87"/>
  <c r="E88"/>
  <c r="E89"/>
  <c r="E90"/>
  <c r="E91"/>
  <c r="E92"/>
  <c r="E93"/>
  <c r="E94"/>
  <c r="E95"/>
  <c r="D87"/>
  <c r="D88"/>
  <c r="D89"/>
  <c r="D90"/>
  <c r="D91"/>
  <c r="D92"/>
  <c r="D93"/>
  <c r="D94"/>
  <c r="D11"/>
  <c r="D12"/>
  <c r="D13"/>
  <c r="D14"/>
  <c r="D15"/>
  <c r="D16"/>
  <c r="O11"/>
  <c r="E11"/>
  <c r="E12"/>
  <c r="E13"/>
  <c r="E14"/>
  <c r="E15"/>
  <c r="E16"/>
  <c r="E17"/>
  <c r="E18"/>
  <c r="E19"/>
  <c r="E20"/>
  <c r="E21"/>
  <c r="E22"/>
  <c r="E23"/>
  <c r="E24"/>
  <c r="E25"/>
  <c r="E26"/>
  <c r="D28"/>
  <c r="D29"/>
  <c r="D30"/>
  <c r="D31"/>
  <c r="D32"/>
  <c r="D33"/>
  <c r="O27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O45"/>
  <c r="E45"/>
  <c r="E46"/>
  <c r="E47"/>
  <c r="E48"/>
  <c r="E49"/>
  <c r="E50"/>
  <c r="E51"/>
  <c r="E52"/>
  <c r="E53"/>
  <c r="E54"/>
  <c r="E55"/>
  <c r="E56"/>
  <c r="E57"/>
  <c r="E58"/>
  <c r="E59"/>
  <c r="E60"/>
  <c r="E61"/>
  <c r="D45"/>
  <c r="D46"/>
  <c r="D47"/>
  <c r="D48"/>
  <c r="D49"/>
  <c r="D50"/>
  <c r="D62"/>
  <c r="D63"/>
  <c r="D64"/>
  <c r="D65"/>
  <c r="D66"/>
  <c r="D67"/>
  <c r="O62"/>
  <c r="E62"/>
  <c r="E63"/>
  <c r="E64"/>
  <c r="E65"/>
  <c r="E66"/>
  <c r="E67"/>
  <c r="E68"/>
  <c r="E69"/>
  <c r="E70"/>
  <c r="E71"/>
  <c r="E72"/>
  <c r="E73"/>
  <c r="E74"/>
  <c r="E75"/>
  <c r="E76"/>
  <c r="E77"/>
  <c r="E78"/>
  <c r="O96"/>
  <c r="E96"/>
  <c r="E97"/>
  <c r="E98"/>
  <c r="E99"/>
  <c r="E100"/>
  <c r="E101"/>
  <c r="O113"/>
  <c r="O164"/>
  <c r="O181"/>
  <c r="O198"/>
  <c r="O215"/>
  <c r="O232"/>
  <c r="O555"/>
  <c r="O767"/>
  <c r="O794"/>
</calcChain>
</file>

<file path=xl/sharedStrings.xml><?xml version="1.0" encoding="utf-8"?>
<sst xmlns="http://schemas.openxmlformats.org/spreadsheetml/2006/main" count="3273" uniqueCount="674">
  <si>
    <t>№ п/п</t>
  </si>
  <si>
    <t>Сводная оценка выполнения краевыми государственными учреждениями государственного задания по показателям</t>
  </si>
  <si>
    <t xml:space="preserve"> Источник информации о фактическом значении показателя</t>
  </si>
  <si>
    <t>%</t>
  </si>
  <si>
    <t>Единица измерения</t>
  </si>
  <si>
    <t xml:space="preserve">Оценка итоговая </t>
  </si>
  <si>
    <t>Учреждение</t>
  </si>
  <si>
    <t>Услуга</t>
  </si>
  <si>
    <t>Показатели</t>
  </si>
  <si>
    <t>Свод оценка</t>
  </si>
  <si>
    <t>ОЦ итоговая</t>
  </si>
  <si>
    <t>Приложение к письму</t>
  </si>
  <si>
    <t>Наименование показателя</t>
  </si>
  <si>
    <t>Значение, утвержденное 
в государственном задании на отчетный финансовый год</t>
  </si>
  <si>
    <t>Фактическое значение 
за отчетный финансовый год</t>
  </si>
  <si>
    <t xml:space="preserve"> Оценка выполнения краевыми государственными учреждениями государственного задания по каждому показателю
</t>
  </si>
  <si>
    <t>Причины отклонения значений 
от запланированных</t>
  </si>
  <si>
    <t>Источник информации 
о фактическом значении показателя</t>
  </si>
  <si>
    <t>К1i</t>
  </si>
  <si>
    <t>К1</t>
  </si>
  <si>
    <t>Х</t>
  </si>
  <si>
    <t>К2i</t>
  </si>
  <si>
    <t>К2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</si>
  <si>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"Редакция газеты "Ирбейская правда"</t>
    </r>
  </si>
  <si>
    <r>
      <t>Наименование услуги:</t>
    </r>
    <r>
      <rPr>
        <b/>
        <sz val="10"/>
        <rFont val="Times New Roman"/>
        <family val="1"/>
        <charset val="204"/>
      </rPr>
      <t xml:space="preserve">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t>
    </r>
  </si>
  <si>
    <t>Показатели, характеризующие качество государственной услуги, установленные в государственном задании</t>
  </si>
  <si>
    <t>1.</t>
  </si>
  <si>
    <t xml:space="preserve"> Наличие высшего образования и стажа работы по специальности не менее 1 года у специалистов основного профиля по оказанию государственной услуги (≥20% - задание выполнено, &lt; 20 % - задание не выполнено)</t>
  </si>
  <si>
    <t>≥20</t>
  </si>
  <si>
    <t>Тщательный подход к подбору персонала</t>
  </si>
  <si>
    <t>Отчетная информация</t>
  </si>
  <si>
    <t>2.</t>
  </si>
  <si>
    <t xml:space="preserve"> «Разовый тираж газеты «Ирбейская правда» (≥ 3600 экз. – задание выполнено, &lt; 3600 экз. – задание не выполнено) </t>
  </si>
  <si>
    <t>экз.</t>
  </si>
  <si>
    <t>≥3 600</t>
  </si>
  <si>
    <t>Ведомственная статистика</t>
  </si>
  <si>
    <t>3.</t>
  </si>
  <si>
    <t xml:space="preserve">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«Ирбейская правда» (≥ 1 раза в неделю – задание выполнено, &lt; 1 раза в неделю – задание не выполнено)</t>
  </si>
  <si>
    <t>Количество раз в неделю</t>
  </si>
  <si>
    <t>≥1</t>
  </si>
  <si>
    <t>4.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</si>
  <si>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«Ирбейская правда» (≥ 1 раза в год – задание выполнено, &lt; 1 раза в год – задание не выполнено) </t>
  </si>
  <si>
    <t>Количество раз в год</t>
  </si>
  <si>
    <t>5.</t>
  </si>
  <si>
    <t xml:space="preserve"> Доступность информации о деятельности и решениях органов государственной власти (≥221 экз. на 1000 чел. – задание выполнено, &lt; 221 экз. на 1000 чел.– задание не выполнено)</t>
  </si>
  <si>
    <t>экз. на 1000 чел.</t>
  </si>
  <si>
    <t>≥221</t>
  </si>
  <si>
    <t>6.</t>
  </si>
  <si>
    <t>Использование в процессе оказания государственной услуги не менее одной из следующих специализированных программ Adobe In Design, QuarkXPress, Corel Ventura, Adobe Photoshop, Adobe Illustrator, Corel DRAW, Adobe Acrobat и PDF, Pagemaker (≥ 1 - задание выполнено; &lt; 1 - задание не выполнено)</t>
  </si>
  <si>
    <t>шт.</t>
  </si>
  <si>
    <t>Использование более широких возможностей программного обеспечения для верстки газеты, необходимость повышения качества верстки газеты</t>
  </si>
  <si>
    <t>Показатели, характеризующие объем государственной услуги, установленные в государственном задании</t>
  </si>
  <si>
    <t xml:space="preserve"> Размещение материалов о деятельности и решениях органов государственной власти, иной официальной и социально значимой информации в газете «Ирбейская правда»</t>
  </si>
  <si>
    <t>1.1</t>
  </si>
  <si>
    <t>Объем газетных полос формата А3</t>
  </si>
  <si>
    <t>газ.пол.</t>
  </si>
  <si>
    <t>1.2</t>
  </si>
  <si>
    <t>Себестоимость одной полосы формата А3 с учетом тиражности</t>
  </si>
  <si>
    <t>руб.</t>
  </si>
  <si>
    <t xml:space="preserve">Расчет </t>
  </si>
  <si>
    <t>1.3</t>
  </si>
  <si>
    <t>Размер субсидии</t>
  </si>
  <si>
    <t>тыс.руб.</t>
  </si>
  <si>
    <t>1.4</t>
  </si>
  <si>
    <t>Годовой объем полос газеты, приведенный к формату 4 А3</t>
  </si>
  <si>
    <t>выпуск</t>
  </si>
  <si>
    <t>1.5</t>
  </si>
  <si>
    <t xml:space="preserve"> Количесто потребителей</t>
  </si>
  <si>
    <t>тыс.чел.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</si>
  <si>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 xml:space="preserve">краевое государственное автономное учреждение «Редакция газеты «Красное знамя» </t>
    </r>
  </si>
  <si>
    <t xml:space="preserve"> «Разовый тираж газеты «Красное знамя» (≥ 3700 экз. – задание выполнено, &lt; 3700 экз. – задание не выполнено) </t>
  </si>
  <si>
    <t>≥3 700</t>
  </si>
  <si>
    <t>Увеличение спроса</t>
  </si>
  <si>
    <t xml:space="preserve">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«Красное знамя» (≥ 1 раза в неделю – задание выполнено, &lt; 1 раза в неделю – задание не выполнено) </t>
  </si>
  <si>
    <t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«Красное знамя» (≥ 1 раза в год – задание выполнено</t>
  </si>
  <si>
    <t>Доступность информации о деятельности и решениях органов государственной власти (≥ 171 экз. на 1000 чел. – задание выполнено, &lt; 171 экз. на 1000 чел.– задание не выполнено)</t>
  </si>
  <si>
    <t>≥171</t>
  </si>
  <si>
    <t>Увеличение разового тиража</t>
  </si>
  <si>
    <t xml:space="preserve"> Размещение материалов о деятельности и решениях органов государственной власти, иной официальной и социально значимой информации в газете «Красное знамя»</t>
  </si>
  <si>
    <t>Расчет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</si>
  <si>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«Присаянье»</t>
    </r>
  </si>
  <si>
    <t xml:space="preserve">  «Разовый тираж газеты «Присаянье» (≥ 2220 экз. – задание выполнено, &lt; 2220 экз. – задание не выполнено) </t>
  </si>
  <si>
    <t>≥2 220</t>
  </si>
  <si>
    <t xml:space="preserve"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«Присаянье» (≥ 1 раза в неделю – задание выполнено, &lt; 1 раза в неделю – задание не выполнено) </t>
  </si>
  <si>
    <t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«Присаянье» (≥ 1 раза в год – задание выполнено, &lt; раза в год - задание не выполнено)</t>
  </si>
  <si>
    <t xml:space="preserve"> Доступность информации о деятельности и решениях органов государственной власти (≥ 194 экз. на 1000 чел. – задание выполнено, &lt; 194 экз. на 1000 чел.– задание не выполнено)</t>
  </si>
  <si>
    <t>≥194</t>
  </si>
  <si>
    <t xml:space="preserve"> Размещение материалов о деятельности и решениях органов государственной власти, иной официальной и социально значимой информации в газете «Присаянье»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</si>
  <si>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«Сельская новь»</t>
    </r>
  </si>
  <si>
    <t xml:space="preserve"> «Разовый тираж газеты «Сельская новь» (≥ 5300 экз. – задание выполнено, &lt; 5300 экз. – задание не выполнено) </t>
  </si>
  <si>
    <t>≥5300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</si>
  <si>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«Сельская новь» (≥ 1 раза в неделю – задание выполнено, &lt; 1 раза в неделю – задание не выполнено)</t>
  </si>
  <si>
    <t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«Сельская новь» (≥ 1 раза в год – задание выполнено, &lt; 1 раза в год – задание не выполнено)</t>
  </si>
  <si>
    <t>Доступность информации о деятельности и решениях органов государственной власти (≥ 262 экз. на 1000 чел. – задание выполнено, &lt; 262 экз. на 1000 чел.– задание не выполнено)</t>
  </si>
  <si>
    <t>≥262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</si>
  <si>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«Сельская новь»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</si>
  <si>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«Пригород»</t>
    </r>
  </si>
  <si>
    <t xml:space="preserve"> «Разовый тираж газеты «Пригород» (≥ 4000 экз. – задание выполнено, &lt; 4000 экз. – задание не выполнено) </t>
  </si>
  <si>
    <t>≥4 000</t>
  </si>
  <si>
    <t xml:space="preserve"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«Пригород» (≥ 1 раза в неделю – задание выполнено, &lt; 1 раза в неделю – задание не выполнено) 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</si>
  <si>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«Пригород» (≥ 1 раза в год – задание выполнено, &lt; 1 раза в год – задание не выполнено) </t>
  </si>
  <si>
    <t xml:space="preserve"> Доступность информации о деятельности и решениях органов государственной власти (≥ 104 экз. на 1000 чел. – задание выполнено, &lt; 104 экз. на 1000 чел.– задание не выполнено)</t>
  </si>
  <si>
    <t>≥104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</si>
  <si>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«Пригород»</t>
  </si>
  <si>
    <t>Увеличение объема публикаций нормативно - правовых актов местных администраций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</si>
  <si>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«Земля боготольская»</t>
    </r>
  </si>
  <si>
    <t>≥ 20%</t>
  </si>
  <si>
    <t xml:space="preserve"> «Разовый тираж газеты «Земля боготольская» (≥ 3900 экз. – задание выполнено, &lt; 3900 экз. – задание не выполнено) </t>
  </si>
  <si>
    <t xml:space="preserve"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«Земля боготольская» (≥ 1 раза в неделю – задание выполнено, &lt; 1 раза в неделю – задание не выполнено)  </t>
  </si>
  <si>
    <t>≥ 1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</si>
  <si>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«Земля боготольская» (≥ 1 раза в год – задание выполнено, &lt; 1 раза в год – задание не выполнено) </t>
  </si>
  <si>
    <t>Доступность информации о деятельности и решениях органов государственной власти (≥ 124 экз. на 1000 чел. – задание выполнено, &lt; 124 экз. на 1000 чел.– задание не выполнено)</t>
  </si>
  <si>
    <t>≥ 124</t>
  </si>
  <si>
    <t>≥ 4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</si>
  <si>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«Земля боготольская»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</si>
  <si>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«Ангарская правда»</t>
    </r>
  </si>
  <si>
    <t>≥ 20</t>
  </si>
  <si>
    <t xml:space="preserve">«Разовый тираж газеты «Ангарская правда» (≥ 3750 экз. – задание выполнено, &lt; 3750 экз. – задание не выполнено) </t>
  </si>
  <si>
    <t>≥ 3750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</si>
  <si>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«Ангарская правда» (≥ 1 раза в неделю – задание выполнено, &lt; 1 раза в неделю – задание не выполнено</t>
  </si>
  <si>
    <t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«Ангарская правда» (≥ 1 раза в год – задание выполн</t>
  </si>
  <si>
    <t>  Доступность информации о деятельности и решениях органов государственной власти (≥ 80 экз. на 1000 чел. – задание выполнено, &lt; 80 экз. на 1000 чел.– задание не выполнено)</t>
  </si>
  <si>
    <t>≥ 80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</si>
  <si>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«Ангарская правда»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</si>
  <si>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«Новое время»</t>
    </r>
  </si>
  <si>
    <t xml:space="preserve">«Разовый тираж газеты «Новое время» (≥ 3200 экз. – задание выполнено, &lt; 3200 экз. – задание не выполнено) </t>
  </si>
  <si>
    <t>≥3 200</t>
  </si>
  <si>
    <t>3.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«Новое время» (≥ 1 раза в неделю – задание выполнено, &lt; 1 раза в неделю – задание не выполне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</si>
  <si>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«Новое время» (≥ 1 раза в год – задание выполнено, </t>
  </si>
  <si>
    <t>  Доступность информации о деятельности и решениях органов государственной власти (≥171 экз. на 1000 чел. – задание выполнено, &lt; 171 экз. на 1000 чел.– задание не выполнено)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</si>
  <si>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«Новое время»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</si>
  <si>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«Дзержинец»</t>
    </r>
  </si>
  <si>
    <t xml:space="preserve"> «Разовый тираж газеты «Дзержинец» (≥ 2700 экз. – задание выполнено, &lt; 2700 экз. – задание не выполнено) </t>
  </si>
  <si>
    <t>≥2 700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</si>
  <si>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«Дзержинец»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</si>
  <si>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«Дзержинец» (≥ 1 раза в год – задание выполнено, &lt; </t>
  </si>
  <si>
    <t>  Доступность информации о деятельности и решениях органов государственной власти (≥191 экз. на 1000 чел. – задание выполнено, &lt; 191 экз. на 1000 чел.– задание не выполнено)</t>
  </si>
  <si>
    <t>≥191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</si>
  <si>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«Дзержинец»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</si>
  <si>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«Огни Енисея»</t>
    </r>
  </si>
  <si>
    <t xml:space="preserve">«Разовый тираж газеты «Огни Енисея» (≥ 4000 экз. – задание выполнено, &lt; 4000 экз. – задание не выполнено) </t>
  </si>
  <si>
    <t>≥4000</t>
  </si>
  <si>
    <t xml:space="preserve">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«Огни Енисея»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</si>
  <si>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«Огни Енисея» (≥ 1 раза в год – задание выполнено, &lt; 1 раза в год – задание не выполнено) </t>
  </si>
  <si>
    <t>Доступность информации о деятельности и решениях органов государственной власти (≥138 экз. на 1000 чел. – задание выполнено, &lt; 138 экз. на 1000 чел.– задание не выполнено)</t>
  </si>
  <si>
    <t>≥138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</si>
  <si>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«Огни Енисея»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</si>
  <si>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«Емельяновские веси»</t>
    </r>
  </si>
  <si>
    <t xml:space="preserve">«Разовый тираж газеты «Емельяновские веси» (≥ 3800 экз. – задание выполнено, &lt; 3800 экз. – задание не выполнено) </t>
  </si>
  <si>
    <t>≥3 800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</si>
  <si>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«Емельяновские веси» (≥ 1 раза в неделю – задание выполнено, &lt; 1 раза в неделю – задание не выполне</t>
  </si>
  <si>
    <t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«Емельяновские веси» (≥ 1 раза в год – задание выпо</t>
  </si>
  <si>
    <t>Доступность информации о деятельности и решениях органов государственной власти (≥80 экз. на 1000 чел. – задание выполнено, &lt; 80 экз. на 1000 чел.– задание не выполнено)</t>
  </si>
  <si>
    <t>≥80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</si>
  <si>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«Емельяновские веси»</t>
  </si>
  <si>
    <t>Увеличение тиража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</si>
  <si>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«Редакция газеты «Енисейская правда»</t>
    </r>
  </si>
  <si>
    <t xml:space="preserve">«Разовый тираж газеты «Енисейская правда» (≥ 5500 экз. – задание выполнено, &lt; 5500 экз. – задание не выполнено) </t>
  </si>
  <si>
    <t>≥5 500</t>
  </si>
  <si>
    <t xml:space="preserve">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«Енисейская правда» (≥ 1 раза в неделю – задание выполнено, &lt; 1 раза в неделю – задание не выполне</t>
  </si>
  <si>
    <t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«Енисейская правда» (≥ 1 раза в год – задание выпол</t>
  </si>
  <si>
    <t>Доступность информации о деятельности и решениях органов государственной власти (≥124 экз. на 1000 чел. – задание выполнено, &lt; 124 экз. на 1000 чел.– задание не выполнено)</t>
  </si>
  <si>
    <t>≥124</t>
  </si>
  <si>
    <t xml:space="preserve"> Размещение материалов о деятельности и решениях органов государственной власти, иной официальной и социально значимой информации в газете «Енисейская правда»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</si>
  <si>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«Голос времени»</t>
    </r>
  </si>
  <si>
    <t xml:space="preserve">«Разовый тираж газеты «Голос времени» (≥ 4000 экз. – задание выполнено, &lt; 4000 экз. – задание не выполнено) </t>
  </si>
  <si>
    <t xml:space="preserve">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«Голос времени» (≥ 1 раза в неделю – задание выполнено, &lt; 1 раза в неделю – задание не выполнено)</t>
  </si>
  <si>
    <t xml:space="preserve"> 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«Голос времени» (≥ 1 раза в год – задание выполнено, &lt; 1 раза в год – задание не выполнено) </t>
  </si>
  <si>
    <t xml:space="preserve"> Доступность информации о деятельности и решениях органов государственной власти (≥127 экз. на 1000 чел. – задание выполнено, &lt; 127 экз. на 1000 чел.– задание не выполнено)</t>
  </si>
  <si>
    <t>≥127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</si>
  <si>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«Голос времени»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</si>
  <si>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«Идринский вестник»</t>
    </r>
  </si>
  <si>
    <t xml:space="preserve">«Разовый тираж газеты «Идринский вестник» (≥ 3100 экз. – задание выполнено, &lt; 3100 экз. – задание не выполнено) </t>
  </si>
  <si>
    <t>≥3 100</t>
  </si>
  <si>
    <t xml:space="preserve"> 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«Идринский вестник»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</si>
  <si>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«Идринский вестник» (≥ 1 раза в год – задание выполнено, &lt; 1 раза в год – задание не выполнено) </t>
  </si>
  <si>
    <t>Доступность информации о деятельности и решениях органов государственной власти (≥256 экз. на 1000 чел. – задание выполнено, &lt; 256 экз. на 1000 чел.– задание не выполнено)</t>
  </si>
  <si>
    <t>≥256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</si>
  <si>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«Идринский вестник»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</si>
  <si>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 xml:space="preserve">краевое государственное автономное учреждение «Редакция газеты «Иланские вести» </t>
    </r>
  </si>
  <si>
    <t xml:space="preserve">«Разовый тираж газеты «Иланские вести» (≥ 3700 экз. – задание выполнено, &lt; 3700 экз. – задание не выполнено) </t>
  </si>
  <si>
    <t xml:space="preserve">  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«Иланские вести»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</si>
  <si>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«Иланские вести» (≥ 1 раза в год – задание выполнено, &lt; 1 раза в год – задание не выполнено) </t>
  </si>
  <si>
    <t>Доступность информации о деятельности и решениях органов государственной власти (≥147 экз. на 1000 чел. – задание выполнено, &lt; 147 экз. на 1000 чел.– задание не выполнено)</t>
  </si>
  <si>
    <t>≥147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</si>
  <si>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«Иланские вести»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</si>
  <si>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«Редакция газеты «Канские ведомости»</t>
    </r>
  </si>
  <si>
    <t xml:space="preserve">  «Разовый тираж газеты «Канские ведомости» (≥ 10 000 экз. – задание выполнено, &lt; 10 000 экз. – задание не выполнено) </t>
  </si>
  <si>
    <t>≥10 000</t>
  </si>
  <si>
    <t>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«Канские ведомости»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</si>
  <si>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«Канские ведомости» (≥ 1 раза в год – задание выполнено, &lt; 1 раза в год – задание не выполнено) </t>
  </si>
  <si>
    <t>Доступность информации о деятельности и решениях органов государственной власти (≥84 экз. на 1000 чел. – задание выполнено, &lt; 84 экз. на 1000 чел.– задание не выполнено)</t>
  </si>
  <si>
    <t>≥84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</si>
  <si>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«Канские ведомости»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</si>
  <si>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«Знамя труда»</t>
    </r>
  </si>
  <si>
    <t xml:space="preserve">«Разовый тираж газеты «Знамя труда» (≥ 4050 экз. – задание выполнено, &lt; 4050 экз. – задание не выполнено) </t>
  </si>
  <si>
    <t>≥4 050</t>
  </si>
  <si>
    <t>  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«Знамя труда»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</si>
  <si>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«Знамя труда» (≥ 1 раза в год – задание выполнено, &lt; 1 раза в год – задание не выполнено) </t>
  </si>
  <si>
    <t>Доступность информации о деятельности и решениях органов государственной власти (≥257 экз. на 1000 чел. – задание выполнено, &lt; 257 экз. на 1000 чел.– задание не выполнено)</t>
  </si>
  <si>
    <t>≥257</t>
  </si>
  <si>
    <t xml:space="preserve"> Размещение материалов о деятельности и решениях органов государственной власти, иной официальной и социально значимой информации в газете «Знамя труда»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</si>
  <si>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«Советское Приангарье»</t>
    </r>
  </si>
  <si>
    <t xml:space="preserve">«Разовый тираж газеты «Советское Приангарье» (≥ 3500 экз. – задание выполнено, &lt; 3500 экз. – задание не выполнено) </t>
  </si>
  <si>
    <t>≥3 500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</si>
  <si>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«Советское Приангарье» (≥ 1 раза в неделю – задание выполнено, &lt; 1 раза в неделю – задание не выполнено)</t>
  </si>
  <si>
    <t xml:space="preserve"> 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«Советское Приангарье» (≥ 1 раза в год – задание выполнено, &lt; 1 раза в год – задание не выполнено) </t>
  </si>
  <si>
    <t>  Доступность информации о деятельности и решениях органов государственной власти (≥163 экз. на 1000 чел. – задание выполнено, &lt; 163 экз. на 1000 чел.– задание не выполнено)</t>
  </si>
  <si>
    <t>≥163</t>
  </si>
  <si>
    <t xml:space="preserve"> Размещение материалов о деятельности и решениях органов государственной власти, иной официальной и социально значимой информации в газете «Советское Приангарье»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</si>
  <si>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«Авангард»</t>
    </r>
  </si>
  <si>
    <t xml:space="preserve">«Разовый тираж газеты «Авангард» (≥ 1800 экз. – задание выполнено, &lt; 1800 экз. – задание не выполнено)  </t>
  </si>
  <si>
    <t>≥1 800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</si>
  <si>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«Авангард» (≥ 1 раза в неделю – задание выполнено, &lt; 1 раза в неделю – задание не выполнено)</t>
  </si>
  <si>
    <t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«Авангард» (≥ 1 раза в год – задание выполнено, &lt; 1</t>
  </si>
  <si>
    <t> Доступность информации о деятельности и решениях органов государственной власти (≥108 экз. на 1000 чел. – задание выполнено, &lt; 108 экз. на 1000 чел.– задание не выполнено)</t>
  </si>
  <si>
    <t>≥108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</si>
  <si>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«Авангард»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</si>
  <si>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«Эхо Турана»</t>
    </r>
  </si>
  <si>
    <t xml:space="preserve"> «Разовый тираж газеты «Эхо Турана» (≥ 3500 экз. – задание выполнено, &lt; 3500 экз. – задание не выполнено) 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</si>
  <si>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«Эхо Турана»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</si>
  <si>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«Эхо Турана» (≥ 1 раза в год – задание выполнено, &lt; 1 раза в год – задание не выполнено) </t>
  </si>
  <si>
    <t>  Доступность информации о деятельности и решениях органов государственной власти (≥235 экз. на 1000 чел. – задание выполнено, &lt;235 экз. на 1000 чел.– задание не выполнено)</t>
  </si>
  <si>
    <t>≥235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</si>
  <si>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«Эхо Турана»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</si>
  <si>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«Тубинские вести»</t>
    </r>
  </si>
  <si>
    <t xml:space="preserve">«Разовый тираж газеты «Тубинские вести» (≥ 7 350 экз. – задание выполнено, &lt; 7 350 экз. – задание не выполнено) 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</si>
  <si>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«Тубинские вести»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</si>
  <si>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«Тубинские вести» (≥ 1 раза в год – задание выполнено, &lt; 1 раза в год – задание не выполнено) </t>
  </si>
  <si>
    <t>  Доступность информации о деятельности и решениях органов государственной власти (≥156 экз. на 1000 чел. – задание выполнено, &lt;156 экз. на 1000 чел.– задание не выполнено)</t>
  </si>
  <si>
    <t>≥156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</si>
  <si>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«Тубинские вести»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</si>
  <si>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«Заря Енисея»</t>
    </r>
  </si>
  <si>
    <t xml:space="preserve">«Разовый тираж газеты «Заря Енисея» (≥ 4200 экз. – задание выполнено, &lt; 4200 экз. – задание не выполнено) </t>
  </si>
  <si>
    <t>≥4 200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</si>
  <si>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«Заря Енисея»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</si>
  <si>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«Заря Енисея» (≥ 1 раза в год – задание выполнено, &lt; 1 раза в год – задание не выполнено) </t>
  </si>
  <si>
    <t>Доступность информации о деятельности и решениях органов государственной власти (≥60 экз. на 1000 чел. – задание выполнено, &lt;60 экз. на 1000 чел.– задание не выполнено)</t>
  </si>
  <si>
    <t>≥64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</si>
  <si>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«Заря Енисея»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</si>
  <si>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«Власть труда»</t>
    </r>
  </si>
  <si>
    <t xml:space="preserve">«Разовый тираж газеты «Власть труда» (≥ 16500 экз. – задание выполнено, &lt; 16500 экз. – задание не выполнено) </t>
  </si>
  <si>
    <t>≥16 500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</si>
  <si>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«Власть труда»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</si>
  <si>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«Власть труда» (≥ 1 раза в год – задание выполнено, &lt; 1 раза в год – задание не выполнено) </t>
  </si>
  <si>
    <t>Доступность информации о деятельности и решениях органов государственной власти (≥167 экз. на 1000 чел. – задание выполнено, &lt;167 экз. на 1000 чел.– задание не выполнено)</t>
  </si>
  <si>
    <t>≥167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</si>
  <si>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«Власть труда»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</si>
  <si>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«Ангарский рабочий»</t>
    </r>
  </si>
  <si>
    <t xml:space="preserve">«Разовый тираж газеты «Ангарский рабочий» (≥ 3000 экз. – задание выполнено, &lt; 3000 экз. – задание не выполнено) </t>
  </si>
  <si>
    <t>≥3 000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</si>
  <si>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«Ангарский рабочий»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</si>
  <si>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«Ангарский рабочий» (≥ 1 раза в год – задание выполнено, &lt; 1 раза в год – задание не выполнено) </t>
  </si>
  <si>
    <t xml:space="preserve"> Доступность информации о деятельности и решениях органов государственной власти (≥190 экз. на 1000 чел. – задание выполнено, &lt;190 экз. на 1000 чел.– задание не выполнено)</t>
  </si>
  <si>
    <t>≥190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</si>
  <si>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«Ангарский рабочий»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</si>
  <si>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«Редакция газеты «Советское Причулымье»</t>
    </r>
  </si>
  <si>
    <t xml:space="preserve">«Разовый тираж газеты «Советское Причулымье» (≥ 4500 экз. – задание выполнено, &lt; 4500 экз. – задание не выполнено) </t>
  </si>
  <si>
    <t>≥4 500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</si>
  <si>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«Советское Причулымье»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</si>
  <si>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«Советское Причулымье» (≥ 1 раза в год – задание выполнено, &lt; 1 раза в год – задание не выполнено) </t>
  </si>
  <si>
    <t>≥60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</si>
  <si>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«Советское Причулымье»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</si>
  <si>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 «Редакция газеты «Победа»</t>
    </r>
  </si>
  <si>
    <t xml:space="preserve">«Разовый тираж газеты «Победа» (≥ 5600 экз. – задание выполнено, &lt; 5600 экз. – задание не выполнено) </t>
  </si>
  <si>
    <t>≥5 600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</si>
  <si>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«Победа»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</si>
  <si>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«Победа» (≥ 1 раза в год – задание выполнено, &lt; 1 раза в год – задание не выполнено)  </t>
  </si>
  <si>
    <t>Доступность информации о деятельности и решениях органов государственной власти (≥174 экз. на 1000 чел. – задание выполнено, &lt;174 экз. на 1000 чел.– задание не выполнено)</t>
  </si>
  <si>
    <t>≥174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</si>
  <si>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«Победа»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</si>
  <si>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 xml:space="preserve">краевое государственное автономное учреждение «Редакция газеты «Грани» </t>
    </r>
  </si>
  <si>
    <t>«Разовый тираж газеты «Грани» (≥ 3000 экз. – задание выполнено, &lt; 3000 экз. – задание не выполнено)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</si>
  <si>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«Грани»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</si>
  <si>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«Грани» (≥ 1 раза в год – задание выполнено, &lt; 1 раза в год – задание не выполнено) </t>
  </si>
  <si>
    <t>Доступность информации о деятельности и решениях органов государственной власти (≥221 экз. на 1000 чел. – задание выполнено, &lt;221 экз. на 1000 чел.– задание не выполнено)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</si>
  <si>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«Грани»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</si>
  <si>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 «Редакция газеты «Заря»</t>
    </r>
  </si>
  <si>
    <t xml:space="preserve"> «Разовый тираж газеты «Заря» (≥ 2000 экз. – задание выполнено, &lt; 2000 экз. – задание не выполнено) </t>
  </si>
  <si>
    <t>≥2 000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</si>
  <si>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«Заря» (≥ 1 раза в неделю – задание выполнено, &lt; 1 раза в неделю – задание не выполнено)</t>
  </si>
  <si>
    <t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«Заря» (≥ 1 раза в год – задание выполнено, &lt; 1 раз</t>
  </si>
  <si>
    <t xml:space="preserve"> Доступность информации о деятельности и решениях органов государственной власти (≥276 экз. на 1000 чел. – задание выполнено, &lt;276 экз. на 1000 чел.– задание не выполнено)</t>
  </si>
  <si>
    <t>≥276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</si>
  <si>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«Заря»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</si>
  <si>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 «Редакция газеты «Рабочий»</t>
    </r>
  </si>
  <si>
    <t xml:space="preserve">«Разовый тираж газеты «Рабочий» (≥ 2100 экз. – задание выполнено, &lt; 2100 экз. – задание не выполнено) </t>
  </si>
  <si>
    <t>≥2 100</t>
  </si>
  <si>
    <t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«Рабочий»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</si>
  <si>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«Рабочий» (≥ 1 раза в год – задание выполнено, &lt; 1 </t>
  </si>
  <si>
    <t xml:space="preserve"> Доступность информации о деятельности и решениях органов государственной власти (≥63 экз. на 1000 чел. – задание выполнено, &lt;63 экз. на 1000 чел.– задание не выполнено)</t>
  </si>
  <si>
    <t>≥63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</si>
  <si>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«Рабочий»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</si>
  <si>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 xml:space="preserve">краевое государственное автономное учреждение  «Редакция газеты «Сельская жизнь» </t>
    </r>
  </si>
  <si>
    <t xml:space="preserve">«Разовый тираж газеты «Сельская жизнь» (≥ 3200 экз. – задание выполнено, &lt; 3200 экз. – задание не выполнено) </t>
  </si>
  <si>
    <t>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«Сельская жизнь» (≥ 1 раза в неделю – задание выполнено, &lt; 1 раза в неделю – задание не выполнено)</t>
  </si>
  <si>
    <t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«Сельская жизнь» (≥ 1 раза в год – задание выполнен</t>
  </si>
  <si>
    <t>Доступность информации о деятельности и решениях органов государственной власти (≥158 экз. на 1000 чел. – задание выполнено, &lt;158 экз. на 1000 чел.– задание не выполнено)</t>
  </si>
  <si>
    <t>≥158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</si>
  <si>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«Сельская жизнь»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</si>
  <si>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 xml:space="preserve">краевое государственное автономное учреждение  «Редакция газеты «Сельский труженик» </t>
    </r>
  </si>
  <si>
    <t xml:space="preserve">«Разовый тираж газеты «Сельский труженик» (≥ 2400 экз. – задание выполнено, &lt; 2400 экз. – задание не выполнено) </t>
  </si>
  <si>
    <t>≥2 400</t>
  </si>
  <si>
    <t>Закрытие четырех почтовых участков на территории района и фактическое прекращение подписки на районную газету на этих участкая</t>
  </si>
  <si>
    <t>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«Сельский труженик» (≥ 1 раза в неделю – задание выполнено, &lt; 1 раза в неделю – задание не выполнен</t>
  </si>
  <si>
    <t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«Сельский труженик» (≥ 1 раза в год – задание выпол</t>
  </si>
  <si>
    <t>Доступность информации о деятельности и решениях органов государственной власти (≥220 экз. на 1000 чел. – задание выполнено, &lt;220 экз. на 1000 чел.– задание не выполнено)</t>
  </si>
  <si>
    <t>≥220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</si>
  <si>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«Сельский труженик»</t>
  </si>
  <si>
    <t>Закрытие четырех почтовых участков на территории района и фактическое прекращение подписки на раонную газету на этих участкая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</si>
  <si>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 «Редакция газеты «Маяк Севера»</t>
    </r>
  </si>
  <si>
    <t xml:space="preserve">«Разовый тираж газеты «Маяк Севера» (≥ 2900 экз. – задание выполнено, &lt; 2900 экз. – задание не выполнено) </t>
  </si>
  <si>
    <t>≥2 900</t>
  </si>
  <si>
    <t>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«Маяк Севера»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</si>
  <si>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«Маяк Севера» (≥ 1 раза в год – задание выполнено, </t>
  </si>
  <si>
    <t>Доступность информации о деятельности и решениях органов государственной власти (≥162 экз. на 1000 чел. – задание выполнено, &lt;162 экз. на 1000 чел.– задание не выполнено)</t>
  </si>
  <si>
    <t>≥162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</si>
  <si>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«Маяк Севера»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</si>
  <si>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 «Редакция газеты «Голос Тюхтета»</t>
    </r>
  </si>
  <si>
    <t xml:space="preserve">«Разовый тираж газеты «Голос Тюхтета» (≥ 1400 экз. – задание выполнено, &lt; 1400 экз. – задание не выполнено) </t>
  </si>
  <si>
    <t>≥1 400</t>
  </si>
  <si>
    <t>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«Голос Тюхтета» (≥ 1 раза в неделю – задание выполнено, &lt; 1 раза в неделю – задание не выполнено)</t>
  </si>
  <si>
    <t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«Голос Тюхтета» (≥ 1 раза в год – задание выполнено</t>
  </si>
  <si>
    <t>   Доступность информации о деятельности и решениях органов государственной власти (≥165 экз. на 1000 чел. – задание выполнено, &lt;165 экз. на 1000 чел.– задание не выполнено)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</si>
  <si>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«Голос Тюхтета»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</si>
  <si>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 «Редакция газеты «Сибирский хлебороб»</t>
    </r>
  </si>
  <si>
    <t xml:space="preserve">«Разовый тираж газеты «Сибирский хлебороб» (≥ 7600 экз. – задание выполнено, &lt; 7600 экз. – задание не выполнено) </t>
  </si>
  <si>
    <t>≥7 600</t>
  </si>
  <si>
    <t>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«Сибирский хлебороб»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</si>
  <si>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«Сибирский хлебороб» (≥ 1 раза в год – задание выполнено, &lt; 1 раза в год – задание не выполнено) </t>
  </si>
  <si>
    <t>  Доступность информации о деятельности и решениях органов государственной власти (≥234 экз. на 1000 чел. – задание выполнено, &lt;234 экз. на 1000 чел.– задание не выполнено)</t>
  </si>
  <si>
    <t>≥234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</si>
  <si>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«Сибирский хлебороб»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</si>
  <si>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 «Редакция газеты «Вперед»</t>
    </r>
  </si>
  <si>
    <t xml:space="preserve">«Разовый тираж газеты «Вперед» (≥ 3200 экз. – задание выполнено, &lt; 3200 экз. – задание не выполнено) </t>
  </si>
  <si>
    <t>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«Вперед»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</si>
  <si>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«Вперед» (≥ 1 раза в год – задание выполнено, &lt; 1 раза в год – задание не выполнено) </t>
  </si>
  <si>
    <t>  Доступность информации о деятельности и решениях органов государственной власти (≥148 экз. на 1000 чел. – задание выполнено, &lt;148 экз. на 1000 чел.– задание не выполнено)</t>
  </si>
  <si>
    <t>≥148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</si>
  <si>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«Вперед»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</si>
  <si>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 «Редакция газеты «Манская жизнь»</t>
    </r>
  </si>
  <si>
    <t xml:space="preserve">«Разовый тираж газеты «Манская жизнь» (≥ 2900 экз. – задание выполнено, &lt; 2900 экз. – задание не выполнено) </t>
  </si>
  <si>
    <t xml:space="preserve">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«Манская жизнь» (≥ 1 раза в неделю – задание выполнено, &lt; 1 раза в неделю – задание не выполнено)</t>
  </si>
  <si>
    <t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«Манская жизнь» (≥ 1 раза в год – задание выполнено</t>
  </si>
  <si>
    <t xml:space="preserve"> Доступность информации о деятельности и решениях органов государственной власти (≥182 экз. на 1000 чел. – задание выполнено, &lt;182 экз. на 1000 чел.– задание не выполнено)</t>
  </si>
  <si>
    <t>≥182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</si>
  <si>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«Манская жизнь»</t>
  </si>
  <si>
    <t xml:space="preserve"> Себестоимость одной полосы формата А3 с учетом тиражности</t>
  </si>
  <si>
    <t>Годовой объем газетных полос, приведенный к формату 4А3</t>
  </si>
  <si>
    <t xml:space="preserve"> Планируемое количесто потребителей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</si>
  <si>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 «Редакция газеты «Огни Сибири»</t>
    </r>
  </si>
  <si>
    <t xml:space="preserve">«Разовый тираж газеты «Огни Сибири» (≥ 3400 экз. – задание выполнено, &lt; 3400 экз. – задание не выполнено) </t>
  </si>
  <si>
    <t xml:space="preserve">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«Огни Сибири» (≥ 1 раза в неделю – задание выполнено, &lt; 1 раза в неделю – задание не выполнено)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</si>
  <si>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«Огни Сибири» (≥ 1 раза в год – задание выполнено, &lt; 1 раза в год – задание не выполнено) </t>
  </si>
  <si>
    <t xml:space="preserve"> Доступность информации о деятельности и решениях органов государственной власти (≥51 экз. на 1000 чел. – задание выполнено, &lt;51 экз. на 1000 чел.– задание не выполнено)</t>
  </si>
  <si>
    <t>≥51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</si>
  <si>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«Огни Сибири»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</si>
  <si>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 «Редакция газеты «Ленинская искра»</t>
    </r>
  </si>
  <si>
    <t xml:space="preserve"> «Разовый тираж газеты «Ленинская искра» (≥ 3250 экз. – задание выполнено, &lt; 3250 экз. – задание не выполнено) </t>
  </si>
  <si>
    <t>≥3 250</t>
  </si>
  <si>
    <t xml:space="preserve">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«Ленинская искра» (≥ 1 раза в неделю – задание выполнено, &lt; 1 раза в неделю – задание не выпол</t>
  </si>
  <si>
    <t xml:space="preserve">Периодичность размещения информации о деятельности региональных отделений политических партий в объеме 1/2 газетной полосы формата А3 (для каждого регионального отделения политической партии) в газете «Ленинская искра» (≥ 1 раза в год – задание выполнено, &lt; 1 раза в год – задание не выполнено) </t>
  </si>
  <si>
    <t xml:space="preserve"> Доступность информации о деятельности и решениях органов государственной власти (≥99 экз. на 1000 чел. – задание выполнено, &lt;99 экз. на 1000 чел.– задание не выполнено)</t>
  </si>
  <si>
    <t>≥99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</si>
  <si>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«Ленинская искра»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</si>
  <si>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 учреждение  «Дирекция краевых телепрограмм»</t>
    </r>
  </si>
  <si>
    <r>
      <t>Наименование услуги:</t>
    </r>
    <r>
      <rPr>
        <b/>
        <sz val="10"/>
        <rFont val="Times New Roman"/>
        <family val="1"/>
        <charset val="204"/>
      </rPr>
      <t xml:space="preserve">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t>
    </r>
  </si>
  <si>
    <t>Наличие высшего образования и стажа работы по специальности не менее 1 года у специалистов основного профиля по оказанию государственной услуги (≥50% - задание выполнено, &lt; 50 % - задание не выполнено)</t>
  </si>
  <si>
    <t>≥50</t>
  </si>
  <si>
    <t xml:space="preserve"> Хронометраж телепрограммы новостей  </t>
  </si>
  <si>
    <t>количество минут</t>
  </si>
  <si>
    <t>2.1.</t>
  </si>
  <si>
    <r>
      <t xml:space="preserve"> </t>
    </r>
    <r>
      <rPr>
        <sz val="10"/>
        <rFont val="Times New Roman"/>
        <family val="1"/>
        <charset val="204"/>
      </rPr>
      <t xml:space="preserve">Хронометраж телепрограммы новостей   на телеканале "Енисей"  (≥ 12 минут – задание выполнено, &lt; 12 минут – задание не выполнено) </t>
    </r>
  </si>
  <si>
    <t>≥12</t>
  </si>
  <si>
    <r>
      <t xml:space="preserve"> </t>
    </r>
    <r>
      <rPr>
        <sz val="10"/>
        <rFont val="Times New Roman"/>
        <family val="1"/>
        <charset val="204"/>
      </rPr>
      <t xml:space="preserve">Хронометраж информационно-аналитических телепрограммы на телеканале "Енисей"  (≥ 30 минут – задание выполнено, &lt; 30 минут – задание не выполнено) </t>
    </r>
  </si>
  <si>
    <t>≥30</t>
  </si>
  <si>
    <t xml:space="preserve"> Хронометраж информационно - публицистическая программа "Утро на Енисее"(≥ 150 минут – задание выполнено, &lt; 150 минут – задание не выполнено) </t>
  </si>
  <si>
    <t>≥150</t>
  </si>
  <si>
    <t xml:space="preserve">Хронометраж аналитической телепрограммы "Специальный Репортаж" на телеканале "Енисей"  (≥ 3 минут – задание выполнено, &lt; 3 минут – задание не выполнено) </t>
  </si>
  <si>
    <t>≥3</t>
  </si>
  <si>
    <t xml:space="preserve">Хронометраж аналитической телепрограммы "Экспресс аналитика" на телеканале "Енисей"  (≥ 3 минут – задание выполнено, &lt; 3 минут – задание не выполнено) </t>
  </si>
  <si>
    <t>7.</t>
  </si>
  <si>
    <t>Хронометраж информационной программы новости районов (≥ 12 минут – задание выполнено, &lt; 12 минут – задание не выполнено</t>
  </si>
  <si>
    <t>8.</t>
  </si>
  <si>
    <t>Хронометраж информационной программы новости регионов (≥ 3 минут – задание выполнено, &lt; 3 минут – задание не выполнено)</t>
  </si>
  <si>
    <t>9.</t>
  </si>
  <si>
    <t xml:space="preserve">Хронометраж информационно публицистической программы (Край без окраин ) (≥ 12 минут – задание выполнено, &lt; 12 минут – задание не выполнено) </t>
  </si>
  <si>
    <t>10.</t>
  </si>
  <si>
    <t xml:space="preserve">Хронометраж информационно-аналитической программы Интервью (≥ 12 минут – задание выполнено, &lt; 12 минут – задание не выполнено) </t>
  </si>
  <si>
    <t>11.</t>
  </si>
  <si>
    <t>Хронометраж информационной программы новости спорта (≥ 12 минут – задание выполнено, &lt; 12 минут – задание не выполнено)</t>
  </si>
  <si>
    <t>12.</t>
  </si>
  <si>
    <t xml:space="preserve">Хронометраж информационной программы новости экономики (≥ 12 минут – задание выполнено, &lt; 12 минут – задание не выполнено) </t>
  </si>
  <si>
    <t>13.</t>
  </si>
  <si>
    <t xml:space="preserve">Хронометраж информационной программы новости культуры (≥ 12 минут – задание выполнено, &lt; 12 минут – задание не выполнено) </t>
  </si>
  <si>
    <t>14.</t>
  </si>
  <si>
    <t xml:space="preserve">Информационная программа жанра медиа-обзор(≥ 3 минут – задание выполнено, &lt; 3 минут – задание не выполнено) </t>
  </si>
  <si>
    <t>15.</t>
  </si>
  <si>
    <t xml:space="preserve">Информационная публицистическая программа к 80-летию Красноярского края (≥ 15 минут – задание выполнено, &lt; 15 минут – задание не выполнено) </t>
  </si>
  <si>
    <t>≥15</t>
  </si>
  <si>
    <t>16.</t>
  </si>
  <si>
    <r>
      <t xml:space="preserve"> </t>
    </r>
    <r>
      <rPr>
        <sz val="10"/>
        <rFont val="Times New Roman"/>
        <family val="1"/>
        <charset val="204"/>
      </rPr>
      <t>Использование в процессе оказания государственной услуги не менее одной из следующих специализированных программ Adobe In Design, QuarkXPress, Corel Ventura, Adobe Photoshop, Adobe Illustrator, Corel DRAW, Adobe Acrobat и PDF, Pagemaker (≥ 1 - задание выполнено; &lt; 1 - задание не выполнено)</t>
    </r>
  </si>
  <si>
    <t xml:space="preserve"> Производство и распространение телепрограмм на государственном телеканале «Енисей»</t>
  </si>
  <si>
    <t>1.1.</t>
  </si>
  <si>
    <t xml:space="preserve"> Количество произведенных телепрограмм</t>
  </si>
  <si>
    <t>количество программ</t>
  </si>
  <si>
    <t>1.1.1.</t>
  </si>
  <si>
    <t xml:space="preserve">Программа новостей </t>
  </si>
  <si>
    <t>1.1.2.</t>
  </si>
  <si>
    <t xml:space="preserve"> Информационно-аналитическая  программа </t>
  </si>
  <si>
    <t>1.1.3.</t>
  </si>
  <si>
    <t xml:space="preserve"> Информационно - публицистическая телепрограмма "Утро на Енисее".</t>
  </si>
  <si>
    <t>1.1.4.</t>
  </si>
  <si>
    <t xml:space="preserve"> Аналитическая пограмма "Специальный репортаж"</t>
  </si>
  <si>
    <t>1.1.5.</t>
  </si>
  <si>
    <t>Аналитическая программа "Экспресс аналитика"</t>
  </si>
  <si>
    <t>1.1.6.</t>
  </si>
  <si>
    <t>Информационная программа новости районов</t>
  </si>
  <si>
    <t>1.1.7.</t>
  </si>
  <si>
    <t>Информаионна программа новости регионов</t>
  </si>
  <si>
    <t>1.1.8.</t>
  </si>
  <si>
    <t>Информационно публицистическая программа "Край без окраин"</t>
  </si>
  <si>
    <t>1.1.9.</t>
  </si>
  <si>
    <t>Информационно - аналитическая программа новости спорта</t>
  </si>
  <si>
    <t>1.1.10.</t>
  </si>
  <si>
    <t>Информационно - аналитическая программа новости культуры</t>
  </si>
  <si>
    <t>1.1.11.</t>
  </si>
  <si>
    <t>Информационно - аналитическая программа новости экономики</t>
  </si>
  <si>
    <t>1.1.12.</t>
  </si>
  <si>
    <t>Информационно-аналитическая программа жанра "Интервью"</t>
  </si>
  <si>
    <t>1.1.13.</t>
  </si>
  <si>
    <t>Информационная программа жанра медиа-обзор</t>
  </si>
  <si>
    <t>1.1.14.</t>
  </si>
  <si>
    <t>Информационно - публицистическая программа к 80-летию Красноярского края</t>
  </si>
  <si>
    <t>1.2.</t>
  </si>
  <si>
    <t>Себестоимость производства одной программы</t>
  </si>
  <si>
    <t>1.3.</t>
  </si>
  <si>
    <t xml:space="preserve"> Размер субсидий</t>
  </si>
  <si>
    <t>тыс.рублей</t>
  </si>
  <si>
    <t>1.4.</t>
  </si>
  <si>
    <t xml:space="preserve"> Предполагаемое количество потребителей (аудитория телеканала)</t>
  </si>
  <si>
    <t>тыс. человек</t>
  </si>
  <si>
    <t>Статистические данные</t>
  </si>
  <si>
    <t xml:space="preserve"> Обеспечение вещания телевизионных программ на государственном телеканале «Енисей» </t>
  </si>
  <si>
    <t xml:space="preserve"> Количество обслуживаемых приемо-передающих станций</t>
  </si>
  <si>
    <t>количество ППС</t>
  </si>
  <si>
    <t>2.2.</t>
  </si>
  <si>
    <t xml:space="preserve"> Количество точек доступа для телевизионного вещания</t>
  </si>
  <si>
    <t>2.3.</t>
  </si>
  <si>
    <t>Себестоимость вещания одной ППС</t>
  </si>
  <si>
    <t>Размер субсидий</t>
  </si>
  <si>
    <t>тыс. рублей</t>
  </si>
  <si>
    <t xml:space="preserve">Производство и распространение социально значимых для населения края материалов на государственном телеканале «Енисей» </t>
  </si>
  <si>
    <t>3.1.</t>
  </si>
  <si>
    <t>Количество произведенных телепрограмм</t>
  </si>
  <si>
    <t>3.1.1.</t>
  </si>
  <si>
    <t xml:space="preserve"> Ежедневная телепрограмма на тему физкультуры и спорта, краеведения, здоровья населения, творчества, развития сельского хозяйства и личной экономики</t>
  </si>
  <si>
    <t>3.1.2.</t>
  </si>
  <si>
    <t>Телепрограмма дискуссионного формата</t>
  </si>
  <si>
    <t>3.1.3.</t>
  </si>
  <si>
    <t>Телепрограмма с интерактивным общением с жителями края</t>
  </si>
  <si>
    <t>3.2.</t>
  </si>
  <si>
    <t xml:space="preserve"> Производство и распространение радиопрограмм</t>
  </si>
  <si>
    <t>4.1.</t>
  </si>
  <si>
    <t xml:space="preserve"> Выпуск радиопрограммы о деятельности политических партий, зарегистрированных на территории Красноярского края</t>
  </si>
  <si>
    <t>количество радиопрограмм</t>
  </si>
  <si>
    <t>4.2.</t>
  </si>
  <si>
    <r>
      <t xml:space="preserve">Наименование государственной услуги: </t>
    </r>
    <r>
      <rPr>
        <b/>
        <sz val="10"/>
        <rFont val="Times New Roman"/>
        <family val="1"/>
        <charset val="204"/>
      </rPr>
      <t>обеспечение предоставления мультисервисных услуг связи для организации информационного обмена между органами государственной власти Красноярского края, органами местного самоуправления, подразделениями, предприятиями и учреждениями, находящимися в их ведении</t>
    </r>
  </si>
  <si>
    <t xml:space="preserve"> Количества точек удаленного доступа для предоставление мультисервисных услуг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</si>
  <si>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 «Красноярский краевой Дом журналиста»</t>
    </r>
  </si>
  <si>
    <r>
      <t>Наименование услуги:</t>
    </r>
    <r>
      <rPr>
        <b/>
        <sz val="10"/>
        <rFont val="Times New Roman"/>
        <family val="1"/>
        <charset val="204"/>
      </rPr>
      <t xml:space="preserve"> организация и проведение мероприятий обучающего, культурного, информационного и зрелищно-развлекательного характера</t>
    </r>
  </si>
  <si>
    <t>Периодичность проведения медийных методических и обучающих мероприятий  (≥1 раза в квартал – задание выполнено, &lt; 1 раза в квартал – задание не выполнено)</t>
  </si>
  <si>
    <t>количество раз в квартал</t>
  </si>
  <si>
    <t>Организация медийных, методических и обучающих мероприятий</t>
  </si>
  <si>
    <t>Количество участников обучающих и стимулирующих мероприятий, организованных для журналистов (конкурсы, семинары, фестивали и др.)</t>
  </si>
  <si>
    <t>количество выходов</t>
  </si>
  <si>
    <t>Значительное увеличение количества участников, больше планового за счет проведения концертов к 80-летию Красноярского края и социологических опросов</t>
  </si>
  <si>
    <t>Себестоимость посещения одного мероприятия</t>
  </si>
  <si>
    <t>Отклонение в меньшую сторну за счет увеличения количества участников</t>
  </si>
  <si>
    <t>В связи с уменьшением количество выходов</t>
  </si>
  <si>
    <r>
      <t xml:space="preserve">Наименование услуги: </t>
    </r>
    <r>
      <rPr>
        <b/>
        <sz val="10"/>
        <rFont val="Times New Roman"/>
        <family val="1"/>
        <charset val="204"/>
      </rPr>
      <t xml:space="preserve">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t>
    </r>
  </si>
  <si>
    <t xml:space="preserve"> «Разовый тираж газеты  «Новая жизнь» (≥ 1443 экз. – задание выполнено, &lt; 1443 экз. – задание не выполнено) </t>
  </si>
  <si>
    <t xml:space="preserve">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«Новая жизнь» (≥ 1 раза в неделю – задание выполнено, &lt; 1 раза в неделю – задание не выполнено) </t>
  </si>
  <si>
    <t>количество  раз в неделю</t>
  </si>
  <si>
    <r>
      <t xml:space="preserve"> </t>
    </r>
    <r>
      <rPr>
        <sz val="10"/>
        <rFont val="Times New Roman"/>
        <family val="1"/>
        <charset val="204"/>
      </rPr>
      <t xml:space="preserve"> Использование в процессе оказания государственной услуги не менее одной из следующих специализированных программ Adobe In Design, QuarkXPress, Corel Ventura, Adobe Photoshop, Adobe Illustrator, Corel DRAW, Adobe Acrobat и PDF, Pagemaker (≥ 1 - задание выполнено; &lt; 1 - задание не выполнено)</t>
    </r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</si>
  <si>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«Новая жизнь»</t>
  </si>
  <si>
    <t>Количество выходов номеров газеты</t>
  </si>
  <si>
    <t>Плановые показатели выполнены</t>
  </si>
  <si>
    <t xml:space="preserve"> Годовой объем газетных полос, приведенный к формату 4А3</t>
  </si>
  <si>
    <t>газ. полос</t>
  </si>
  <si>
    <t>Себестоимость одной полосы формата 4А3 с учетом тиражности</t>
  </si>
  <si>
    <t>Сокращение расходов в связи с конкурсными процедурами</t>
  </si>
  <si>
    <t xml:space="preserve"> Годовой тираж газеты, приведенный к формату 4А3</t>
  </si>
  <si>
    <t>тыс. экз. 4А3</t>
  </si>
  <si>
    <t>Увеличение количества подписчиков</t>
  </si>
  <si>
    <t xml:space="preserve"> Планируемое количество потребителей</t>
  </si>
  <si>
    <t>1.6</t>
  </si>
  <si>
    <r>
      <t>Наименование услуги:</t>
    </r>
    <r>
      <rPr>
        <b/>
        <sz val="10"/>
        <rFont val="Times New Roman"/>
        <family val="1"/>
        <charset val="204"/>
      </rPr>
      <t xml:space="preserve">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t>
    </r>
  </si>
  <si>
    <t>Периодичность проведения информационно - разъяснительных мероприятий по актуальным социально-значимым вопросам (≥1 раза в квартал – задание выполнено, &lt; 1 раза в квартал – задание не выполнено)</t>
  </si>
  <si>
    <t>информационно-зазъяснительная работа по актуальным социально - значимым вопросам</t>
  </si>
  <si>
    <t>Количество произведенной и распространненой полиграфической и иной информационной продукции</t>
  </si>
  <si>
    <t>Увеличение количества произведеноой продукции, меньшего формата</t>
  </si>
  <si>
    <t>Себестоимость произведенной и распространенной продукции</t>
  </si>
  <si>
    <t>Отклонение в меньшую сторну за счет увеличения произведенной продукции</t>
  </si>
  <si>
    <t>экономия</t>
  </si>
  <si>
    <r>
      <t xml:space="preserve">Наименование учреждения: </t>
    </r>
    <r>
      <rPr>
        <b/>
        <sz val="10"/>
        <rFont val="Times New Roman"/>
        <family val="1"/>
        <charset val="204"/>
      </rPr>
      <t>краевое государственное автономное учреждение  «Редакция газеты «Наш Красноярский край»</t>
    </r>
  </si>
  <si>
    <r>
      <t>Наименование услуги:</t>
    </r>
    <r>
      <rPr>
        <b/>
        <sz val="10"/>
        <rFont val="Times New Roman"/>
        <family val="1"/>
        <charset val="204"/>
      </rPr>
      <t>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t>
    </r>
  </si>
  <si>
    <t>Наличие высшего образования и стажа работы по специальности не менее 1 года у специалистов основного профиля по оказанию государственной услуги (≥50% - задание выполнено, &lt; 50 % - задание не выполнено</t>
  </si>
  <si>
    <t>Среднеразовый тираж газеты "Наш Красноярский край" (пятница) (экз.) (≥ 40000 экз. - задание выполнено, &lt; 40000 экз. - задание не выполнено)</t>
  </si>
  <si>
    <t>≥40000</t>
  </si>
  <si>
    <t>Среднеразовый тираж газеты "Наш Красноярский край" (среда) (экз.) (≥ 5000 экз. - задание выполнено, &lt; 5000 экз. - задание не выполнено)</t>
  </si>
  <si>
    <t>≥5000</t>
  </si>
  <si>
    <t>Объем размещения материалов о социально-экономическом положении, общественно-политической и культурной жизни Красноярского края, городов и районов края в газете "Наш Красноярский край" (пятница) (≥ 96 газетных полос формата А3 в квартал - задание выполнено, &lt; 96 газетных полос формата А3 в квартал - задание не выполнено)</t>
  </si>
  <si>
    <t>количество полос формата А3 в квартал</t>
  </si>
  <si>
    <t>≥96</t>
  </si>
  <si>
    <t>В связи с большим количеством событий  требующих освещения на страницах газеты</t>
  </si>
  <si>
    <t>Периодичность опубликования материалов по итогам проведенных интерактивных мероприятий («прямых линий», «круглых столов» и т.д. читателей газеты с Губернатором Красноярского края, депутататми Законодательного Собрания края, должностными лицами и специалистами органов государственной власти и местного самоуправления) в газете "Наш Красноярский край" (пятница) (≥ 3 раза в квартал - задание выполнено, &lt; 3 раза в квартал - задание не выполнено)</t>
  </si>
  <si>
    <t>Возросший интерес читателей к такой форме освещения событий из жизни края</t>
  </si>
  <si>
    <t>Периодичность размещения в газете "Наш Красноярский край" (вторник, пятница) одной из специальных рубрик по освещению деятельности депутатов Законодательного Собрания Красноярского края  (≥ 12 раз в квартал - задание выполнено, &lt; 12 раз в квартал - задание не выполнено)</t>
  </si>
  <si>
    <t>Увеличение объемов материалов освещающих деятельность Законодательного Собрания</t>
  </si>
  <si>
    <t>7. Периодичность размещения информации фракций в Законодательном Собрании Красноярского края в объеме 1  газетной полосы формата А3 в газете "Наш Красноярский край" (пятница) (≥ 2 раз в год - задание выполнено, &lt; 2 раз в год - задание не выполнено)</t>
  </si>
  <si>
    <t>количество раз в год</t>
  </si>
  <si>
    <t>≥2</t>
  </si>
  <si>
    <t>8. Периодичность размещения информации о деятельности региональных отделений политических партий  в объеме ½ газетной полосы формата А3 (для каждого регионального отделения политической партии) в газете «Наш Красноярский край» (пятница) (≥ 1 раз в год - задание выполнено, &lt; 1 раз в год - задание не выполнено</t>
  </si>
  <si>
    <t xml:space="preserve">Увеличение объемов материалов освещающих деятельность региональных отделений политических партий </t>
  </si>
  <si>
    <t xml:space="preserve"> Доступность населения к нормативным правовым актам и иной официальной информации, публикуемых в газете "Наш Красноярский край" (пятница)  (экз. на 1000 чел.) (≥ 14 экз. на 1000 чел.  - задание выполнено; &lt; 14 экз. на 1000 чел. - задание не выполнено)</t>
  </si>
  <si>
    <t>Среднеразо-вый тираж/численность населения края*1000 экз.</t>
  </si>
  <si>
    <t>≥14</t>
  </si>
  <si>
    <t>Доступность населения к нормативным правовым актам и иной официальной информации, публикуемых в газете "Наш Красноярский край" (среда)  (экз. на 1000 чел.) (≥ 5 экз. на 1000 чел.  - задание выполнено; &lt; 5 экз. на 1000 чел. - задание не выполнено)</t>
  </si>
  <si>
    <t>Среднеразо-вый тираж/численность населения города*1000 экз.</t>
  </si>
  <si>
    <t>≥5</t>
  </si>
  <si>
    <t xml:space="preserve"> Использование в процессе оказания государственной услуги (выполнения работы) не менее одной из следующих специализированных программ: Adobe In Design, QuarkXPress, Corel Ventura, Adobe Photoshop, Adobe Illustrator, Corel DRAW, Adobe Acrobat и PDF, Pagemaker (≥ 3 - задание выполнено; &lt; 3 - задание не выполнено)</t>
  </si>
  <si>
    <t>Необходимость повышения качества верстки газеты</t>
  </si>
  <si>
    <t>С июля по декабрь 2014года издание приложения  к газете "Наш Красноярский край" посвященного празднованию 80-ти летия Красноярского края (≥ 100 газетных полос формата А3 в квартал - задание выполнено, &lt; 100 газетных полос формата А3 в квартал - задание не выполнено)</t>
  </si>
  <si>
    <t>≥200</t>
  </si>
  <si>
    <t>Производство, выпуск и распространение краевой государственной газеты «Наш Красноярский край», учрежденной совместно с Законодательным собранием Красноярского края и Губернатором Красноярского края</t>
  </si>
  <si>
    <t>Количество выходов номеров газеты (пятница)</t>
  </si>
  <si>
    <t>кол-во выходов</t>
  </si>
  <si>
    <t>Количество выходов номеров газеты (среда)</t>
  </si>
  <si>
    <t>Количество полос (А3)</t>
  </si>
  <si>
    <t>газ. страниц</t>
  </si>
  <si>
    <t>Увеличение объемов материалов подлежащих обязательной публикации</t>
  </si>
  <si>
    <t>газ. пол.</t>
  </si>
  <si>
    <t>Годовой тираж газеты, приведенный к формату 4А3</t>
  </si>
  <si>
    <t>тыс. экз. 4А3.</t>
  </si>
  <si>
    <t>1.6.</t>
  </si>
  <si>
    <t>Себестоимость 1 экземпляра газеты, приведенного к 4А3</t>
  </si>
  <si>
    <t>1.7.</t>
  </si>
  <si>
    <t>тыс. руб.</t>
  </si>
  <si>
    <t>1.8.</t>
  </si>
  <si>
    <t>Планируемое количество потребителей (пятница)</t>
  </si>
  <si>
    <t>Издание двух дополнительных номеров</t>
  </si>
  <si>
    <t>1.9.</t>
  </si>
  <si>
    <t>Планируемое количесто потребителей (среда)</t>
  </si>
  <si>
    <t>2.1. Наличие высшего образования и стажа работы по специальности не менее 1 года у специалистов основного профиля по оказанию государственной услуги (≥50% - задание выполнено, &lt; 50 % - задание не выполнено)</t>
  </si>
  <si>
    <t>Тщательный подбор персонала</t>
  </si>
  <si>
    <r>
      <t>2.2.</t>
    </r>
    <r>
      <rPr>
        <sz val="7"/>
        <rFont val="Times New Roman"/>
        <family val="1"/>
        <charset val="204"/>
      </rPr>
      <t>  </t>
    </r>
    <r>
      <rPr>
        <sz val="10"/>
        <rFont val="Times New Roman"/>
        <family val="1"/>
        <charset val="204"/>
      </rPr>
      <t xml:space="preserve"> «Разовый тираж журнала «Ведомости высших органов государственной власти Красноярского края» ((с 01.01.2014 по 30.06.2014) ≥ 920 экз. – задание выполнено, &lt; 920 экз. – задание не выполнено; (с 01.07.2014 по 31.12.2014) ≥ 805 экз. – задание выполнено, &lt; 805 экз. – задание не выполнено) </t>
    </r>
  </si>
  <si>
    <t>≥805</t>
  </si>
  <si>
    <r>
      <t>2.3.</t>
    </r>
    <r>
      <rPr>
        <sz val="7"/>
        <rFont val="Times New Roman"/>
        <family val="1"/>
        <charset val="204"/>
      </rPr>
      <t xml:space="preserve">  </t>
    </r>
    <r>
      <rPr>
        <sz val="10"/>
        <rFont val="Times New Roman"/>
        <family val="1"/>
        <charset val="204"/>
      </rPr>
      <t xml:space="preserve">Периодичность размещения материалов о нормативно правовых актах органов государственной власти Красноярского края, иных правовых актах и официальной информации органов государственной власти края и иных государственных органов Красноярского края в журнале «Ведомости высших органов государственной власти Красноярского края» (≥ 2 раза в неделю – задание выполнено, &lt; 2 раза в неделю – задание не выполнено) </t>
    </r>
  </si>
  <si>
    <t>количество 2 раза в неделю</t>
  </si>
  <si>
    <t>уменьшение количества материалов обязательных к публикации</t>
  </si>
  <si>
    <t>ведомственная статистика</t>
  </si>
  <si>
    <t>2.4.</t>
  </si>
  <si>
    <r>
      <t>2.4.</t>
    </r>
    <r>
      <rPr>
        <sz val="7"/>
        <rFont val="Times New Roman"/>
        <family val="1"/>
        <charset val="204"/>
      </rPr>
      <t xml:space="preserve">   </t>
    </r>
    <r>
      <rPr>
        <sz val="10"/>
        <rFont val="Times New Roman"/>
        <family val="1"/>
        <charset val="204"/>
      </rPr>
      <t>Использование в процессе оказания государственной услуги не менее одной из следующих специализированных программ Adobe In Design, QuarkXPress, Corel Ventura, Adobe Photoshop, Adobe Illustrator, Corel DRAW, Adobe Acrobat и PDF, Pagemaker (≥ 1 - задание выполнено; &lt; 1 - задание не выполнено).</t>
    </r>
  </si>
  <si>
    <t>необходимость повышения качества верстки журнала</t>
  </si>
  <si>
    <t>ведомтсвенная статистика</t>
  </si>
  <si>
    <t>Производство, выпуск и распространение журнала "Ведомости высших органов государственной власти Красноярского края"</t>
  </si>
  <si>
    <t>2.1..</t>
  </si>
  <si>
    <t>Количество выходов номеров журнала</t>
  </si>
  <si>
    <t>уменьшение объемов материалов подлежащих обязательной публикации</t>
  </si>
  <si>
    <t>Годовой объем полос формата А4</t>
  </si>
  <si>
    <t>страниц</t>
  </si>
  <si>
    <t>Себестоимость одной страницы</t>
  </si>
  <si>
    <t>2.4</t>
  </si>
  <si>
    <t>Годовой тираж журнала</t>
  </si>
  <si>
    <t xml:space="preserve">тыс. экз. </t>
  </si>
  <si>
    <t>2.5.</t>
  </si>
  <si>
    <t xml:space="preserve">Планируемое количество потребителей </t>
  </si>
  <si>
    <t>тыс. чел.</t>
  </si>
  <si>
    <t>2.6.</t>
  </si>
  <si>
    <t>недофинансирование</t>
  </si>
  <si>
    <r>
      <t>Наименование государственной услуги:</t>
    </r>
    <r>
      <rPr>
        <b/>
        <sz val="10"/>
        <rFont val="Times New Roman"/>
        <family val="1"/>
        <charset val="204"/>
      </rPr>
      <t xml:space="preserve"> освещение деятельности органов государственной власти Красноярского края и продвижение информации о деятельности органов государственной власти Красноярского края, иной официальной и социально значимой информации в сети Интернет.</t>
    </r>
  </si>
  <si>
    <t>Освещение деятельности органов государственной власти Красноярского края и продвижение информации о деятельности органов государственной власти Красноярского края, иной официальной и социально значимой информации в сети Интернет.</t>
  </si>
  <si>
    <t>3.1</t>
  </si>
  <si>
    <t>Количество посещений сайта gnkk.ru</t>
  </si>
  <si>
    <t>кол-во посещений</t>
  </si>
  <si>
    <t>Увеличение интереса к материалам издания</t>
  </si>
  <si>
    <t>Статистика сайта</t>
  </si>
  <si>
    <t>Количество вопросов и реплик, размещенных в разделах интерактивных проектов</t>
  </si>
  <si>
    <t>кол-во вопросов и реплик</t>
  </si>
  <si>
    <t>Статистическая информация</t>
  </si>
  <si>
    <t>3.3.</t>
  </si>
  <si>
    <t>Ретрансляция  информации в социальные сети</t>
  </si>
  <si>
    <t>кол-во ретрансляций</t>
  </si>
  <si>
    <t>3.4.</t>
  </si>
  <si>
    <t>Количество посещений тематических групп интерактивных проектов в социальных сетях</t>
  </si>
  <si>
    <t xml:space="preserve">кол-во
посетителей 
</t>
  </si>
  <si>
    <t>3.5.</t>
  </si>
  <si>
    <t>Создание тем и реплик о деятельности органов государственной власти Красноярского края, иной официальной и социально значимой информации на сайте gnkk.ru и в социальных сетях</t>
  </si>
  <si>
    <t>кол-во тем и  реплик</t>
  </si>
  <si>
    <t>3.6.</t>
  </si>
  <si>
    <t>Создание инфографических материалов</t>
  </si>
  <si>
    <t xml:space="preserve">Кол-во материалов </t>
  </si>
  <si>
    <t>3.7.</t>
  </si>
  <si>
    <t>Себестоимость одого посещения сайта gnkk.ru</t>
  </si>
  <si>
    <t>3.8.</t>
  </si>
  <si>
    <t>3.9.</t>
  </si>
  <si>
    <t>Планируемое количество потребителей</t>
  </si>
  <si>
    <r>
      <t xml:space="preserve">Наименование услуги: </t>
    </r>
    <r>
      <rPr>
        <b/>
        <sz val="10"/>
        <rFont val="Times New Roman"/>
        <family val="1"/>
        <charset val="204"/>
      </rPr>
      <t>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t>
    </r>
  </si>
  <si>
    <t xml:space="preserve"> Наличие высшего образования и стажа работы по специальности не менее 1 года у специалистов основного профиля по оказанию государственной услуги (≥50% - задание выполнено, &lt; 50 % - задание не выполнено)</t>
  </si>
  <si>
    <t xml:space="preserve"> «Разовый тираж газеты  «Причулымский вестник» (≥ 3000 экз. – задание выполнено, &lt; 3000 экз. – задание не выполнено) </t>
  </si>
  <si>
    <t>≥3000</t>
  </si>
  <si>
    <t>4.3.</t>
  </si>
  <si>
    <r>
      <rPr>
        <sz val="7"/>
        <rFont val="Times New Roman"/>
        <family val="1"/>
        <charset val="204"/>
      </rPr>
      <t> </t>
    </r>
    <r>
      <rPr>
        <sz val="10"/>
        <rFont val="Times New Roman"/>
        <family val="1"/>
        <charset val="204"/>
      </rPr>
      <t xml:space="preserve"> «Разовый тираж газеты  «Нива» (≥ 2222 экз. – задание выполнено, &lt; 2222 экз. – задание не выполнено) </t>
    </r>
  </si>
  <si>
    <t>≥ 2222</t>
  </si>
  <si>
    <t>уменьшение количества подписчиков</t>
  </si>
  <si>
    <t>4.4.</t>
  </si>
  <si>
    <t xml:space="preserve">«Разовый тираж газеты  «Новый путь» (≥ 1463 экз. – задание выполнено, &lt; 1463 экз. – задание не выполнено) </t>
  </si>
  <si>
    <t>≥1750</t>
  </si>
  <si>
    <t>4.5.</t>
  </si>
  <si>
    <t xml:space="preserve">«Разовый тираж газеты  «Вместе с вами» (≥ 1672 экз. – задание выполнено, &lt; 1672 экз. – задание не выполнено) </t>
  </si>
  <si>
    <t>4.6.</t>
  </si>
  <si>
    <t xml:space="preserve">«Разовый тираж газеты  «Вести» (≥ 1200 экз. – задание выполнено, &lt; 1200 экз. – задание не выполнено) </t>
  </si>
  <si>
    <t>≥1200</t>
  </si>
  <si>
    <t>4.7.</t>
  </si>
  <si>
    <t xml:space="preserve"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«Причулымский вестник» (≥ 1 раза в неделю – задание выполнено, &lt; 1 раза в неделю –  задание не выполнено) </t>
  </si>
  <si>
    <t>4.8.</t>
  </si>
  <si>
    <t xml:space="preserve">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«Нива» (≥ 1 раза в неделю – задание выполнено, &lt; 1 раза в неделю – задание не выполнено) </t>
  </si>
  <si>
    <t>4.9.</t>
  </si>
  <si>
    <t xml:space="preserve">9.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«Новый путь» (≥ 1 раза в неделю – задание выполнено, &lt; 1 раза в неделю – задание не выполнено) </t>
  </si>
  <si>
    <t>4.10.</t>
  </si>
  <si>
    <t xml:space="preserve">10.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«Вместе с вами» (≥ 1 раза в неделю – задание выполнено, &lt; 1 раза в неделю – задание не выполнено) </t>
  </si>
  <si>
    <t>4.11.</t>
  </si>
  <si>
    <t xml:space="preserve">12.  Периодичность размещения материалов о деятельности и решениях органов государственной власти, иной официальной и социально значимой информации в газете «Вести» (≥ 1 раза в неделю – задание выполнено, &lt; 1 раза в неделю – задание не выполнено) </t>
  </si>
  <si>
    <t>4.12.</t>
  </si>
  <si>
    <r>
      <t>14.</t>
    </r>
    <r>
      <rPr>
        <sz val="7"/>
        <rFont val="Times New Roman"/>
        <family val="1"/>
        <charset val="204"/>
      </rPr>
      <t xml:space="preserve">   </t>
    </r>
    <r>
      <rPr>
        <sz val="10"/>
        <rFont val="Times New Roman"/>
        <family val="1"/>
        <charset val="204"/>
      </rPr>
      <t>Использование в процессе оказания государственной услуги не менее одной из следующих специализированных программ Adobe In Design, QuarkXPress, Corel Ventura, Adobe Photoshop, Adobe Illustrator, Corel DRAW, Adobe Acrobat и PDF, Pagemaker (≥ 1 - задание выполнено; &lt; 1 - задание не выполнено).</t>
    </r>
  </si>
  <si>
    <t>4.1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</si>
  <si>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"Причулымский вестник"</t>
  </si>
  <si>
    <t>дополнительный выпуск</t>
  </si>
  <si>
    <t>Объем газетных полос формату А3</t>
  </si>
  <si>
    <t xml:space="preserve"> Размер субсидии</t>
  </si>
  <si>
    <t>расчет</t>
  </si>
  <si>
    <t>4.2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</si>
  <si>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"Нива"</t>
  </si>
  <si>
    <t>уменьшение тиража</t>
  </si>
  <si>
    <t>4.3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</si>
  <si>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"Новый путь"</t>
  </si>
  <si>
    <t>4.4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</si>
  <si>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"Вместе с Вами"</t>
  </si>
  <si>
    <t>уменьшени тиража</t>
  </si>
  <si>
    <t>4.5</t>
  </si>
  <si>
    <t>Размещение материалов о деятельности и решениях органов государственной власти, иной официальной и социально значимой информации в газете "Вести"</t>
  </si>
  <si>
    <t>Наименование
учреждения, оказывающего услугу (выполняющего работу)</t>
  </si>
  <si>
    <t>Показатель 
(качества, объема)</t>
  </si>
  <si>
    <t>Показатель качества</t>
  </si>
  <si>
    <t>…</t>
  </si>
  <si>
    <t>Показатель объема</t>
  </si>
  <si>
    <t>к Порядку и условиям формирования</t>
  </si>
  <si>
    <t xml:space="preserve">и финансового обеспечения </t>
  </si>
  <si>
    <t>Приложение № 4</t>
  </si>
  <si>
    <t xml:space="preserve">Наименование оказываемой  услуги 
(выполняемой работы) </t>
  </si>
  <si>
    <t>Вариант оказания (выполения)</t>
  </si>
  <si>
    <t>Работа</t>
  </si>
  <si>
    <t>муниципального задания в отношении</t>
  </si>
  <si>
    <t>муниципальных учреждений</t>
  </si>
  <si>
    <t>выполнения муниципального задания</t>
  </si>
  <si>
    <t>Сводный отчет о фактическом исполнении муниципальных заданий муниципальными учреждениями в отчетном финансовом году</t>
  </si>
  <si>
    <t>Оценка выполнения муниципальным учреждением муниципального задания по каждому показателю</t>
  </si>
  <si>
    <t>Сводная оценка выполнения муниципальными учреждениями муниципального задания по показателям (качества, объема)</t>
  </si>
  <si>
    <t>ИНН учреждения, оказывающего услугу (выполняющего работу)</t>
  </si>
  <si>
    <t>Код муниципальной услуги (работы)</t>
  </si>
  <si>
    <t>Значение показателя, утвержденное в муниципальном задании на отчетный финансовый год</t>
  </si>
  <si>
    <t>Фактическое значение показателя за отчетный финансовый год</t>
  </si>
  <si>
    <t>Причины отклонения фактического значения показателя от запланированного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</si>
</sst>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7"/>
      <name val="Times New Roman"/>
      <family val="1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6" fillId="0" borderId="0"/>
  </cellStyleXfs>
  <cellXfs count="127">
    <xf numFmtId="0" fontId="0" fillId="0" borderId="0" xfId="0"/>
    <xf numFmtId="0" fontId="0" fillId="0" borderId="0" xfId="0"/>
    <xf numFmtId="0" fontId="8" fillId="0" borderId="1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1" fontId="8" fillId="0" borderId="0" xfId="1" applyNumberFormat="1" applyFont="1" applyAlignment="1">
      <alignment horizontal="center" vertical="center" wrapText="1"/>
    </xf>
    <xf numFmtId="0" fontId="7" fillId="2" borderId="0" xfId="1" applyFill="1"/>
    <xf numFmtId="164" fontId="7" fillId="2" borderId="0" xfId="1" applyNumberFormat="1" applyFill="1"/>
    <xf numFmtId="0" fontId="8" fillId="2" borderId="0" xfId="1" applyFont="1" applyFill="1"/>
    <xf numFmtId="0" fontId="7" fillId="0" borderId="0" xfId="1"/>
    <xf numFmtId="0" fontId="7" fillId="2" borderId="0" xfId="1" applyFill="1" applyAlignment="1">
      <alignment vertical="center" wrapText="1"/>
    </xf>
    <xf numFmtId="0" fontId="7" fillId="0" borderId="0" xfId="1" applyAlignment="1">
      <alignment vertical="center" wrapText="1"/>
    </xf>
    <xf numFmtId="0" fontId="7" fillId="2" borderId="0" xfId="1" applyFill="1" applyAlignment="1">
      <alignment horizontal="center" vertical="center" wrapText="1"/>
    </xf>
    <xf numFmtId="164" fontId="7" fillId="2" borderId="0" xfId="1" applyNumberFormat="1" applyFill="1" applyAlignment="1">
      <alignment horizontal="center" vertical="center" wrapText="1"/>
    </xf>
    <xf numFmtId="0" fontId="7" fillId="0" borderId="0" xfId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" fontId="8" fillId="0" borderId="1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0" fontId="1" fillId="2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10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 shrinkToFi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10" fontId="1" fillId="2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wrapText="1"/>
    </xf>
    <xf numFmtId="4" fontId="1" fillId="2" borderId="2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center"/>
    </xf>
    <xf numFmtId="10" fontId="1" fillId="2" borderId="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4" fillId="2" borderId="1" xfId="0" applyFont="1" applyFill="1" applyBorder="1"/>
    <xf numFmtId="3" fontId="1" fillId="3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10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0" fontId="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10" fontId="1" fillId="2" borderId="0" xfId="0" applyNumberFormat="1" applyFont="1" applyFill="1" applyAlignment="1">
      <alignment horizontal="center"/>
    </xf>
    <xf numFmtId="10" fontId="8" fillId="0" borderId="1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2" fillId="0" borderId="0" xfId="0" applyNumberFormat="1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0" fontId="1" fillId="2" borderId="2" xfId="0" applyNumberFormat="1" applyFont="1" applyFill="1" applyBorder="1" applyAlignment="1">
      <alignment horizontal="center" vertical="center"/>
    </xf>
    <xf numFmtId="10" fontId="1" fillId="2" borderId="6" xfId="0" applyNumberFormat="1" applyFont="1" applyFill="1" applyBorder="1" applyAlignment="1">
      <alignment horizontal="center" vertical="center"/>
    </xf>
    <xf numFmtId="10" fontId="1" fillId="2" borderId="5" xfId="0" applyNumberFormat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0" fontId="1" fillId="2" borderId="2" xfId="0" applyNumberFormat="1" applyFont="1" applyFill="1" applyBorder="1" applyAlignment="1">
      <alignment horizontal="center" vertical="center" wrapText="1"/>
    </xf>
    <xf numFmtId="10" fontId="4" fillId="2" borderId="6" xfId="0" applyNumberFormat="1" applyFont="1" applyFill="1" applyBorder="1" applyAlignment="1">
      <alignment horizontal="center" vertical="center"/>
    </xf>
    <xf numFmtId="10" fontId="4" fillId="2" borderId="5" xfId="0" applyNumberFormat="1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10" fontId="4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0" fontId="1" fillId="2" borderId="6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10" fontId="4" fillId="2" borderId="5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2" borderId="8" xfId="0" applyNumberFormat="1" applyFont="1" applyFill="1" applyBorder="1" applyAlignment="1">
      <alignment horizontal="center" vertical="center"/>
    </xf>
    <xf numFmtId="10" fontId="4" fillId="2" borderId="0" xfId="0" applyNumberFormat="1" applyFont="1" applyFill="1" applyAlignment="1">
      <alignment horizontal="center" vertical="center"/>
    </xf>
    <xf numFmtId="10" fontId="4" fillId="2" borderId="9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76"/>
  <sheetViews>
    <sheetView topLeftCell="A10" zoomScale="70" zoomScaleNormal="70" zoomScalePageLayoutView="50" workbookViewId="0">
      <selection activeCell="Z8" sqref="Z8"/>
    </sheetView>
  </sheetViews>
  <sheetFormatPr defaultRowHeight="15.75"/>
  <cols>
    <col min="1" max="1" width="27" style="3" customWidth="1"/>
    <col min="2" max="2" width="22.5703125" style="3" customWidth="1"/>
    <col min="3" max="3" width="23.140625" style="3" customWidth="1"/>
    <col min="4" max="5" width="12.140625" style="4" bestFit="1" customWidth="1"/>
    <col min="6" max="6" width="10.5703125" style="5" customWidth="1"/>
    <col min="7" max="7" width="30.140625" style="5" customWidth="1"/>
    <col min="8" max="8" width="11.140625" style="5" customWidth="1"/>
    <col min="9" max="9" width="19.85546875" style="5" customWidth="1"/>
    <col min="10" max="10" width="13.85546875" style="6" customWidth="1"/>
    <col min="11" max="11" width="26.28515625" style="5" customWidth="1"/>
    <col min="12" max="12" width="10.85546875" style="5" customWidth="1"/>
    <col min="13" max="13" width="20.28515625" style="5" customWidth="1"/>
    <col min="14" max="14" width="17.7109375" style="5" customWidth="1"/>
    <col min="15" max="15" width="10.85546875" style="6" customWidth="1"/>
    <col min="16" max="18" width="9.140625" style="5"/>
    <col min="19" max="16384" width="9.140625" style="8"/>
  </cols>
  <sheetData>
    <row r="1" spans="1:19">
      <c r="M1" s="7" t="s">
        <v>11</v>
      </c>
    </row>
    <row r="2" spans="1:19">
      <c r="M2" s="7"/>
    </row>
    <row r="3" spans="1:19">
      <c r="M3" s="7"/>
    </row>
    <row r="5" spans="1:19" ht="39.75" customHeight="1">
      <c r="F5" s="95"/>
      <c r="G5" s="95"/>
      <c r="H5" s="95"/>
      <c r="I5" s="95"/>
      <c r="J5" s="95"/>
      <c r="K5" s="95"/>
      <c r="L5" s="95"/>
      <c r="M5" s="95"/>
      <c r="N5" s="95"/>
      <c r="O5" s="95"/>
      <c r="P5" s="9"/>
      <c r="Q5" s="9"/>
      <c r="R5" s="9"/>
      <c r="S5" s="10"/>
    </row>
    <row r="6" spans="1:19">
      <c r="F6" s="11"/>
      <c r="G6" s="11"/>
      <c r="H6" s="11"/>
      <c r="I6" s="11"/>
      <c r="J6" s="12"/>
      <c r="K6" s="11"/>
      <c r="L6" s="11"/>
      <c r="M6" s="11"/>
      <c r="N6" s="11"/>
      <c r="O6" s="12"/>
      <c r="P6" s="11"/>
      <c r="Q6" s="11"/>
      <c r="R6" s="11"/>
      <c r="S6" s="13"/>
    </row>
    <row r="7" spans="1:19" ht="233.25" customHeigh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0</v>
      </c>
      <c r="G7" s="15" t="s">
        <v>12</v>
      </c>
      <c r="H7" s="15" t="s">
        <v>4</v>
      </c>
      <c r="I7" s="15" t="s">
        <v>13</v>
      </c>
      <c r="J7" s="16" t="s">
        <v>14</v>
      </c>
      <c r="K7" s="17" t="s">
        <v>15</v>
      </c>
      <c r="L7" s="17" t="s">
        <v>1</v>
      </c>
      <c r="M7" s="15" t="s">
        <v>16</v>
      </c>
      <c r="N7" s="15" t="s">
        <v>17</v>
      </c>
      <c r="O7" s="16" t="s">
        <v>10</v>
      </c>
      <c r="P7" s="11"/>
      <c r="Q7" s="11"/>
      <c r="R7" s="11"/>
      <c r="S7" s="13"/>
    </row>
    <row r="8" spans="1:19" ht="39.75" customHeight="1">
      <c r="A8" s="18" t="str">
        <f>IF(LEFT(F8,15)="Наименование уч",F8,A7)</f>
        <v>Наименование учреждения: краевое государственное автономное учреждение "Редакция газеты "Ирбейская правда"</v>
      </c>
      <c r="B8" s="18"/>
      <c r="C8" s="18"/>
      <c r="D8" s="19"/>
      <c r="E8" s="19"/>
      <c r="F8" s="87" t="s">
        <v>23</v>
      </c>
      <c r="G8" s="88"/>
      <c r="H8" s="88"/>
      <c r="I8" s="88"/>
      <c r="J8" s="88"/>
      <c r="K8" s="88"/>
      <c r="L8" s="88"/>
      <c r="M8" s="88"/>
      <c r="N8" s="88"/>
      <c r="O8" s="89"/>
      <c r="P8" s="11"/>
      <c r="Q8" s="11"/>
      <c r="R8" s="11"/>
      <c r="S8" s="13"/>
    </row>
    <row r="9" spans="1:19" ht="110.25" customHeight="1">
      <c r="A9" s="18" t="str">
        <f>IF(LEFT(F9,15)="Наименование уч",F9,A8)</f>
        <v>Наименование учреждения: краевое государственное автономное учреждение "Редакция газеты "Ирбейская правда"</v>
      </c>
      <c r="B9" s="18" t="str">
        <f>IF(LEFT(F9,15)="Наименование ус",F9,IF(LEFT(F9,15)="Наименование ра",F9,B8))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9" s="18"/>
      <c r="D9" s="19"/>
      <c r="E9" s="19"/>
      <c r="F9" s="87" t="s">
        <v>24</v>
      </c>
      <c r="G9" s="88"/>
      <c r="H9" s="88"/>
      <c r="I9" s="88"/>
      <c r="J9" s="88"/>
      <c r="K9" s="88"/>
      <c r="L9" s="88"/>
      <c r="M9" s="88"/>
      <c r="N9" s="88"/>
      <c r="O9" s="89"/>
      <c r="P9" s="11"/>
      <c r="Q9" s="11"/>
      <c r="R9" s="11"/>
      <c r="S9" s="13"/>
    </row>
    <row r="10" spans="1:19" ht="99" customHeight="1">
      <c r="A10" s="18" t="str">
        <f>IF(LEFT(F10,15)="Наименование уч",F10,A9)</f>
        <v>Наименование учреждения: краевое государственное автономное учреждение "Редакция газеты "Ирбейская правда"</v>
      </c>
      <c r="B10" s="18" t="str">
        <f>IF(LEFT(F10,15)="Наименование ус",F10,IF(LEFT(F10,15)="Наименование ра",F10,B9))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0" s="18" t="str">
        <f>IF(LEFT(F10,1)="П",F10,C9)</f>
        <v>Показатели, характеризующие качество государственной услуги, установленные в государственном задании</v>
      </c>
      <c r="D10" s="19"/>
      <c r="E10" s="19">
        <f>IF(LEN(O10)&gt;0,O10,E9)</f>
        <v>0</v>
      </c>
      <c r="F10" s="90" t="s">
        <v>25</v>
      </c>
      <c r="G10" s="90"/>
      <c r="H10" s="90"/>
      <c r="I10" s="90"/>
      <c r="J10" s="90"/>
      <c r="K10" s="20" t="s">
        <v>18</v>
      </c>
      <c r="L10" s="20" t="s">
        <v>19</v>
      </c>
      <c r="M10" s="90" t="s">
        <v>20</v>
      </c>
      <c r="N10" s="90"/>
      <c r="O10" s="20"/>
      <c r="P10" s="11"/>
      <c r="Q10" s="11"/>
      <c r="R10" s="11"/>
      <c r="S10" s="13"/>
    </row>
    <row r="11" spans="1:19" ht="100.5" customHeight="1">
      <c r="A11" s="18" t="str">
        <f t="shared" ref="A11:A74" si="0">IF(LEFT(F11,15)="Наименование уч",F11,A10)</f>
        <v>Наименование учреждения: краевое государственное автономное учреждение "Редакция газеты "Ирбейская правда"</v>
      </c>
      <c r="B11" s="18" t="str">
        <f t="shared" ref="B11:B74" si="1">IF(LEFT(F11,15)="Наименование ус",F11,IF(LEFT(F11,15)="Наименование ра",F11,B10))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1" s="18" t="str">
        <f t="shared" ref="C11:C74" si="2">IF(LEFT(F11,1)="П",F11,C10)</f>
        <v>Показатели, характеризующие качество государственной услуги, установленные в государственном задании</v>
      </c>
      <c r="D11" s="74">
        <f t="shared" ref="D11:D74" si="3">IF(LEN(L11)&gt;0,L11,D10)</f>
        <v>2.1875</v>
      </c>
      <c r="E11" s="74">
        <f>IF(LEN(O11)&gt;0,O11,E10)</f>
        <v>1.59375</v>
      </c>
      <c r="F11" s="21" t="s">
        <v>26</v>
      </c>
      <c r="G11" s="20" t="s">
        <v>27</v>
      </c>
      <c r="H11" s="21" t="s">
        <v>3</v>
      </c>
      <c r="I11" s="21" t="s">
        <v>28</v>
      </c>
      <c r="J11" s="21">
        <v>62.5</v>
      </c>
      <c r="K11" s="22">
        <f>J11/20</f>
        <v>3.125</v>
      </c>
      <c r="L11" s="92">
        <f>(K11+K12+K13+K14+K15+K16)/6</f>
        <v>2.1875</v>
      </c>
      <c r="M11" s="20" t="s">
        <v>29</v>
      </c>
      <c r="N11" s="20" t="s">
        <v>30</v>
      </c>
      <c r="O11" s="92">
        <f>(L11+L19)/2</f>
        <v>1.59375</v>
      </c>
      <c r="P11" s="11"/>
      <c r="Q11" s="11"/>
      <c r="R11" s="11"/>
      <c r="S11" s="13"/>
    </row>
    <row r="12" spans="1:19" ht="107.25" customHeight="1">
      <c r="A12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12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2" s="18" t="str">
        <f t="shared" si="2"/>
        <v>Показатели, характеризующие качество государственной услуги, установленные в государственном задании</v>
      </c>
      <c r="D12" s="74">
        <f t="shared" si="3"/>
        <v>2.1875</v>
      </c>
      <c r="E12" s="74">
        <f t="shared" ref="E12:E75" si="4">IF(LEN(O12)&gt;0,O12,E11)</f>
        <v>1.59375</v>
      </c>
      <c r="F12" s="21" t="s">
        <v>31</v>
      </c>
      <c r="G12" s="20" t="s">
        <v>32</v>
      </c>
      <c r="H12" s="21" t="s">
        <v>33</v>
      </c>
      <c r="I12" s="21" t="s">
        <v>34</v>
      </c>
      <c r="J12" s="23">
        <v>3600</v>
      </c>
      <c r="K12" s="22">
        <f>J12/3600</f>
        <v>1</v>
      </c>
      <c r="L12" s="96"/>
      <c r="M12" s="20"/>
      <c r="N12" s="20" t="s">
        <v>35</v>
      </c>
      <c r="O12" s="93"/>
      <c r="P12" s="11"/>
      <c r="Q12" s="11"/>
      <c r="R12" s="11"/>
      <c r="S12" s="13"/>
    </row>
    <row r="13" spans="1:19" ht="105.75" customHeight="1">
      <c r="A13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13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3" s="18" t="str">
        <f t="shared" si="2"/>
        <v>Показатели, характеризующие качество государственной услуги, установленные в государственном задании</v>
      </c>
      <c r="D13" s="74">
        <f t="shared" si="3"/>
        <v>2.1875</v>
      </c>
      <c r="E13" s="74">
        <f t="shared" si="4"/>
        <v>1.59375</v>
      </c>
      <c r="F13" s="21" t="s">
        <v>36</v>
      </c>
      <c r="G13" s="20" t="s">
        <v>37</v>
      </c>
      <c r="H13" s="20" t="s">
        <v>38</v>
      </c>
      <c r="I13" s="21" t="s">
        <v>39</v>
      </c>
      <c r="J13" s="21">
        <v>1</v>
      </c>
      <c r="K13" s="22">
        <f>J13/1</f>
        <v>1</v>
      </c>
      <c r="L13" s="96"/>
      <c r="M13" s="20"/>
      <c r="N13" s="20" t="s">
        <v>35</v>
      </c>
      <c r="O13" s="93"/>
      <c r="P13" s="11"/>
      <c r="Q13" s="11"/>
      <c r="R13" s="11"/>
      <c r="S13" s="13"/>
    </row>
    <row r="14" spans="1:19" ht="189">
      <c r="A14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14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4" s="18" t="str">
        <f t="shared" si="2"/>
        <v>Показатели, характеризующие качество государственной услуги, установленные в государственном задании</v>
      </c>
      <c r="D14" s="74">
        <f t="shared" si="3"/>
        <v>2.1875</v>
      </c>
      <c r="E14" s="74">
        <f t="shared" si="4"/>
        <v>1.59375</v>
      </c>
      <c r="F14" s="21" t="s">
        <v>40</v>
      </c>
      <c r="G14" s="20" t="s">
        <v>41</v>
      </c>
      <c r="H14" s="20" t="s">
        <v>42</v>
      </c>
      <c r="I14" s="21" t="s">
        <v>39</v>
      </c>
      <c r="J14" s="21">
        <v>2</v>
      </c>
      <c r="K14" s="22">
        <f>J14/1</f>
        <v>2</v>
      </c>
      <c r="L14" s="96"/>
      <c r="M14" s="20"/>
      <c r="N14" s="20" t="s">
        <v>35</v>
      </c>
      <c r="O14" s="93"/>
      <c r="P14" s="11"/>
      <c r="Q14" s="11"/>
      <c r="R14" s="11"/>
      <c r="S14" s="13"/>
    </row>
    <row r="15" spans="1:19" ht="79.5" customHeight="1">
      <c r="A15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15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5" s="18" t="str">
        <f t="shared" si="2"/>
        <v>Показатели, характеризующие качество государственной услуги, установленные в государственном задании</v>
      </c>
      <c r="D15" s="74">
        <f t="shared" si="3"/>
        <v>2.1875</v>
      </c>
      <c r="E15" s="74">
        <f t="shared" si="4"/>
        <v>1.59375</v>
      </c>
      <c r="F15" s="21" t="s">
        <v>43</v>
      </c>
      <c r="G15" s="20" t="s">
        <v>44</v>
      </c>
      <c r="H15" s="20" t="s">
        <v>45</v>
      </c>
      <c r="I15" s="21" t="s">
        <v>46</v>
      </c>
      <c r="J15" s="21">
        <v>221</v>
      </c>
      <c r="K15" s="22">
        <f>J15/221</f>
        <v>1</v>
      </c>
      <c r="L15" s="96"/>
      <c r="M15" s="20"/>
      <c r="N15" s="20" t="s">
        <v>35</v>
      </c>
      <c r="O15" s="93"/>
      <c r="P15" s="11"/>
      <c r="Q15" s="11"/>
      <c r="R15" s="11"/>
      <c r="S15" s="13"/>
    </row>
    <row r="16" spans="1:19" ht="76.5" customHeight="1">
      <c r="A16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16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6" s="18" t="str">
        <f t="shared" si="2"/>
        <v>Показатели, характеризующие качество государственной услуги, установленные в государственном задании</v>
      </c>
      <c r="D16" s="74">
        <f t="shared" si="3"/>
        <v>2.1875</v>
      </c>
      <c r="E16" s="74">
        <f t="shared" si="4"/>
        <v>1.59375</v>
      </c>
      <c r="F16" s="21" t="s">
        <v>47</v>
      </c>
      <c r="G16" s="20" t="s">
        <v>48</v>
      </c>
      <c r="H16" s="21" t="s">
        <v>49</v>
      </c>
      <c r="I16" s="21" t="s">
        <v>39</v>
      </c>
      <c r="J16" s="21">
        <v>5</v>
      </c>
      <c r="K16" s="22">
        <f>J16/1</f>
        <v>5</v>
      </c>
      <c r="L16" s="97"/>
      <c r="M16" s="20" t="s">
        <v>50</v>
      </c>
      <c r="N16" s="20" t="s">
        <v>30</v>
      </c>
      <c r="O16" s="93"/>
      <c r="P16" s="11"/>
      <c r="Q16" s="11"/>
      <c r="R16" s="11"/>
      <c r="S16" s="13"/>
    </row>
    <row r="17" spans="1:19" ht="79.5" customHeight="1">
      <c r="A17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17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7" s="18" t="str">
        <f t="shared" si="2"/>
        <v>Показатели, характеризующие объем государственной услуги, установленные в государственном задании</v>
      </c>
      <c r="D17" s="74" t="str">
        <f t="shared" si="3"/>
        <v>К2</v>
      </c>
      <c r="E17" s="74">
        <f t="shared" si="4"/>
        <v>1.59375</v>
      </c>
      <c r="F17" s="90" t="s">
        <v>51</v>
      </c>
      <c r="G17" s="90"/>
      <c r="H17" s="90"/>
      <c r="I17" s="90"/>
      <c r="J17" s="90"/>
      <c r="K17" s="21" t="s">
        <v>21</v>
      </c>
      <c r="L17" s="21" t="s">
        <v>22</v>
      </c>
      <c r="M17" s="90" t="s">
        <v>20</v>
      </c>
      <c r="N17" s="90"/>
      <c r="O17" s="93"/>
      <c r="P17" s="11"/>
      <c r="Q17" s="11"/>
      <c r="R17" s="11"/>
      <c r="S17" s="13"/>
    </row>
    <row r="18" spans="1:19" ht="79.5" customHeight="1">
      <c r="A18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18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8" s="18" t="str">
        <f t="shared" si="2"/>
        <v>Показатели, характеризующие объем государственной услуги, установленные в государственном задании</v>
      </c>
      <c r="D18" s="74" t="str">
        <f t="shared" si="3"/>
        <v>К2</v>
      </c>
      <c r="E18" s="74">
        <f t="shared" si="4"/>
        <v>1.59375</v>
      </c>
      <c r="F18" s="24" t="s">
        <v>26</v>
      </c>
      <c r="G18" s="20" t="s">
        <v>52</v>
      </c>
      <c r="H18" s="21"/>
      <c r="I18" s="21"/>
      <c r="J18" s="21"/>
      <c r="K18" s="22"/>
      <c r="L18" s="21"/>
      <c r="M18" s="20"/>
      <c r="N18" s="20"/>
      <c r="O18" s="93"/>
      <c r="P18" s="11"/>
      <c r="Q18" s="11"/>
      <c r="R18" s="11"/>
      <c r="S18" s="13"/>
    </row>
    <row r="19" spans="1:19" ht="79.5" customHeight="1">
      <c r="A19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19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9" s="18" t="str">
        <f t="shared" si="2"/>
        <v>Показатели, характеризующие объем государственной услуги, установленные в государственном задании</v>
      </c>
      <c r="D19" s="74">
        <f t="shared" si="3"/>
        <v>1</v>
      </c>
      <c r="E19" s="74">
        <f t="shared" si="4"/>
        <v>1.59375</v>
      </c>
      <c r="F19" s="24" t="s">
        <v>53</v>
      </c>
      <c r="G19" s="20" t="s">
        <v>54</v>
      </c>
      <c r="H19" s="21" t="s">
        <v>55</v>
      </c>
      <c r="I19" s="25">
        <v>252</v>
      </c>
      <c r="J19" s="25">
        <v>252</v>
      </c>
      <c r="K19" s="22">
        <f>J19/I19</f>
        <v>1</v>
      </c>
      <c r="L19" s="92">
        <f>(K19+K20+K21+K22+K23)/5</f>
        <v>1</v>
      </c>
      <c r="M19" s="20"/>
      <c r="N19" s="20" t="s">
        <v>35</v>
      </c>
      <c r="O19" s="93"/>
      <c r="P19" s="11"/>
      <c r="Q19" s="11"/>
      <c r="R19" s="11"/>
      <c r="S19" s="13"/>
    </row>
    <row r="20" spans="1:19" ht="79.5" customHeight="1">
      <c r="A20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20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0" s="18" t="str">
        <f t="shared" si="2"/>
        <v>Показатели, характеризующие объем государственной услуги, установленные в государственном задании</v>
      </c>
      <c r="D20" s="74">
        <f t="shared" si="3"/>
        <v>1</v>
      </c>
      <c r="E20" s="74">
        <f t="shared" si="4"/>
        <v>1.59375</v>
      </c>
      <c r="F20" s="24" t="s">
        <v>56</v>
      </c>
      <c r="G20" s="20" t="s">
        <v>57</v>
      </c>
      <c r="H20" s="21" t="s">
        <v>58</v>
      </c>
      <c r="I20" s="26">
        <v>8559.1299999999992</v>
      </c>
      <c r="J20" s="26">
        <v>8559.1299999999992</v>
      </c>
      <c r="K20" s="22">
        <f>J20/I20</f>
        <v>1</v>
      </c>
      <c r="L20" s="93"/>
      <c r="M20" s="20"/>
      <c r="N20" s="20" t="s">
        <v>59</v>
      </c>
      <c r="O20" s="93"/>
      <c r="P20" s="11"/>
      <c r="Q20" s="11"/>
      <c r="R20" s="11"/>
      <c r="S20" s="13"/>
    </row>
    <row r="21" spans="1:19" ht="79.5" customHeight="1">
      <c r="A21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21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1" s="18" t="str">
        <f t="shared" si="2"/>
        <v>Показатели, характеризующие объем государственной услуги, установленные в государственном задании</v>
      </c>
      <c r="D21" s="19">
        <f t="shared" si="3"/>
        <v>1</v>
      </c>
      <c r="E21" s="19">
        <f t="shared" si="4"/>
        <v>1.59375</v>
      </c>
      <c r="F21" s="24" t="s">
        <v>60</v>
      </c>
      <c r="G21" s="20" t="s">
        <v>61</v>
      </c>
      <c r="H21" s="21" t="s">
        <v>62</v>
      </c>
      <c r="I21" s="27">
        <v>2156.9</v>
      </c>
      <c r="J21" s="27">
        <v>2156.9</v>
      </c>
      <c r="K21" s="22">
        <f>J21/I21</f>
        <v>1</v>
      </c>
      <c r="L21" s="93"/>
      <c r="M21" s="20"/>
      <c r="N21" s="20" t="s">
        <v>59</v>
      </c>
      <c r="O21" s="93"/>
      <c r="P21" s="11"/>
      <c r="Q21" s="11"/>
      <c r="R21" s="11"/>
      <c r="S21" s="13"/>
    </row>
    <row r="22" spans="1:19" ht="79.5" customHeight="1">
      <c r="A22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22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2" s="18" t="str">
        <f t="shared" si="2"/>
        <v>Показатели, характеризующие объем государственной услуги, установленные в государственном задании</v>
      </c>
      <c r="D22" s="19">
        <f t="shared" si="3"/>
        <v>1</v>
      </c>
      <c r="E22" s="19">
        <f t="shared" si="4"/>
        <v>1.59375</v>
      </c>
      <c r="F22" s="24" t="s">
        <v>63</v>
      </c>
      <c r="G22" s="20" t="s">
        <v>64</v>
      </c>
      <c r="H22" s="21" t="s">
        <v>65</v>
      </c>
      <c r="I22" s="28">
        <v>208</v>
      </c>
      <c r="J22" s="28">
        <v>208</v>
      </c>
      <c r="K22" s="22">
        <f>J22/I22</f>
        <v>1</v>
      </c>
      <c r="L22" s="93"/>
      <c r="M22" s="20"/>
      <c r="N22" s="20" t="s">
        <v>35</v>
      </c>
      <c r="O22" s="93"/>
    </row>
    <row r="23" spans="1:19" ht="78" customHeight="1">
      <c r="A23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23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3" s="18" t="str">
        <f t="shared" si="2"/>
        <v>Показатели, характеризующие объем государственной услуги, установленные в государственном задании</v>
      </c>
      <c r="D23" s="19">
        <f t="shared" si="3"/>
        <v>1</v>
      </c>
      <c r="E23" s="19">
        <f t="shared" si="4"/>
        <v>1.59375</v>
      </c>
      <c r="F23" s="24" t="s">
        <v>66</v>
      </c>
      <c r="G23" s="20" t="s">
        <v>67</v>
      </c>
      <c r="H23" s="21" t="s">
        <v>68</v>
      </c>
      <c r="I23" s="21">
        <v>187.2</v>
      </c>
      <c r="J23" s="21">
        <v>187.2</v>
      </c>
      <c r="K23" s="22">
        <f>J23/I23</f>
        <v>1</v>
      </c>
      <c r="L23" s="94"/>
      <c r="M23" s="20"/>
      <c r="N23" s="20" t="s">
        <v>35</v>
      </c>
      <c r="O23" s="94"/>
    </row>
    <row r="24" spans="1:19" ht="43.5" customHeight="1">
      <c r="A24" s="18" t="str">
        <f t="shared" si="0"/>
        <v>Наименование учреждения: краевое государственное автономное учреждение "Редакция газеты "Ирбейская правда"</v>
      </c>
      <c r="B24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4" s="18" t="str">
        <f t="shared" si="2"/>
        <v>Показатели, характеризующие объем государственной услуги, установленные в государственном задании</v>
      </c>
      <c r="D24" s="19">
        <f t="shared" si="3"/>
        <v>1</v>
      </c>
      <c r="E24" s="19">
        <f t="shared" si="4"/>
        <v>1.59375</v>
      </c>
      <c r="F24" s="29"/>
      <c r="G24" s="30"/>
      <c r="H24" s="31"/>
      <c r="I24" s="31"/>
      <c r="J24" s="31"/>
      <c r="K24" s="31"/>
      <c r="L24" s="31"/>
      <c r="M24" s="31"/>
      <c r="N24" s="31"/>
      <c r="O24" s="31"/>
    </row>
    <row r="25" spans="1:19" ht="78" customHeight="1">
      <c r="A25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25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5" s="18" t="str">
        <f t="shared" si="2"/>
        <v>Показатели, характеризующие объем государственной услуги, установленные в государственном задании</v>
      </c>
      <c r="D25" s="19">
        <f t="shared" si="3"/>
        <v>1</v>
      </c>
      <c r="E25" s="19">
        <f t="shared" si="4"/>
        <v>1.59375</v>
      </c>
      <c r="F25" s="87" t="s">
        <v>69</v>
      </c>
      <c r="G25" s="88"/>
      <c r="H25" s="88"/>
      <c r="I25" s="88"/>
      <c r="J25" s="88"/>
      <c r="K25" s="88"/>
      <c r="L25" s="88"/>
      <c r="M25" s="88"/>
      <c r="N25" s="88"/>
      <c r="O25" s="89"/>
    </row>
    <row r="26" spans="1:19" ht="79.5" customHeight="1">
      <c r="A26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26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6" s="18" t="str">
        <f t="shared" si="2"/>
        <v>Показатели, характеризующие объем государственной услуги, установленные в государственном задании</v>
      </c>
      <c r="D26" s="19">
        <f t="shared" si="3"/>
        <v>1</v>
      </c>
      <c r="E26" s="19">
        <f t="shared" si="4"/>
        <v>1.59375</v>
      </c>
      <c r="F26" s="87" t="s">
        <v>24</v>
      </c>
      <c r="G26" s="88"/>
      <c r="H26" s="88"/>
      <c r="I26" s="88"/>
      <c r="J26" s="88"/>
      <c r="K26" s="88"/>
      <c r="L26" s="88"/>
      <c r="M26" s="88"/>
      <c r="N26" s="88"/>
      <c r="O26" s="89"/>
    </row>
    <row r="27" spans="1:19" ht="79.5" customHeight="1">
      <c r="A27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27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7" s="18" t="str">
        <f t="shared" si="2"/>
        <v>Показатели, характеризующие качество государственной услуги, установленные в государственном задании</v>
      </c>
      <c r="D27" s="19" t="str">
        <f t="shared" si="3"/>
        <v>К1</v>
      </c>
      <c r="E27" s="19">
        <f t="shared" si="4"/>
        <v>1.4057046418888526</v>
      </c>
      <c r="F27" s="90" t="s">
        <v>25</v>
      </c>
      <c r="G27" s="90"/>
      <c r="H27" s="90"/>
      <c r="I27" s="90"/>
      <c r="J27" s="90"/>
      <c r="K27" s="20" t="s">
        <v>18</v>
      </c>
      <c r="L27" s="20" t="s">
        <v>19</v>
      </c>
      <c r="M27" s="90" t="s">
        <v>20</v>
      </c>
      <c r="N27" s="90"/>
      <c r="O27" s="98">
        <f>(L28+L36)/2</f>
        <v>1.4057046418888526</v>
      </c>
    </row>
    <row r="28" spans="1:19" ht="79.5" customHeight="1">
      <c r="A28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28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8" s="18" t="str">
        <f t="shared" si="2"/>
        <v>Показатели, характеризующие качество государственной услуги, установленные в государственном задании</v>
      </c>
      <c r="D28" s="19">
        <f t="shared" si="3"/>
        <v>1.8038209261893474</v>
      </c>
      <c r="E28" s="19">
        <f t="shared" si="4"/>
        <v>1.4057046418888526</v>
      </c>
      <c r="F28" s="21" t="s">
        <v>26</v>
      </c>
      <c r="G28" s="20" t="s">
        <v>27</v>
      </c>
      <c r="H28" s="21" t="s">
        <v>3</v>
      </c>
      <c r="I28" s="21" t="s">
        <v>28</v>
      </c>
      <c r="J28" s="21">
        <v>55</v>
      </c>
      <c r="K28" s="22">
        <f>J28/20</f>
        <v>2.75</v>
      </c>
      <c r="L28" s="92">
        <f>(K28+K29+K30+K31+K32+K33)/6</f>
        <v>1.8038209261893474</v>
      </c>
      <c r="M28" s="20" t="s">
        <v>29</v>
      </c>
      <c r="N28" s="20" t="s">
        <v>30</v>
      </c>
      <c r="O28" s="99"/>
    </row>
    <row r="29" spans="1:19" ht="79.5" customHeight="1">
      <c r="A29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29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9" s="18" t="str">
        <f t="shared" si="2"/>
        <v>Показатели, характеризующие качество государственной услуги, установленные в государственном задании</v>
      </c>
      <c r="D29" s="19">
        <f t="shared" si="3"/>
        <v>1.8038209261893474</v>
      </c>
      <c r="E29" s="19">
        <f t="shared" si="4"/>
        <v>1.4057046418888526</v>
      </c>
      <c r="F29" s="21" t="s">
        <v>31</v>
      </c>
      <c r="G29" s="20" t="s">
        <v>70</v>
      </c>
      <c r="H29" s="21" t="s">
        <v>33</v>
      </c>
      <c r="I29" s="21" t="s">
        <v>71</v>
      </c>
      <c r="J29" s="23">
        <v>3840</v>
      </c>
      <c r="K29" s="22">
        <f>J29/3700</f>
        <v>1.0378378378378379</v>
      </c>
      <c r="L29" s="93"/>
      <c r="M29" s="21" t="s">
        <v>72</v>
      </c>
      <c r="N29" s="20" t="s">
        <v>35</v>
      </c>
      <c r="O29" s="99"/>
    </row>
    <row r="30" spans="1:19" ht="79.5" customHeight="1">
      <c r="A30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30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0" s="18" t="str">
        <f t="shared" si="2"/>
        <v>Показатели, характеризующие качество государственной услуги, установленные в государственном задании</v>
      </c>
      <c r="D30" s="19">
        <f t="shared" si="3"/>
        <v>1.8038209261893474</v>
      </c>
      <c r="E30" s="19">
        <f t="shared" si="4"/>
        <v>1.4057046418888526</v>
      </c>
      <c r="F30" s="21" t="s">
        <v>36</v>
      </c>
      <c r="G30" s="20" t="s">
        <v>73</v>
      </c>
      <c r="H30" s="20" t="s">
        <v>38</v>
      </c>
      <c r="I30" s="21" t="s">
        <v>39</v>
      </c>
      <c r="J30" s="21">
        <v>1</v>
      </c>
      <c r="K30" s="22">
        <f>J30/1</f>
        <v>1</v>
      </c>
      <c r="L30" s="93"/>
      <c r="M30" s="21"/>
      <c r="N30" s="20" t="s">
        <v>35</v>
      </c>
      <c r="O30" s="99"/>
    </row>
    <row r="31" spans="1:19" ht="79.5" customHeight="1">
      <c r="A31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31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1" s="18" t="str">
        <f t="shared" si="2"/>
        <v>Показатели, характеризующие качество государственной услуги, установленные в государственном задании</v>
      </c>
      <c r="D31" s="19">
        <f t="shared" si="3"/>
        <v>1.8038209261893474</v>
      </c>
      <c r="E31" s="19">
        <f t="shared" si="4"/>
        <v>1.4057046418888526</v>
      </c>
      <c r="F31" s="21" t="s">
        <v>40</v>
      </c>
      <c r="G31" s="20" t="s">
        <v>74</v>
      </c>
      <c r="H31" s="20" t="s">
        <v>42</v>
      </c>
      <c r="I31" s="21" t="s">
        <v>39</v>
      </c>
      <c r="J31" s="21">
        <v>1</v>
      </c>
      <c r="K31" s="22">
        <f>J31/1</f>
        <v>1</v>
      </c>
      <c r="L31" s="93"/>
      <c r="M31" s="21"/>
      <c r="N31" s="20" t="s">
        <v>35</v>
      </c>
      <c r="O31" s="99"/>
    </row>
    <row r="32" spans="1:19" ht="75" customHeight="1">
      <c r="A32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32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2" s="18" t="str">
        <f t="shared" si="2"/>
        <v>Показатели, характеризующие качество государственной услуги, установленные в государственном задании</v>
      </c>
      <c r="D32" s="19">
        <f t="shared" si="3"/>
        <v>1.8038209261893474</v>
      </c>
      <c r="E32" s="19">
        <f t="shared" si="4"/>
        <v>1.4057046418888526</v>
      </c>
      <c r="F32" s="21" t="s">
        <v>43</v>
      </c>
      <c r="G32" s="20" t="s">
        <v>75</v>
      </c>
      <c r="H32" s="20" t="s">
        <v>45</v>
      </c>
      <c r="I32" s="21" t="s">
        <v>76</v>
      </c>
      <c r="J32" s="21">
        <v>177</v>
      </c>
      <c r="K32" s="22">
        <f>J32/171</f>
        <v>1.0350877192982457</v>
      </c>
      <c r="L32" s="93"/>
      <c r="M32" s="20" t="s">
        <v>77</v>
      </c>
      <c r="N32" s="20" t="s">
        <v>35</v>
      </c>
      <c r="O32" s="99"/>
    </row>
    <row r="33" spans="1:15" ht="79.5" customHeight="1">
      <c r="A33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33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3" s="18" t="str">
        <f t="shared" si="2"/>
        <v>Показатели, характеризующие качество государственной услуги, установленные в государственном задании</v>
      </c>
      <c r="D33" s="19">
        <f t="shared" si="3"/>
        <v>1.8038209261893474</v>
      </c>
      <c r="E33" s="19">
        <f t="shared" si="4"/>
        <v>1.4057046418888526</v>
      </c>
      <c r="F33" s="21" t="s">
        <v>47</v>
      </c>
      <c r="G33" s="20" t="s">
        <v>48</v>
      </c>
      <c r="H33" s="21" t="s">
        <v>49</v>
      </c>
      <c r="I33" s="21" t="s">
        <v>39</v>
      </c>
      <c r="J33" s="21">
        <v>4</v>
      </c>
      <c r="K33" s="22">
        <f>J33/1</f>
        <v>4</v>
      </c>
      <c r="L33" s="94"/>
      <c r="M33" s="20" t="s">
        <v>50</v>
      </c>
      <c r="N33" s="20" t="s">
        <v>30</v>
      </c>
      <c r="O33" s="99"/>
    </row>
    <row r="34" spans="1:15" ht="75" customHeight="1">
      <c r="A34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34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4" s="18" t="str">
        <f t="shared" si="2"/>
        <v>Показатели, характеризующие объем государственной услуги, установленные в государственном задании</v>
      </c>
      <c r="D34" s="19" t="str">
        <f t="shared" si="3"/>
        <v>К2</v>
      </c>
      <c r="E34" s="19">
        <f t="shared" si="4"/>
        <v>1.4057046418888526</v>
      </c>
      <c r="F34" s="90" t="s">
        <v>51</v>
      </c>
      <c r="G34" s="90"/>
      <c r="H34" s="90"/>
      <c r="I34" s="90"/>
      <c r="J34" s="90"/>
      <c r="K34" s="21" t="s">
        <v>21</v>
      </c>
      <c r="L34" s="21" t="s">
        <v>22</v>
      </c>
      <c r="M34" s="91" t="s">
        <v>20</v>
      </c>
      <c r="N34" s="91"/>
      <c r="O34" s="99"/>
    </row>
    <row r="35" spans="1:15" ht="79.5" customHeight="1">
      <c r="A35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35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5" s="18" t="str">
        <f t="shared" si="2"/>
        <v>Показатели, характеризующие объем государственной услуги, установленные в государственном задании</v>
      </c>
      <c r="D35" s="19" t="str">
        <f t="shared" si="3"/>
        <v>К2</v>
      </c>
      <c r="E35" s="19">
        <f t="shared" si="4"/>
        <v>1.4057046418888526</v>
      </c>
      <c r="F35" s="24" t="s">
        <v>26</v>
      </c>
      <c r="G35" s="20" t="s">
        <v>78</v>
      </c>
      <c r="H35" s="21"/>
      <c r="I35" s="21"/>
      <c r="J35" s="21"/>
      <c r="K35" s="21"/>
      <c r="L35" s="21"/>
      <c r="M35" s="21"/>
      <c r="N35" s="21"/>
      <c r="O35" s="99"/>
    </row>
    <row r="36" spans="1:15" ht="79.5" customHeight="1">
      <c r="A36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36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6" s="18" t="str">
        <f t="shared" si="2"/>
        <v>Показатели, характеризующие объем государственной услуги, установленные в государственном задании</v>
      </c>
      <c r="D36" s="19">
        <f t="shared" si="3"/>
        <v>1.0075883575883577</v>
      </c>
      <c r="E36" s="19">
        <f t="shared" si="4"/>
        <v>1.4057046418888526</v>
      </c>
      <c r="F36" s="24" t="s">
        <v>53</v>
      </c>
      <c r="G36" s="20" t="s">
        <v>54</v>
      </c>
      <c r="H36" s="21" t="s">
        <v>55</v>
      </c>
      <c r="I36" s="25">
        <v>208</v>
      </c>
      <c r="J36" s="25">
        <v>208</v>
      </c>
      <c r="K36" s="22">
        <f>J36/I36</f>
        <v>1</v>
      </c>
      <c r="L36" s="92">
        <f>(K36+K37+K38+K39+K40)/5</f>
        <v>1.0075883575883577</v>
      </c>
      <c r="M36" s="21"/>
      <c r="N36" s="20" t="s">
        <v>35</v>
      </c>
      <c r="O36" s="99"/>
    </row>
    <row r="37" spans="1:15" ht="79.5" customHeight="1">
      <c r="A37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37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7" s="18" t="str">
        <f t="shared" si="2"/>
        <v>Показатели, характеризующие объем государственной услуги, установленные в государственном задании</v>
      </c>
      <c r="D37" s="19">
        <f t="shared" si="3"/>
        <v>1.0075883575883577</v>
      </c>
      <c r="E37" s="19">
        <f t="shared" si="4"/>
        <v>1.4057046418888526</v>
      </c>
      <c r="F37" s="24" t="s">
        <v>56</v>
      </c>
      <c r="G37" s="20" t="s">
        <v>57</v>
      </c>
      <c r="H37" s="21" t="s">
        <v>58</v>
      </c>
      <c r="I37" s="26">
        <v>9415.91</v>
      </c>
      <c r="J37" s="26">
        <v>9415.91</v>
      </c>
      <c r="K37" s="22">
        <f>J37/I37</f>
        <v>1</v>
      </c>
      <c r="L37" s="93"/>
      <c r="M37" s="21"/>
      <c r="N37" s="21" t="s">
        <v>79</v>
      </c>
      <c r="O37" s="99"/>
    </row>
    <row r="38" spans="1:15" ht="79.5" customHeight="1">
      <c r="A38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38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8" s="18" t="str">
        <f t="shared" si="2"/>
        <v>Показатели, характеризующие объем государственной услуги, установленные в государственном задании</v>
      </c>
      <c r="D38" s="19">
        <f t="shared" si="3"/>
        <v>1.0075883575883577</v>
      </c>
      <c r="E38" s="19">
        <f t="shared" si="4"/>
        <v>1.4057046418888526</v>
      </c>
      <c r="F38" s="24" t="s">
        <v>60</v>
      </c>
      <c r="G38" s="20" t="s">
        <v>61</v>
      </c>
      <c r="H38" s="21" t="s">
        <v>62</v>
      </c>
      <c r="I38" s="27">
        <v>1958.51</v>
      </c>
      <c r="J38" s="27">
        <v>1958.51</v>
      </c>
      <c r="K38" s="22">
        <f>J38/I38</f>
        <v>1</v>
      </c>
      <c r="L38" s="93"/>
      <c r="M38" s="21"/>
      <c r="N38" s="21" t="s">
        <v>79</v>
      </c>
      <c r="O38" s="99"/>
    </row>
    <row r="39" spans="1:15" ht="79.5" customHeight="1">
      <c r="A39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39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9" s="18" t="str">
        <f t="shared" si="2"/>
        <v>Показатели, характеризующие объем государственной услуги, установленные в государственном задании</v>
      </c>
      <c r="D39" s="19">
        <f t="shared" si="3"/>
        <v>1.0075883575883577</v>
      </c>
      <c r="E39" s="19">
        <f t="shared" si="4"/>
        <v>1.4057046418888526</v>
      </c>
      <c r="F39" s="24" t="s">
        <v>63</v>
      </c>
      <c r="G39" s="20" t="s">
        <v>64</v>
      </c>
      <c r="H39" s="21" t="s">
        <v>65</v>
      </c>
      <c r="I39" s="28">
        <v>208</v>
      </c>
      <c r="J39" s="28">
        <v>208</v>
      </c>
      <c r="K39" s="22">
        <f>J39/I39</f>
        <v>1</v>
      </c>
      <c r="L39" s="93"/>
      <c r="M39" s="21"/>
      <c r="N39" s="20" t="s">
        <v>35</v>
      </c>
      <c r="O39" s="99"/>
    </row>
    <row r="40" spans="1:15" ht="79.5" customHeight="1">
      <c r="A40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40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0" s="18" t="str">
        <f t="shared" si="2"/>
        <v>Показатели, характеризующие объем государственной услуги, установленные в государственном задании</v>
      </c>
      <c r="D40" s="19">
        <f t="shared" si="3"/>
        <v>1.0075883575883577</v>
      </c>
      <c r="E40" s="19">
        <f t="shared" si="4"/>
        <v>1.4057046418888526</v>
      </c>
      <c r="F40" s="24" t="s">
        <v>66</v>
      </c>
      <c r="G40" s="20" t="s">
        <v>67</v>
      </c>
      <c r="H40" s="21" t="s">
        <v>68</v>
      </c>
      <c r="I40" s="21">
        <v>192.4</v>
      </c>
      <c r="J40" s="21">
        <v>199.7</v>
      </c>
      <c r="K40" s="22">
        <f>J40/I40</f>
        <v>1.0379417879417878</v>
      </c>
      <c r="L40" s="94"/>
      <c r="M40" s="20" t="s">
        <v>77</v>
      </c>
      <c r="N40" s="20" t="s">
        <v>35</v>
      </c>
      <c r="O40" s="100"/>
    </row>
    <row r="41" spans="1:15" ht="76.5" customHeight="1">
      <c r="A41" s="18" t="str">
        <f t="shared" si="0"/>
        <v xml:space="preserve">Наименование учреждения: краевое государственное автономное учреждение «Редакция газеты «Красное знамя» </v>
      </c>
      <c r="B41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1" s="18" t="str">
        <f t="shared" si="2"/>
        <v>Показатели, характеризующие объем государственной услуги, установленные в государственном задании</v>
      </c>
      <c r="D41" s="19">
        <f t="shared" si="3"/>
        <v>1.0075883575883577</v>
      </c>
      <c r="E41" s="19">
        <f t="shared" si="4"/>
        <v>1.4057046418888526</v>
      </c>
      <c r="F41" s="31"/>
      <c r="G41" s="30"/>
      <c r="H41" s="31"/>
      <c r="I41" s="31"/>
      <c r="J41" s="31"/>
      <c r="K41" s="31"/>
      <c r="L41" s="31"/>
      <c r="M41" s="31"/>
      <c r="N41" s="31"/>
      <c r="O41" s="31"/>
    </row>
    <row r="42" spans="1:15" ht="79.5" customHeight="1">
      <c r="A42" s="18" t="str">
        <f t="shared" si="0"/>
        <v>Наименование учреждения: краевое государственное автономное учреждение «Редакция газеты «Присаянье»</v>
      </c>
      <c r="B42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2" s="18" t="str">
        <f t="shared" si="2"/>
        <v>Показатели, характеризующие объем государственной услуги, установленные в государственном задании</v>
      </c>
      <c r="D42" s="19">
        <f t="shared" si="3"/>
        <v>1.0075883575883577</v>
      </c>
      <c r="E42" s="19">
        <f t="shared" si="4"/>
        <v>1.4057046418888526</v>
      </c>
      <c r="F42" s="87" t="s">
        <v>80</v>
      </c>
      <c r="G42" s="88"/>
      <c r="H42" s="88"/>
      <c r="I42" s="88"/>
      <c r="J42" s="88"/>
      <c r="K42" s="88"/>
      <c r="L42" s="88"/>
      <c r="M42" s="88"/>
      <c r="N42" s="88"/>
      <c r="O42" s="89"/>
    </row>
    <row r="43" spans="1:15" ht="75" customHeight="1">
      <c r="A43" s="18" t="str">
        <f t="shared" si="0"/>
        <v>Наименование учреждения: краевое государственное автономное учреждение «Редакция газеты «Присаянье»</v>
      </c>
      <c r="B43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3" s="18" t="str">
        <f t="shared" si="2"/>
        <v>Показатели, характеризующие объем государственной услуги, установленные в государственном задании</v>
      </c>
      <c r="D43" s="19">
        <f t="shared" si="3"/>
        <v>1.0075883575883577</v>
      </c>
      <c r="E43" s="19">
        <f t="shared" si="4"/>
        <v>1.4057046418888526</v>
      </c>
      <c r="F43" s="87" t="s">
        <v>24</v>
      </c>
      <c r="G43" s="88"/>
      <c r="H43" s="88"/>
      <c r="I43" s="88"/>
      <c r="J43" s="88"/>
      <c r="K43" s="88"/>
      <c r="L43" s="88"/>
      <c r="M43" s="88"/>
      <c r="N43" s="88"/>
      <c r="O43" s="89"/>
    </row>
    <row r="44" spans="1:15" ht="79.5" customHeight="1">
      <c r="A44" s="18" t="str">
        <f t="shared" si="0"/>
        <v>Наименование учреждения: краевое государственное автономное учреждение «Редакция газеты «Присаянье»</v>
      </c>
      <c r="B44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4" s="18" t="str">
        <f t="shared" si="2"/>
        <v>Показатели, характеризующие качество государственной услуги, установленные в государственном задании</v>
      </c>
      <c r="D44" s="19" t="str">
        <f t="shared" si="3"/>
        <v>К1</v>
      </c>
      <c r="E44" s="19">
        <f t="shared" si="4"/>
        <v>1.4057046418888526</v>
      </c>
      <c r="F44" s="90" t="s">
        <v>25</v>
      </c>
      <c r="G44" s="90"/>
      <c r="H44" s="90"/>
      <c r="I44" s="90"/>
      <c r="J44" s="90"/>
      <c r="K44" s="20" t="s">
        <v>18</v>
      </c>
      <c r="L44" s="20" t="s">
        <v>19</v>
      </c>
      <c r="M44" s="90" t="s">
        <v>20</v>
      </c>
      <c r="N44" s="90"/>
      <c r="O44" s="20"/>
    </row>
    <row r="45" spans="1:15" ht="79.5" customHeight="1">
      <c r="A45" s="18" t="str">
        <f t="shared" si="0"/>
        <v>Наименование учреждения: краевое государственное автономное учреждение «Редакция газеты «Присаянье»</v>
      </c>
      <c r="B45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5" s="18" t="str">
        <f t="shared" si="2"/>
        <v>Показатели, характеризующие качество государственной услуги, установленные в государственном задании</v>
      </c>
      <c r="D45" s="19">
        <f t="shared" si="3"/>
        <v>1</v>
      </c>
      <c r="E45" s="19">
        <f t="shared" si="4"/>
        <v>1</v>
      </c>
      <c r="F45" s="21" t="s">
        <v>26</v>
      </c>
      <c r="G45" s="20" t="s">
        <v>27</v>
      </c>
      <c r="H45" s="21" t="s">
        <v>3</v>
      </c>
      <c r="I45" s="21" t="s">
        <v>28</v>
      </c>
      <c r="J45" s="21">
        <v>20</v>
      </c>
      <c r="K45" s="22">
        <f>J45/20</f>
        <v>1</v>
      </c>
      <c r="L45" s="92">
        <f>(K45+K46+K47+K48+K49+K50)/6</f>
        <v>1</v>
      </c>
      <c r="M45" s="21"/>
      <c r="N45" s="20" t="s">
        <v>30</v>
      </c>
      <c r="O45" s="92">
        <f>(L45+L53)/2</f>
        <v>1</v>
      </c>
    </row>
    <row r="46" spans="1:15" ht="79.5" customHeight="1">
      <c r="A46" s="18" t="str">
        <f t="shared" si="0"/>
        <v>Наименование учреждения: краевое государственное автономное учреждение «Редакция газеты «Присаянье»</v>
      </c>
      <c r="B46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6" s="18" t="str">
        <f t="shared" si="2"/>
        <v>Показатели, характеризующие качество государственной услуги, установленные в государственном задании</v>
      </c>
      <c r="D46" s="19">
        <f t="shared" si="3"/>
        <v>1</v>
      </c>
      <c r="E46" s="19">
        <f t="shared" si="4"/>
        <v>1</v>
      </c>
      <c r="F46" s="21" t="s">
        <v>31</v>
      </c>
      <c r="G46" s="20" t="s">
        <v>81</v>
      </c>
      <c r="H46" s="21" t="s">
        <v>33</v>
      </c>
      <c r="I46" s="21" t="s">
        <v>82</v>
      </c>
      <c r="J46" s="23">
        <v>2220</v>
      </c>
      <c r="K46" s="22">
        <f>J46/2220</f>
        <v>1</v>
      </c>
      <c r="L46" s="93"/>
      <c r="M46" s="21"/>
      <c r="N46" s="20" t="s">
        <v>35</v>
      </c>
      <c r="O46" s="93"/>
    </row>
    <row r="47" spans="1:15" ht="79.5" customHeight="1">
      <c r="A47" s="18" t="str">
        <f t="shared" si="0"/>
        <v>Наименование учреждения: краевое государственное автономное учреждение «Редакция газеты «Присаянье»</v>
      </c>
      <c r="B47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7" s="18" t="str">
        <f t="shared" si="2"/>
        <v>Показатели, характеризующие качество государственной услуги, установленные в государственном задании</v>
      </c>
      <c r="D47" s="19">
        <f t="shared" si="3"/>
        <v>1</v>
      </c>
      <c r="E47" s="19">
        <f t="shared" si="4"/>
        <v>1</v>
      </c>
      <c r="F47" s="21" t="s">
        <v>36</v>
      </c>
      <c r="G47" s="20" t="s">
        <v>83</v>
      </c>
      <c r="H47" s="20" t="s">
        <v>38</v>
      </c>
      <c r="I47" s="21" t="s">
        <v>39</v>
      </c>
      <c r="J47" s="21">
        <v>1</v>
      </c>
      <c r="K47" s="22">
        <f>1/1</f>
        <v>1</v>
      </c>
      <c r="L47" s="93"/>
      <c r="M47" s="21"/>
      <c r="N47" s="20" t="s">
        <v>35</v>
      </c>
      <c r="O47" s="93"/>
    </row>
    <row r="48" spans="1:15" ht="79.5" customHeight="1">
      <c r="A48" s="18" t="str">
        <f t="shared" si="0"/>
        <v>Наименование учреждения: краевое государственное автономное учреждение «Редакция газеты «Присаянье»</v>
      </c>
      <c r="B48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8" s="18" t="str">
        <f t="shared" si="2"/>
        <v>Показатели, характеризующие качество государственной услуги, установленные в государственном задании</v>
      </c>
      <c r="D48" s="19">
        <f t="shared" si="3"/>
        <v>1</v>
      </c>
      <c r="E48" s="19">
        <f t="shared" si="4"/>
        <v>1</v>
      </c>
      <c r="F48" s="21" t="s">
        <v>40</v>
      </c>
      <c r="G48" s="20" t="s">
        <v>84</v>
      </c>
      <c r="H48" s="20" t="s">
        <v>42</v>
      </c>
      <c r="I48" s="21" t="s">
        <v>39</v>
      </c>
      <c r="J48" s="21">
        <v>1</v>
      </c>
      <c r="K48" s="22">
        <f>J48/1</f>
        <v>1</v>
      </c>
      <c r="L48" s="93"/>
      <c r="M48" s="21"/>
      <c r="N48" s="20" t="s">
        <v>35</v>
      </c>
      <c r="O48" s="93"/>
    </row>
    <row r="49" spans="1:15" ht="79.5" customHeight="1">
      <c r="A49" s="18" t="str">
        <f t="shared" si="0"/>
        <v>Наименование учреждения: краевое государственное автономное учреждение «Редакция газеты «Присаянье»</v>
      </c>
      <c r="B49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9" s="18" t="str">
        <f t="shared" si="2"/>
        <v>Показатели, характеризующие качество государственной услуги, установленные в государственном задании</v>
      </c>
      <c r="D49" s="19">
        <f t="shared" si="3"/>
        <v>1</v>
      </c>
      <c r="E49" s="19">
        <f t="shared" si="4"/>
        <v>1</v>
      </c>
      <c r="F49" s="21" t="s">
        <v>43</v>
      </c>
      <c r="G49" s="20" t="s">
        <v>85</v>
      </c>
      <c r="H49" s="20" t="s">
        <v>45</v>
      </c>
      <c r="I49" s="21" t="s">
        <v>86</v>
      </c>
      <c r="J49" s="21">
        <v>194</v>
      </c>
      <c r="K49" s="22">
        <f>J49/194</f>
        <v>1</v>
      </c>
      <c r="L49" s="93"/>
      <c r="M49" s="21"/>
      <c r="N49" s="20" t="s">
        <v>35</v>
      </c>
      <c r="O49" s="93"/>
    </row>
    <row r="50" spans="1:15" ht="73.5" customHeight="1">
      <c r="A50" s="18" t="str">
        <f t="shared" si="0"/>
        <v>Наименование учреждения: краевое государственное автономное учреждение «Редакция газеты «Присаянье»</v>
      </c>
      <c r="B50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0" s="18" t="str">
        <f t="shared" si="2"/>
        <v>Показатели, характеризующие качество государственной услуги, установленные в государственном задании</v>
      </c>
      <c r="D50" s="19">
        <f t="shared" si="3"/>
        <v>1</v>
      </c>
      <c r="E50" s="19">
        <f t="shared" si="4"/>
        <v>1</v>
      </c>
      <c r="F50" s="21" t="s">
        <v>47</v>
      </c>
      <c r="G50" s="20" t="s">
        <v>48</v>
      </c>
      <c r="H50" s="21" t="s">
        <v>49</v>
      </c>
      <c r="I50" s="21" t="s">
        <v>39</v>
      </c>
      <c r="J50" s="21">
        <v>1</v>
      </c>
      <c r="K50" s="22">
        <f>J50/1</f>
        <v>1</v>
      </c>
      <c r="L50" s="94"/>
      <c r="M50" s="21"/>
      <c r="N50" s="20" t="s">
        <v>30</v>
      </c>
      <c r="O50" s="93"/>
    </row>
    <row r="51" spans="1:15" ht="79.5" customHeight="1">
      <c r="A51" s="18" t="str">
        <f t="shared" si="0"/>
        <v>Наименование учреждения: краевое государственное автономное учреждение «Редакция газеты «Присаянье»</v>
      </c>
      <c r="B51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1" s="18" t="str">
        <f t="shared" si="2"/>
        <v>Показатели, характеризующие объем государственной услуги, установленные в государственном задании</v>
      </c>
      <c r="D51" s="19" t="str">
        <f t="shared" si="3"/>
        <v>К2</v>
      </c>
      <c r="E51" s="19">
        <f t="shared" si="4"/>
        <v>1</v>
      </c>
      <c r="F51" s="90" t="s">
        <v>51</v>
      </c>
      <c r="G51" s="90"/>
      <c r="H51" s="90"/>
      <c r="I51" s="90"/>
      <c r="J51" s="90"/>
      <c r="K51" s="21" t="s">
        <v>21</v>
      </c>
      <c r="L51" s="21" t="s">
        <v>22</v>
      </c>
      <c r="M51" s="91" t="s">
        <v>20</v>
      </c>
      <c r="N51" s="91"/>
      <c r="O51" s="93"/>
    </row>
    <row r="52" spans="1:15" ht="76.5" customHeight="1">
      <c r="A52" s="18" t="str">
        <f t="shared" si="0"/>
        <v>Наименование учреждения: краевое государственное автономное учреждение «Редакция газеты «Присаянье»</v>
      </c>
      <c r="B52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2" s="18" t="str">
        <f t="shared" si="2"/>
        <v>Показатели, характеризующие объем государственной услуги, установленные в государственном задании</v>
      </c>
      <c r="D52" s="19" t="str">
        <f t="shared" si="3"/>
        <v>К2</v>
      </c>
      <c r="E52" s="19">
        <f t="shared" si="4"/>
        <v>1</v>
      </c>
      <c r="F52" s="24" t="s">
        <v>26</v>
      </c>
      <c r="G52" s="20" t="s">
        <v>87</v>
      </c>
      <c r="H52" s="21"/>
      <c r="I52" s="21"/>
      <c r="J52" s="21"/>
      <c r="K52" s="21"/>
      <c r="L52" s="21"/>
      <c r="M52" s="21"/>
      <c r="N52" s="21"/>
      <c r="O52" s="93"/>
    </row>
    <row r="53" spans="1:15" ht="79.5" customHeight="1">
      <c r="A53" s="18" t="str">
        <f t="shared" si="0"/>
        <v>Наименование учреждения: краевое государственное автономное учреждение «Редакция газеты «Присаянье»</v>
      </c>
      <c r="B53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3" s="18" t="str">
        <f t="shared" si="2"/>
        <v>Показатели, характеризующие объем государственной услуги, установленные в государственном задании</v>
      </c>
      <c r="D53" s="19">
        <f t="shared" si="3"/>
        <v>1</v>
      </c>
      <c r="E53" s="19">
        <f t="shared" si="4"/>
        <v>1</v>
      </c>
      <c r="F53" s="24" t="s">
        <v>53</v>
      </c>
      <c r="G53" s="20" t="s">
        <v>54</v>
      </c>
      <c r="H53" s="21" t="s">
        <v>55</v>
      </c>
      <c r="I53" s="32">
        <v>242</v>
      </c>
      <c r="J53" s="32">
        <v>242</v>
      </c>
      <c r="K53" s="33">
        <f>J53/I53</f>
        <v>1</v>
      </c>
      <c r="L53" s="92">
        <f>(K53+K54+K55+K56+K57)/5</f>
        <v>1</v>
      </c>
      <c r="M53" s="21"/>
      <c r="N53" s="20" t="s">
        <v>35</v>
      </c>
      <c r="O53" s="93"/>
    </row>
    <row r="54" spans="1:15" ht="79.5" customHeight="1">
      <c r="A54" s="18" t="str">
        <f t="shared" si="0"/>
        <v>Наименование учреждения: краевое государственное автономное учреждение «Редакция газеты «Присаянье»</v>
      </c>
      <c r="B54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4" s="18" t="str">
        <f t="shared" si="2"/>
        <v>Показатели, характеризующие объем государственной услуги, установленные в государственном задании</v>
      </c>
      <c r="D54" s="19">
        <f t="shared" si="3"/>
        <v>1</v>
      </c>
      <c r="E54" s="19">
        <f t="shared" si="4"/>
        <v>1</v>
      </c>
      <c r="F54" s="24" t="s">
        <v>56</v>
      </c>
      <c r="G54" s="20" t="s">
        <v>57</v>
      </c>
      <c r="H54" s="21" t="s">
        <v>58</v>
      </c>
      <c r="I54" s="26">
        <v>8665.7000000000007</v>
      </c>
      <c r="J54" s="26">
        <v>8665.7000000000007</v>
      </c>
      <c r="K54" s="33">
        <f>J54/I54</f>
        <v>1</v>
      </c>
      <c r="L54" s="93"/>
      <c r="M54" s="21"/>
      <c r="N54" s="21" t="s">
        <v>79</v>
      </c>
      <c r="O54" s="93"/>
    </row>
    <row r="55" spans="1:15" ht="79.5" customHeight="1">
      <c r="A55" s="18" t="str">
        <f t="shared" si="0"/>
        <v>Наименование учреждения: краевое государственное автономное учреждение «Редакция газеты «Присаянье»</v>
      </c>
      <c r="B55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5" s="18" t="str">
        <f t="shared" si="2"/>
        <v>Показатели, характеризующие объем государственной услуги, установленные в государственном задании</v>
      </c>
      <c r="D55" s="19">
        <f t="shared" si="3"/>
        <v>1</v>
      </c>
      <c r="E55" s="19">
        <f t="shared" si="4"/>
        <v>1</v>
      </c>
      <c r="F55" s="24" t="s">
        <v>60</v>
      </c>
      <c r="G55" s="20" t="s">
        <v>61</v>
      </c>
      <c r="H55" s="21" t="s">
        <v>62</v>
      </c>
      <c r="I55" s="27">
        <v>2097.1</v>
      </c>
      <c r="J55" s="27">
        <v>2097.1</v>
      </c>
      <c r="K55" s="33">
        <f>J55/I55</f>
        <v>1</v>
      </c>
      <c r="L55" s="93"/>
      <c r="M55" s="21"/>
      <c r="N55" s="21" t="s">
        <v>79</v>
      </c>
      <c r="O55" s="93"/>
    </row>
    <row r="56" spans="1:15" ht="79.5" customHeight="1">
      <c r="A56" s="18" t="str">
        <f t="shared" si="0"/>
        <v>Наименование учреждения: краевое государственное автономное учреждение «Редакция газеты «Присаянье»</v>
      </c>
      <c r="B56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6" s="18" t="str">
        <f t="shared" si="2"/>
        <v>Показатели, характеризующие объем государственной услуги, установленные в государственном задании</v>
      </c>
      <c r="D56" s="19">
        <f t="shared" si="3"/>
        <v>1</v>
      </c>
      <c r="E56" s="19">
        <f t="shared" si="4"/>
        <v>1</v>
      </c>
      <c r="F56" s="24" t="s">
        <v>63</v>
      </c>
      <c r="G56" s="20" t="s">
        <v>64</v>
      </c>
      <c r="H56" s="21" t="s">
        <v>65</v>
      </c>
      <c r="I56" s="28">
        <v>156</v>
      </c>
      <c r="J56" s="28">
        <v>156</v>
      </c>
      <c r="K56" s="33">
        <f>J56/I56</f>
        <v>1</v>
      </c>
      <c r="L56" s="93"/>
      <c r="M56" s="21"/>
      <c r="N56" s="20" t="s">
        <v>35</v>
      </c>
      <c r="O56" s="93"/>
    </row>
    <row r="57" spans="1:15" ht="79.5" customHeight="1">
      <c r="A57" s="18" t="str">
        <f t="shared" si="0"/>
        <v>Наименование учреждения: краевое государственное автономное учреждение «Редакция газеты «Присаянье»</v>
      </c>
      <c r="B57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7" s="18" t="str">
        <f t="shared" si="2"/>
        <v>Показатели, характеризующие объем государственной услуги, установленные в государственном задании</v>
      </c>
      <c r="D57" s="19">
        <f t="shared" si="3"/>
        <v>1</v>
      </c>
      <c r="E57" s="19">
        <f t="shared" si="4"/>
        <v>1</v>
      </c>
      <c r="F57" s="24" t="s">
        <v>66</v>
      </c>
      <c r="G57" s="20" t="s">
        <v>67</v>
      </c>
      <c r="H57" s="21" t="s">
        <v>68</v>
      </c>
      <c r="I57" s="21">
        <v>115.4</v>
      </c>
      <c r="J57" s="21">
        <v>115.4</v>
      </c>
      <c r="K57" s="33">
        <f>J57/I57</f>
        <v>1</v>
      </c>
      <c r="L57" s="94"/>
      <c r="M57" s="21"/>
      <c r="N57" s="20" t="s">
        <v>35</v>
      </c>
      <c r="O57" s="94"/>
    </row>
    <row r="58" spans="1:15" ht="79.5" customHeight="1">
      <c r="A58" s="18" t="str">
        <f t="shared" si="0"/>
        <v>Наименование учреждения: краевое государственное автономное учреждение «Редакция газеты «Присаянье»</v>
      </c>
      <c r="B58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8" s="18" t="str">
        <f t="shared" si="2"/>
        <v>Показатели, характеризующие объем государственной услуги, установленные в государственном задании</v>
      </c>
      <c r="D58" s="19">
        <f t="shared" si="3"/>
        <v>1</v>
      </c>
      <c r="E58" s="19">
        <f t="shared" si="4"/>
        <v>1</v>
      </c>
      <c r="F58" s="31"/>
      <c r="G58" s="30"/>
      <c r="H58" s="31"/>
      <c r="I58" s="31"/>
      <c r="J58" s="31"/>
      <c r="K58" s="31"/>
      <c r="L58" s="31"/>
      <c r="M58" s="31"/>
      <c r="N58" s="31"/>
      <c r="O58" s="31"/>
    </row>
    <row r="59" spans="1:15" ht="76.5" customHeight="1">
      <c r="A59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59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9" s="18" t="str">
        <f t="shared" si="2"/>
        <v>Показатели, характеризующие объем государственной услуги, установленные в государственном задании</v>
      </c>
      <c r="D59" s="19">
        <f t="shared" si="3"/>
        <v>1</v>
      </c>
      <c r="E59" s="19">
        <f t="shared" si="4"/>
        <v>1</v>
      </c>
      <c r="F59" s="87" t="s">
        <v>88</v>
      </c>
      <c r="G59" s="88"/>
      <c r="H59" s="88"/>
      <c r="I59" s="88"/>
      <c r="J59" s="88"/>
      <c r="K59" s="88"/>
      <c r="L59" s="88"/>
      <c r="M59" s="88"/>
      <c r="N59" s="88"/>
      <c r="O59" s="89"/>
    </row>
    <row r="60" spans="1:15" ht="79.5" customHeight="1">
      <c r="A60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60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0" s="18" t="str">
        <f t="shared" si="2"/>
        <v>Показатели, характеризующие объем государственной услуги, установленные в государственном задании</v>
      </c>
      <c r="D60" s="19">
        <f t="shared" si="3"/>
        <v>1</v>
      </c>
      <c r="E60" s="19">
        <f t="shared" si="4"/>
        <v>1</v>
      </c>
      <c r="F60" s="87" t="s">
        <v>24</v>
      </c>
      <c r="G60" s="88"/>
      <c r="H60" s="88"/>
      <c r="I60" s="88"/>
      <c r="J60" s="88"/>
      <c r="K60" s="88"/>
      <c r="L60" s="88"/>
      <c r="M60" s="88"/>
      <c r="N60" s="88"/>
      <c r="O60" s="89"/>
    </row>
    <row r="61" spans="1:15" ht="73.5" customHeight="1">
      <c r="A61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61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1" s="18" t="str">
        <f t="shared" si="2"/>
        <v>Показатели, характеризующие качество государственной услуги, установленные в государственном задании</v>
      </c>
      <c r="D61" s="19" t="str">
        <f t="shared" si="3"/>
        <v>К1</v>
      </c>
      <c r="E61" s="19">
        <f t="shared" si="4"/>
        <v>1</v>
      </c>
      <c r="F61" s="90" t="s">
        <v>25</v>
      </c>
      <c r="G61" s="90"/>
      <c r="H61" s="90"/>
      <c r="I61" s="90"/>
      <c r="J61" s="90"/>
      <c r="K61" s="20" t="s">
        <v>18</v>
      </c>
      <c r="L61" s="20" t="s">
        <v>19</v>
      </c>
      <c r="M61" s="90" t="s">
        <v>20</v>
      </c>
      <c r="N61" s="90"/>
      <c r="O61" s="20"/>
    </row>
    <row r="62" spans="1:15" ht="79.5" customHeight="1">
      <c r="A62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62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2" s="18" t="str">
        <f t="shared" si="2"/>
        <v>Показатели, характеризующие качество государственной услуги, установленные в государственном задании</v>
      </c>
      <c r="D62" s="19">
        <f t="shared" si="3"/>
        <v>1.6916666666666667</v>
      </c>
      <c r="E62" s="19">
        <f t="shared" si="4"/>
        <v>1.3458333333333332</v>
      </c>
      <c r="F62" s="21" t="s">
        <v>26</v>
      </c>
      <c r="G62" s="20" t="s">
        <v>27</v>
      </c>
      <c r="H62" s="21" t="s">
        <v>3</v>
      </c>
      <c r="I62" s="21" t="s">
        <v>28</v>
      </c>
      <c r="J62" s="21">
        <v>43</v>
      </c>
      <c r="K62" s="22">
        <f>J62/20</f>
        <v>2.15</v>
      </c>
      <c r="L62" s="92">
        <f>(K62+K63+K64+K65+K66+K67)/6</f>
        <v>1.6916666666666667</v>
      </c>
      <c r="M62" s="20" t="s">
        <v>29</v>
      </c>
      <c r="N62" s="20" t="s">
        <v>30</v>
      </c>
      <c r="O62" s="92">
        <f>(L62+L70)/2</f>
        <v>1.3458333333333332</v>
      </c>
    </row>
    <row r="63" spans="1:15" ht="79.5" customHeight="1">
      <c r="A63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63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3" s="18" t="str">
        <f t="shared" si="2"/>
        <v>Показатели, характеризующие качество государственной услуги, установленные в государственном задании</v>
      </c>
      <c r="D63" s="19">
        <f t="shared" si="3"/>
        <v>1.6916666666666667</v>
      </c>
      <c r="E63" s="19">
        <f t="shared" si="4"/>
        <v>1.3458333333333332</v>
      </c>
      <c r="F63" s="21" t="s">
        <v>31</v>
      </c>
      <c r="G63" s="20" t="s">
        <v>89</v>
      </c>
      <c r="H63" s="21" t="s">
        <v>33</v>
      </c>
      <c r="I63" s="21" t="s">
        <v>90</v>
      </c>
      <c r="J63" s="23">
        <v>5300</v>
      </c>
      <c r="K63" s="22">
        <f>J63/5300</f>
        <v>1</v>
      </c>
      <c r="L63" s="93"/>
      <c r="M63" s="20"/>
      <c r="N63" s="20" t="s">
        <v>35</v>
      </c>
      <c r="O63" s="93"/>
    </row>
    <row r="64" spans="1:15" ht="79.5" customHeight="1">
      <c r="A64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64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4" s="18" t="str">
        <f t="shared" si="2"/>
        <v>Показатели, характеризующие качество государственной услуги, установленные в государственном задании</v>
      </c>
      <c r="D64" s="19">
        <f t="shared" si="3"/>
        <v>1.6916666666666667</v>
      </c>
      <c r="E64" s="19">
        <f t="shared" si="4"/>
        <v>1.3458333333333332</v>
      </c>
      <c r="F64" s="21" t="s">
        <v>36</v>
      </c>
      <c r="G64" s="20" t="s">
        <v>91</v>
      </c>
      <c r="H64" s="20" t="s">
        <v>38</v>
      </c>
      <c r="I64" s="21" t="s">
        <v>39</v>
      </c>
      <c r="J64" s="21">
        <v>1</v>
      </c>
      <c r="K64" s="22">
        <f>J64/1</f>
        <v>1</v>
      </c>
      <c r="L64" s="93"/>
      <c r="M64" s="20"/>
      <c r="N64" s="20" t="s">
        <v>35</v>
      </c>
      <c r="O64" s="93"/>
    </row>
    <row r="65" spans="1:15" ht="79.5" customHeight="1">
      <c r="A65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65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5" s="18" t="str">
        <f t="shared" si="2"/>
        <v>Показатели, характеризующие качество государственной услуги, установленные в государственном задании</v>
      </c>
      <c r="D65" s="19">
        <f t="shared" si="3"/>
        <v>1.6916666666666667</v>
      </c>
      <c r="E65" s="19">
        <f t="shared" si="4"/>
        <v>1.3458333333333332</v>
      </c>
      <c r="F65" s="21" t="s">
        <v>40</v>
      </c>
      <c r="G65" s="20" t="s">
        <v>92</v>
      </c>
      <c r="H65" s="20" t="s">
        <v>42</v>
      </c>
      <c r="I65" s="21" t="s">
        <v>39</v>
      </c>
      <c r="J65" s="21">
        <v>1</v>
      </c>
      <c r="K65" s="22">
        <f>1/1</f>
        <v>1</v>
      </c>
      <c r="L65" s="93"/>
      <c r="M65" s="20"/>
      <c r="N65" s="20" t="s">
        <v>35</v>
      </c>
      <c r="O65" s="93"/>
    </row>
    <row r="66" spans="1:15" ht="79.5" customHeight="1">
      <c r="A66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66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6" s="18" t="str">
        <f t="shared" si="2"/>
        <v>Показатели, характеризующие качество государственной услуги, установленные в государственном задании</v>
      </c>
      <c r="D66" s="19">
        <f t="shared" si="3"/>
        <v>1.6916666666666667</v>
      </c>
      <c r="E66" s="19">
        <f t="shared" si="4"/>
        <v>1.3458333333333332</v>
      </c>
      <c r="F66" s="21" t="s">
        <v>43</v>
      </c>
      <c r="G66" s="20" t="s">
        <v>93</v>
      </c>
      <c r="H66" s="20" t="s">
        <v>45</v>
      </c>
      <c r="I66" s="21" t="s">
        <v>94</v>
      </c>
      <c r="J66" s="21">
        <v>262</v>
      </c>
      <c r="K66" s="22">
        <f>J66/262</f>
        <v>1</v>
      </c>
      <c r="L66" s="93"/>
      <c r="M66" s="20"/>
      <c r="N66" s="20" t="s">
        <v>35</v>
      </c>
      <c r="O66" s="93"/>
    </row>
    <row r="67" spans="1:15" ht="79.5" customHeight="1">
      <c r="A67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67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7" s="18" t="str">
        <f t="shared" si="2"/>
        <v>Показатели, характеризующие качество государственной услуги, установленные в государственном задании</v>
      </c>
      <c r="D67" s="19">
        <f t="shared" si="3"/>
        <v>1.6916666666666667</v>
      </c>
      <c r="E67" s="19">
        <f t="shared" si="4"/>
        <v>1.3458333333333332</v>
      </c>
      <c r="F67" s="21" t="s">
        <v>47</v>
      </c>
      <c r="G67" s="20" t="s">
        <v>48</v>
      </c>
      <c r="H67" s="21" t="s">
        <v>49</v>
      </c>
      <c r="I67" s="21" t="s">
        <v>39</v>
      </c>
      <c r="J67" s="21">
        <v>4</v>
      </c>
      <c r="K67" s="22">
        <f>J67/1</f>
        <v>4</v>
      </c>
      <c r="L67" s="94"/>
      <c r="M67" s="20" t="s">
        <v>50</v>
      </c>
      <c r="N67" s="20" t="s">
        <v>30</v>
      </c>
      <c r="O67" s="93"/>
    </row>
    <row r="68" spans="1:15" ht="73.5" customHeight="1">
      <c r="A68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68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8" s="18" t="str">
        <f t="shared" si="2"/>
        <v>Показатели, характеризующие объем государственной услуги, установленные в государственном задании</v>
      </c>
      <c r="D68" s="19" t="str">
        <f t="shared" si="3"/>
        <v>К2</v>
      </c>
      <c r="E68" s="19">
        <f t="shared" si="4"/>
        <v>1.3458333333333332</v>
      </c>
      <c r="F68" s="90" t="s">
        <v>51</v>
      </c>
      <c r="G68" s="90"/>
      <c r="H68" s="90"/>
      <c r="I68" s="90"/>
      <c r="J68" s="90"/>
      <c r="K68" s="21" t="s">
        <v>21</v>
      </c>
      <c r="L68" s="21" t="s">
        <v>22</v>
      </c>
      <c r="M68" s="91" t="s">
        <v>20</v>
      </c>
      <c r="N68" s="91"/>
      <c r="O68" s="93"/>
    </row>
    <row r="69" spans="1:15" ht="79.5" customHeight="1">
      <c r="A69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69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9" s="18" t="str">
        <f t="shared" si="2"/>
        <v>Показатели, характеризующие объем государственной услуги, установленные в государственном задании</v>
      </c>
      <c r="D69" s="19" t="str">
        <f t="shared" si="3"/>
        <v>К2</v>
      </c>
      <c r="E69" s="19">
        <f t="shared" si="4"/>
        <v>1.3458333333333332</v>
      </c>
      <c r="F69" s="24" t="s">
        <v>26</v>
      </c>
      <c r="G69" s="20" t="s">
        <v>95</v>
      </c>
      <c r="H69" s="21"/>
      <c r="I69" s="21"/>
      <c r="J69" s="21"/>
      <c r="K69" s="21"/>
      <c r="L69" s="21"/>
      <c r="M69" s="21"/>
      <c r="N69" s="21"/>
      <c r="O69" s="93"/>
    </row>
    <row r="70" spans="1:15" ht="73.5" customHeight="1">
      <c r="A70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70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0" s="18" t="str">
        <f t="shared" si="2"/>
        <v>Показатели, характеризующие объем государственной услуги, установленные в государственном задании</v>
      </c>
      <c r="D70" s="19">
        <f t="shared" si="3"/>
        <v>1</v>
      </c>
      <c r="E70" s="19">
        <f t="shared" si="4"/>
        <v>1.3458333333333332</v>
      </c>
      <c r="F70" s="24" t="s">
        <v>53</v>
      </c>
      <c r="G70" s="20" t="s">
        <v>54</v>
      </c>
      <c r="H70" s="21" t="s">
        <v>55</v>
      </c>
      <c r="I70" s="25">
        <v>156</v>
      </c>
      <c r="J70" s="25">
        <v>156</v>
      </c>
      <c r="K70" s="22">
        <f>J70/I70</f>
        <v>1</v>
      </c>
      <c r="L70" s="92">
        <f>(K70+K71+K72+K73+K74)/5</f>
        <v>1</v>
      </c>
      <c r="M70" s="20"/>
      <c r="N70" s="20" t="s">
        <v>35</v>
      </c>
      <c r="O70" s="93"/>
    </row>
    <row r="71" spans="1:15" ht="79.5" customHeight="1">
      <c r="A71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71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1" s="18" t="str">
        <f t="shared" si="2"/>
        <v>Показатели, характеризующие объем государственной услуги, установленные в государственном задании</v>
      </c>
      <c r="D71" s="19">
        <f t="shared" si="3"/>
        <v>1</v>
      </c>
      <c r="E71" s="19">
        <f t="shared" si="4"/>
        <v>1.3458333333333332</v>
      </c>
      <c r="F71" s="24" t="s">
        <v>56</v>
      </c>
      <c r="G71" s="20" t="s">
        <v>57</v>
      </c>
      <c r="H71" s="21" t="s">
        <v>58</v>
      </c>
      <c r="I71" s="26">
        <v>11175.32</v>
      </c>
      <c r="J71" s="26">
        <v>11175.32</v>
      </c>
      <c r="K71" s="22">
        <f>J71/I71</f>
        <v>1</v>
      </c>
      <c r="L71" s="93"/>
      <c r="M71" s="20"/>
      <c r="N71" s="20" t="s">
        <v>79</v>
      </c>
      <c r="O71" s="93"/>
    </row>
    <row r="72" spans="1:15" ht="79.5" customHeight="1">
      <c r="A72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72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2" s="18" t="str">
        <f t="shared" si="2"/>
        <v>Показатели, характеризующие объем государственной услуги, установленные в государственном задании</v>
      </c>
      <c r="D72" s="19">
        <f t="shared" si="3"/>
        <v>1</v>
      </c>
      <c r="E72" s="19">
        <f t="shared" si="4"/>
        <v>1.3458333333333332</v>
      </c>
      <c r="F72" s="24" t="s">
        <v>60</v>
      </c>
      <c r="G72" s="20" t="s">
        <v>61</v>
      </c>
      <c r="H72" s="21" t="s">
        <v>62</v>
      </c>
      <c r="I72" s="27">
        <v>1743.35</v>
      </c>
      <c r="J72" s="27">
        <v>1743.35</v>
      </c>
      <c r="K72" s="22">
        <f>J72/I72</f>
        <v>1</v>
      </c>
      <c r="L72" s="93"/>
      <c r="M72" s="20"/>
      <c r="N72" s="20" t="s">
        <v>79</v>
      </c>
      <c r="O72" s="93"/>
    </row>
    <row r="73" spans="1:15" ht="79.5" customHeight="1">
      <c r="A73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73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3" s="18" t="str">
        <f t="shared" si="2"/>
        <v>Показатели, характеризующие объем государственной услуги, установленные в государственном задании</v>
      </c>
      <c r="D73" s="19">
        <f t="shared" si="3"/>
        <v>1</v>
      </c>
      <c r="E73" s="19">
        <f t="shared" si="4"/>
        <v>1.3458333333333332</v>
      </c>
      <c r="F73" s="24" t="s">
        <v>63</v>
      </c>
      <c r="G73" s="20" t="s">
        <v>64</v>
      </c>
      <c r="H73" s="21" t="s">
        <v>65</v>
      </c>
      <c r="I73" s="28">
        <v>208</v>
      </c>
      <c r="J73" s="28">
        <v>208</v>
      </c>
      <c r="K73" s="22">
        <f>J73/I73</f>
        <v>1</v>
      </c>
      <c r="L73" s="93"/>
      <c r="M73" s="20"/>
      <c r="N73" s="20" t="s">
        <v>35</v>
      </c>
      <c r="O73" s="93"/>
    </row>
    <row r="74" spans="1:15" ht="79.5" customHeight="1">
      <c r="A74" s="18" t="str">
        <f t="shared" si="0"/>
        <v>Наименование учреждения: краевое государственное автономное учреждение «Редакция газеты «Сельская новь»</v>
      </c>
      <c r="B74" s="18" t="str">
        <f t="shared" si="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4" s="18" t="str">
        <f t="shared" si="2"/>
        <v>Показатели, характеризующие объем государственной услуги, установленные в государственном задании</v>
      </c>
      <c r="D74" s="19">
        <f t="shared" si="3"/>
        <v>1</v>
      </c>
      <c r="E74" s="19">
        <f t="shared" si="4"/>
        <v>1.3458333333333332</v>
      </c>
      <c r="F74" s="24" t="s">
        <v>66</v>
      </c>
      <c r="G74" s="20" t="s">
        <v>67</v>
      </c>
      <c r="H74" s="21" t="s">
        <v>68</v>
      </c>
      <c r="I74" s="21">
        <v>275.60000000000002</v>
      </c>
      <c r="J74" s="21">
        <v>275.60000000000002</v>
      </c>
      <c r="K74" s="22">
        <f>J74/I74</f>
        <v>1</v>
      </c>
      <c r="L74" s="94"/>
      <c r="M74" s="20"/>
      <c r="N74" s="20" t="s">
        <v>35</v>
      </c>
      <c r="O74" s="94"/>
    </row>
    <row r="75" spans="1:15" ht="79.5" customHeight="1">
      <c r="A75" s="18" t="str">
        <f t="shared" ref="A75:A138" si="5">IF(LEFT(F75,15)="Наименование уч",F75,A74)</f>
        <v>Наименование учреждения: краевое государственное автономное учреждение «Редакция газеты «Сельская новь»</v>
      </c>
      <c r="B75" s="18" t="str">
        <f t="shared" ref="B75:B138" si="6">IF(LEFT(F75,15)="Наименование ус",F75,IF(LEFT(F75,15)="Наименование ра",F75,B74))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5" s="18" t="str">
        <f t="shared" ref="C75:C138" si="7">IF(LEFT(F75,1)="П",F75,C74)</f>
        <v>Показатели, характеризующие объем государственной услуги, установленные в государственном задании</v>
      </c>
      <c r="D75" s="19">
        <f t="shared" ref="D75:D101" si="8">IF(LEN(L75)&gt;0,L75,D74)</f>
        <v>1</v>
      </c>
      <c r="E75" s="19">
        <f t="shared" si="4"/>
        <v>1.3458333333333332</v>
      </c>
      <c r="F75" s="31"/>
      <c r="G75" s="30"/>
      <c r="H75" s="31"/>
      <c r="I75" s="31"/>
      <c r="J75" s="31"/>
      <c r="K75" s="31"/>
      <c r="L75" s="31"/>
      <c r="M75" s="31"/>
      <c r="N75" s="31"/>
      <c r="O75" s="31"/>
    </row>
    <row r="76" spans="1:15" ht="79.5" customHeight="1">
      <c r="A76" s="18" t="str">
        <f t="shared" si="5"/>
        <v>Наименование учреждения: краевое государственное автономное учреждение «Редакция газеты «Пригород»</v>
      </c>
      <c r="B76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6" s="18" t="str">
        <f t="shared" si="7"/>
        <v>Показатели, характеризующие объем государственной услуги, установленные в государственном задании</v>
      </c>
      <c r="D76" s="19">
        <f t="shared" si="8"/>
        <v>1</v>
      </c>
      <c r="E76" s="19">
        <f t="shared" ref="E76:E101" si="9">IF(LEN(O76)&gt;0,O76,E75)</f>
        <v>1.3458333333333332</v>
      </c>
      <c r="F76" s="87" t="s">
        <v>96</v>
      </c>
      <c r="G76" s="88"/>
      <c r="H76" s="88"/>
      <c r="I76" s="88"/>
      <c r="J76" s="88"/>
      <c r="K76" s="88"/>
      <c r="L76" s="88"/>
      <c r="M76" s="88"/>
      <c r="N76" s="88"/>
      <c r="O76" s="89"/>
    </row>
    <row r="77" spans="1:15" ht="73.5" customHeight="1">
      <c r="A77" s="18" t="str">
        <f t="shared" si="5"/>
        <v>Наименование учреждения: краевое государственное автономное учреждение «Редакция газеты «Пригород»</v>
      </c>
      <c r="B77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7" s="18" t="str">
        <f t="shared" si="7"/>
        <v>Показатели, характеризующие объем государственной услуги, установленные в государственном задании</v>
      </c>
      <c r="D77" s="19">
        <f t="shared" si="8"/>
        <v>1</v>
      </c>
      <c r="E77" s="19">
        <f t="shared" si="9"/>
        <v>1.3458333333333332</v>
      </c>
      <c r="F77" s="87" t="s">
        <v>24</v>
      </c>
      <c r="G77" s="88"/>
      <c r="H77" s="88"/>
      <c r="I77" s="88"/>
      <c r="J77" s="88"/>
      <c r="K77" s="88"/>
      <c r="L77" s="88"/>
      <c r="M77" s="88"/>
      <c r="N77" s="88"/>
      <c r="O77" s="89"/>
    </row>
    <row r="78" spans="1:15" ht="79.5" customHeight="1">
      <c r="A78" s="18" t="str">
        <f t="shared" si="5"/>
        <v>Наименование учреждения: краевое государственное автономное учреждение «Редакция газеты «Пригород»</v>
      </c>
      <c r="B78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8" s="18" t="str">
        <f t="shared" si="7"/>
        <v>Показатели, характеризующие качество государственной услуги, установленные в государственном задании</v>
      </c>
      <c r="D78" s="19" t="str">
        <f t="shared" si="8"/>
        <v>К1</v>
      </c>
      <c r="E78" s="19">
        <f t="shared" si="9"/>
        <v>1.3458333333333332</v>
      </c>
      <c r="F78" s="90" t="s">
        <v>25</v>
      </c>
      <c r="G78" s="90"/>
      <c r="H78" s="90"/>
      <c r="I78" s="90"/>
      <c r="J78" s="90"/>
      <c r="K78" s="20" t="s">
        <v>18</v>
      </c>
      <c r="L78" s="20" t="s">
        <v>19</v>
      </c>
      <c r="M78" s="90" t="s">
        <v>20</v>
      </c>
      <c r="N78" s="90"/>
      <c r="O78" s="20"/>
    </row>
    <row r="79" spans="1:15" ht="76.5" customHeight="1">
      <c r="A79" s="18" t="str">
        <f t="shared" si="5"/>
        <v>Наименование учреждения: краевое государственное автономное учреждение «Редакция газеты «Пригород»</v>
      </c>
      <c r="B79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9" s="18" t="str">
        <f t="shared" si="7"/>
        <v>Показатели, характеризующие качество государственной услуги, установленные в государственном задании</v>
      </c>
      <c r="D79" s="19">
        <f t="shared" si="8"/>
        <v>1.7166666666666668</v>
      </c>
      <c r="E79" s="19">
        <f t="shared" si="9"/>
        <v>1.3769230769230769</v>
      </c>
      <c r="F79" s="21" t="s">
        <v>26</v>
      </c>
      <c r="G79" s="20" t="s">
        <v>27</v>
      </c>
      <c r="H79" s="21" t="s">
        <v>3</v>
      </c>
      <c r="I79" s="21" t="s">
        <v>28</v>
      </c>
      <c r="J79" s="21">
        <v>46</v>
      </c>
      <c r="K79" s="22">
        <f>J79/20</f>
        <v>2.2999999999999998</v>
      </c>
      <c r="L79" s="92">
        <f>(K79+K80+K81+K82+K83+K84)/6</f>
        <v>1.7166666666666668</v>
      </c>
      <c r="M79" s="20" t="s">
        <v>29</v>
      </c>
      <c r="N79" s="20" t="s">
        <v>30</v>
      </c>
      <c r="O79" s="92">
        <f>(L79+L87)/2</f>
        <v>1.3769230769230769</v>
      </c>
    </row>
    <row r="80" spans="1:15" ht="79.5" customHeight="1">
      <c r="A80" s="18" t="str">
        <f t="shared" si="5"/>
        <v>Наименование учреждения: краевое государственное автономное учреждение «Редакция газеты «Пригород»</v>
      </c>
      <c r="B80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80" s="18" t="str">
        <f t="shared" si="7"/>
        <v>Показатели, характеризующие качество государственной услуги, установленные в государственном задании</v>
      </c>
      <c r="D80" s="19">
        <f t="shared" si="8"/>
        <v>1.7166666666666668</v>
      </c>
      <c r="E80" s="19">
        <f t="shared" si="9"/>
        <v>1.3769230769230769</v>
      </c>
      <c r="F80" s="21" t="s">
        <v>31</v>
      </c>
      <c r="G80" s="20" t="s">
        <v>97</v>
      </c>
      <c r="H80" s="21" t="s">
        <v>33</v>
      </c>
      <c r="I80" s="21" t="s">
        <v>98</v>
      </c>
      <c r="J80" s="23">
        <v>4000</v>
      </c>
      <c r="K80" s="22">
        <f>J80/4000</f>
        <v>1</v>
      </c>
      <c r="L80" s="93"/>
      <c r="M80" s="21"/>
      <c r="N80" s="20" t="s">
        <v>35</v>
      </c>
      <c r="O80" s="93"/>
    </row>
    <row r="81" spans="1:15" ht="79.5" customHeight="1">
      <c r="A81" s="18" t="str">
        <f t="shared" si="5"/>
        <v>Наименование учреждения: краевое государственное автономное учреждение «Редакция газеты «Пригород»</v>
      </c>
      <c r="B81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81" s="18" t="str">
        <f t="shared" si="7"/>
        <v>Показатели, характеризующие качество государственной услуги, установленные в государственном задании</v>
      </c>
      <c r="D81" s="19">
        <f t="shared" si="8"/>
        <v>1.7166666666666668</v>
      </c>
      <c r="E81" s="19">
        <f t="shared" si="9"/>
        <v>1.3769230769230769</v>
      </c>
      <c r="F81" s="21" t="s">
        <v>36</v>
      </c>
      <c r="G81" s="20" t="s">
        <v>99</v>
      </c>
      <c r="H81" s="20" t="s">
        <v>38</v>
      </c>
      <c r="I81" s="21" t="s">
        <v>39</v>
      </c>
      <c r="J81" s="21">
        <v>1</v>
      </c>
      <c r="K81" s="22">
        <f>J81/1</f>
        <v>1</v>
      </c>
      <c r="L81" s="93"/>
      <c r="M81" s="21"/>
      <c r="N81" s="20" t="s">
        <v>35</v>
      </c>
      <c r="O81" s="93"/>
    </row>
    <row r="82" spans="1:15" ht="79.5" customHeight="1">
      <c r="A82" s="18" t="str">
        <f t="shared" si="5"/>
        <v>Наименование учреждения: краевое государственное автономное учреждение «Редакция газеты «Пригород»</v>
      </c>
      <c r="B82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82" s="18" t="str">
        <f t="shared" si="7"/>
        <v>Показатели, характеризующие качество государственной услуги, установленные в государственном задании</v>
      </c>
      <c r="D82" s="19">
        <f t="shared" si="8"/>
        <v>1.7166666666666668</v>
      </c>
      <c r="E82" s="19">
        <f t="shared" si="9"/>
        <v>1.3769230769230769</v>
      </c>
      <c r="F82" s="21" t="s">
        <v>40</v>
      </c>
      <c r="G82" s="20" t="s">
        <v>100</v>
      </c>
      <c r="H82" s="20" t="s">
        <v>42</v>
      </c>
      <c r="I82" s="21" t="s">
        <v>39</v>
      </c>
      <c r="J82" s="21">
        <v>1</v>
      </c>
      <c r="K82" s="22">
        <f>J82/1</f>
        <v>1</v>
      </c>
      <c r="L82" s="93"/>
      <c r="M82" s="21"/>
      <c r="N82" s="20" t="s">
        <v>35</v>
      </c>
      <c r="O82" s="93"/>
    </row>
    <row r="83" spans="1:15" ht="79.5" customHeight="1">
      <c r="A83" s="18" t="str">
        <f t="shared" si="5"/>
        <v>Наименование учреждения: краевое государственное автономное учреждение «Редакция газеты «Пригород»</v>
      </c>
      <c r="B83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83" s="18" t="str">
        <f t="shared" si="7"/>
        <v>Показатели, характеризующие качество государственной услуги, установленные в государственном задании</v>
      </c>
      <c r="D83" s="19">
        <f t="shared" si="8"/>
        <v>1.7166666666666668</v>
      </c>
      <c r="E83" s="19">
        <f t="shared" si="9"/>
        <v>1.3769230769230769</v>
      </c>
      <c r="F83" s="21" t="s">
        <v>43</v>
      </c>
      <c r="G83" s="20" t="s">
        <v>101</v>
      </c>
      <c r="H83" s="20" t="s">
        <v>45</v>
      </c>
      <c r="I83" s="21" t="s">
        <v>102</v>
      </c>
      <c r="J83" s="21">
        <v>104</v>
      </c>
      <c r="K83" s="22">
        <f>J83/104</f>
        <v>1</v>
      </c>
      <c r="L83" s="93"/>
      <c r="M83" s="21"/>
      <c r="N83" s="20" t="s">
        <v>35</v>
      </c>
      <c r="O83" s="93"/>
    </row>
    <row r="84" spans="1:15" ht="76.5" customHeight="1">
      <c r="A84" s="18" t="str">
        <f t="shared" si="5"/>
        <v>Наименование учреждения: краевое государственное автономное учреждение «Редакция газеты «Пригород»</v>
      </c>
      <c r="B84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84" s="18" t="str">
        <f t="shared" si="7"/>
        <v>Показатели, характеризующие качество государственной услуги, установленные в государственном задании</v>
      </c>
      <c r="D84" s="19">
        <f t="shared" si="8"/>
        <v>1.7166666666666668</v>
      </c>
      <c r="E84" s="19">
        <f t="shared" si="9"/>
        <v>1.3769230769230769</v>
      </c>
      <c r="F84" s="21" t="s">
        <v>47</v>
      </c>
      <c r="G84" s="20" t="s">
        <v>48</v>
      </c>
      <c r="H84" s="21" t="s">
        <v>49</v>
      </c>
      <c r="I84" s="21" t="s">
        <v>39</v>
      </c>
      <c r="J84" s="21">
        <v>4</v>
      </c>
      <c r="K84" s="22">
        <f>4/1</f>
        <v>4</v>
      </c>
      <c r="L84" s="94"/>
      <c r="M84" s="20" t="s">
        <v>50</v>
      </c>
      <c r="N84" s="20" t="s">
        <v>30</v>
      </c>
      <c r="O84" s="93"/>
    </row>
    <row r="85" spans="1:15" ht="79.5" customHeight="1">
      <c r="A85" s="18" t="str">
        <f t="shared" si="5"/>
        <v>Наименование учреждения: краевое государственное автономное учреждение «Редакция газеты «Пригород»</v>
      </c>
      <c r="B85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85" s="18" t="str">
        <f t="shared" si="7"/>
        <v>Показатели, характеризующие объем государственной услуги, установленные в государственном задании</v>
      </c>
      <c r="D85" s="19" t="str">
        <f t="shared" si="8"/>
        <v>К2</v>
      </c>
      <c r="E85" s="19">
        <f t="shared" si="9"/>
        <v>1.3769230769230769</v>
      </c>
      <c r="F85" s="90" t="s">
        <v>51</v>
      </c>
      <c r="G85" s="90"/>
      <c r="H85" s="90"/>
      <c r="I85" s="90"/>
      <c r="J85" s="90"/>
      <c r="K85" s="21" t="s">
        <v>21</v>
      </c>
      <c r="L85" s="21" t="s">
        <v>22</v>
      </c>
      <c r="M85" s="91" t="s">
        <v>20</v>
      </c>
      <c r="N85" s="91"/>
      <c r="O85" s="93"/>
    </row>
    <row r="86" spans="1:15" ht="72" customHeight="1">
      <c r="A86" s="18" t="str">
        <f t="shared" si="5"/>
        <v>Наименование учреждения: краевое государственное автономное учреждение «Редакция газеты «Пригород»</v>
      </c>
      <c r="B86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86" s="18" t="str">
        <f t="shared" si="7"/>
        <v>Показатели, характеризующие объем государственной услуги, установленные в государственном задании</v>
      </c>
      <c r="D86" s="19" t="str">
        <f t="shared" si="8"/>
        <v>К2</v>
      </c>
      <c r="E86" s="19">
        <f t="shared" si="9"/>
        <v>1.3769230769230769</v>
      </c>
      <c r="F86" s="24" t="s">
        <v>26</v>
      </c>
      <c r="G86" s="20" t="s">
        <v>103</v>
      </c>
      <c r="H86" s="21"/>
      <c r="I86" s="21"/>
      <c r="J86" s="21"/>
      <c r="K86" s="21"/>
      <c r="L86" s="21"/>
      <c r="M86" s="21"/>
      <c r="N86" s="21"/>
      <c r="O86" s="93"/>
    </row>
    <row r="87" spans="1:15" ht="79.5" customHeight="1">
      <c r="A87" s="18" t="str">
        <f t="shared" si="5"/>
        <v>Наименование учреждения: краевое государственное автономное учреждение «Редакция газеты «Пригород»</v>
      </c>
      <c r="B87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87" s="18" t="str">
        <f t="shared" si="7"/>
        <v>Показатели, характеризующие объем государственной услуги, установленные в государственном задании</v>
      </c>
      <c r="D87" s="19">
        <f t="shared" si="8"/>
        <v>1.0371794871794873</v>
      </c>
      <c r="E87" s="19">
        <f t="shared" si="9"/>
        <v>1.3769230769230769</v>
      </c>
      <c r="F87" s="24" t="s">
        <v>53</v>
      </c>
      <c r="G87" s="20" t="s">
        <v>54</v>
      </c>
      <c r="H87" s="21" t="s">
        <v>55</v>
      </c>
      <c r="I87" s="25">
        <v>208</v>
      </c>
      <c r="J87" s="25">
        <v>208</v>
      </c>
      <c r="K87" s="22">
        <f>J87/I87</f>
        <v>1</v>
      </c>
      <c r="L87" s="92">
        <f>(K87+K88+K89+K90+K91)/5</f>
        <v>1.0371794871794873</v>
      </c>
      <c r="M87" s="21"/>
      <c r="N87" s="20" t="s">
        <v>35</v>
      </c>
      <c r="O87" s="93"/>
    </row>
    <row r="88" spans="1:15" ht="79.5" customHeight="1">
      <c r="A88" s="18" t="str">
        <f t="shared" si="5"/>
        <v>Наименование учреждения: краевое государственное автономное учреждение «Редакция газеты «Пригород»</v>
      </c>
      <c r="B88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88" s="18" t="str">
        <f t="shared" si="7"/>
        <v>Показатели, характеризующие объем государственной услуги, установленные в государственном задании</v>
      </c>
      <c r="D88" s="19">
        <f t="shared" si="8"/>
        <v>1.0371794871794873</v>
      </c>
      <c r="E88" s="19">
        <f t="shared" si="9"/>
        <v>1.3769230769230769</v>
      </c>
      <c r="F88" s="24" t="s">
        <v>56</v>
      </c>
      <c r="G88" s="20" t="s">
        <v>57</v>
      </c>
      <c r="H88" s="21" t="s">
        <v>58</v>
      </c>
      <c r="I88" s="26">
        <v>7581.73</v>
      </c>
      <c r="J88" s="26">
        <v>7581.73</v>
      </c>
      <c r="K88" s="22">
        <f>J88/I88</f>
        <v>1</v>
      </c>
      <c r="L88" s="93"/>
      <c r="M88" s="21"/>
      <c r="N88" s="21" t="s">
        <v>79</v>
      </c>
      <c r="O88" s="93"/>
    </row>
    <row r="89" spans="1:15" ht="79.5" customHeight="1">
      <c r="A89" s="18" t="str">
        <f t="shared" si="5"/>
        <v>Наименование учреждения: краевое государственное автономное учреждение «Редакция газеты «Пригород»</v>
      </c>
      <c r="B89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89" s="18" t="str">
        <f t="shared" si="7"/>
        <v>Показатели, характеризующие объем государственной услуги, установленные в государственном задании</v>
      </c>
      <c r="D89" s="19">
        <f t="shared" si="8"/>
        <v>1.0371794871794873</v>
      </c>
      <c r="E89" s="19">
        <f t="shared" si="9"/>
        <v>1.3769230769230769</v>
      </c>
      <c r="F89" s="24" t="s">
        <v>60</v>
      </c>
      <c r="G89" s="20" t="s">
        <v>61</v>
      </c>
      <c r="H89" s="21" t="s">
        <v>62</v>
      </c>
      <c r="I89" s="27">
        <v>1577</v>
      </c>
      <c r="J89" s="27">
        <v>1577</v>
      </c>
      <c r="K89" s="22">
        <f>J89/I89</f>
        <v>1</v>
      </c>
      <c r="L89" s="93"/>
      <c r="M89" s="21"/>
      <c r="N89" s="21" t="s">
        <v>79</v>
      </c>
      <c r="O89" s="93"/>
    </row>
    <row r="90" spans="1:15" ht="79.5" customHeight="1">
      <c r="A90" s="18" t="str">
        <f t="shared" si="5"/>
        <v>Наименование учреждения: краевое государственное автономное учреждение «Редакция газеты «Пригород»</v>
      </c>
      <c r="B90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90" s="18" t="str">
        <f t="shared" si="7"/>
        <v>Показатели, характеризующие объем государственной услуги, установленные в государственном задании</v>
      </c>
      <c r="D90" s="19">
        <f t="shared" si="8"/>
        <v>1.0371794871794873</v>
      </c>
      <c r="E90" s="19">
        <f t="shared" si="9"/>
        <v>1.3769230769230769</v>
      </c>
      <c r="F90" s="24" t="s">
        <v>63</v>
      </c>
      <c r="G90" s="20" t="s">
        <v>64</v>
      </c>
      <c r="H90" s="21" t="s">
        <v>65</v>
      </c>
      <c r="I90" s="28">
        <v>312</v>
      </c>
      <c r="J90" s="28">
        <v>370</v>
      </c>
      <c r="K90" s="22">
        <f>J90/I90</f>
        <v>1.1858974358974359</v>
      </c>
      <c r="L90" s="93"/>
      <c r="M90" s="20" t="s">
        <v>104</v>
      </c>
      <c r="N90" s="20" t="s">
        <v>35</v>
      </c>
      <c r="O90" s="93"/>
    </row>
    <row r="91" spans="1:15" ht="79.5" customHeight="1">
      <c r="A91" s="18" t="str">
        <f t="shared" si="5"/>
        <v>Наименование учреждения: краевое государственное автономное учреждение «Редакция газеты «Пригород»</v>
      </c>
      <c r="B91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91" s="18" t="str">
        <f t="shared" si="7"/>
        <v>Показатели, характеризующие объем государственной услуги, установленные в государственном задании</v>
      </c>
      <c r="D91" s="19">
        <f t="shared" si="8"/>
        <v>1.0371794871794873</v>
      </c>
      <c r="E91" s="19">
        <f t="shared" si="9"/>
        <v>1.3769230769230769</v>
      </c>
      <c r="F91" s="24" t="s">
        <v>66</v>
      </c>
      <c r="G91" s="20" t="s">
        <v>67</v>
      </c>
      <c r="H91" s="21" t="s">
        <v>68</v>
      </c>
      <c r="I91" s="21">
        <v>208</v>
      </c>
      <c r="J91" s="21">
        <v>208</v>
      </c>
      <c r="K91" s="22">
        <f>J91/I91</f>
        <v>1</v>
      </c>
      <c r="L91" s="94"/>
      <c r="M91" s="21"/>
      <c r="N91" s="20" t="s">
        <v>35</v>
      </c>
      <c r="O91" s="94"/>
    </row>
    <row r="92" spans="1:15" ht="79.5" customHeight="1">
      <c r="A92" s="18" t="str">
        <f t="shared" si="5"/>
        <v>Наименование учреждения: краевое государственное автономное учреждение «Редакция газеты «Пригород»</v>
      </c>
      <c r="B92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92" s="18" t="str">
        <f t="shared" si="7"/>
        <v>Показатели, характеризующие объем государственной услуги, установленные в государственном задании</v>
      </c>
      <c r="D92" s="19">
        <f t="shared" si="8"/>
        <v>1.0371794871794873</v>
      </c>
      <c r="E92" s="19">
        <f t="shared" si="9"/>
        <v>1.3769230769230769</v>
      </c>
      <c r="F92" s="31"/>
      <c r="G92" s="30"/>
      <c r="H92" s="31"/>
      <c r="I92" s="31"/>
      <c r="J92" s="31"/>
      <c r="K92" s="31"/>
      <c r="L92" s="31"/>
      <c r="M92" s="31"/>
      <c r="N92" s="31"/>
      <c r="O92" s="31"/>
    </row>
    <row r="93" spans="1:15" ht="76.5" customHeight="1">
      <c r="A93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93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93" s="18" t="str">
        <f t="shared" si="7"/>
        <v>Показатели, характеризующие объем государственной услуги, установленные в государственном задании</v>
      </c>
      <c r="D93" s="19">
        <f t="shared" si="8"/>
        <v>1.0371794871794873</v>
      </c>
      <c r="E93" s="19">
        <f t="shared" si="9"/>
        <v>1.3769230769230769</v>
      </c>
      <c r="F93" s="87" t="s">
        <v>105</v>
      </c>
      <c r="G93" s="88"/>
      <c r="H93" s="88"/>
      <c r="I93" s="88"/>
      <c r="J93" s="88"/>
      <c r="K93" s="88"/>
      <c r="L93" s="88"/>
      <c r="M93" s="88"/>
      <c r="N93" s="88"/>
      <c r="O93" s="89"/>
    </row>
    <row r="94" spans="1:15" ht="79.5" customHeight="1">
      <c r="A94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94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94" s="18" t="str">
        <f t="shared" si="7"/>
        <v>Показатели, характеризующие объем государственной услуги, установленные в государственном задании</v>
      </c>
      <c r="D94" s="19">
        <f t="shared" si="8"/>
        <v>1.0371794871794873</v>
      </c>
      <c r="E94" s="19">
        <f t="shared" si="9"/>
        <v>1.3769230769230769</v>
      </c>
      <c r="F94" s="87" t="s">
        <v>24</v>
      </c>
      <c r="G94" s="88"/>
      <c r="H94" s="88"/>
      <c r="I94" s="88"/>
      <c r="J94" s="88"/>
      <c r="K94" s="88"/>
      <c r="L94" s="88"/>
      <c r="M94" s="88"/>
      <c r="N94" s="88"/>
      <c r="O94" s="89"/>
    </row>
    <row r="95" spans="1:15" ht="72" customHeight="1">
      <c r="A95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95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95" s="18" t="str">
        <f t="shared" si="7"/>
        <v>Показатели, характеризующие качество государственной услуги, установленные в государственном задании</v>
      </c>
      <c r="D95" s="19" t="str">
        <f t="shared" si="8"/>
        <v>К1</v>
      </c>
      <c r="E95" s="19">
        <f t="shared" si="9"/>
        <v>1.3769230769230769</v>
      </c>
      <c r="F95" s="90" t="s">
        <v>25</v>
      </c>
      <c r="G95" s="90"/>
      <c r="H95" s="90"/>
      <c r="I95" s="90"/>
      <c r="J95" s="90"/>
      <c r="K95" s="20" t="s">
        <v>18</v>
      </c>
      <c r="L95" s="20" t="s">
        <v>19</v>
      </c>
      <c r="M95" s="90" t="s">
        <v>20</v>
      </c>
      <c r="N95" s="90"/>
      <c r="O95" s="20"/>
    </row>
    <row r="96" spans="1:15" ht="79.5" customHeight="1">
      <c r="A96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96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96" s="18" t="str">
        <f t="shared" si="7"/>
        <v>Показатели, характеризующие качество государственной услуги, установленные в государственном задании</v>
      </c>
      <c r="D96" s="19">
        <f t="shared" si="8"/>
        <v>1.9166666666666667</v>
      </c>
      <c r="E96" s="19">
        <f t="shared" si="9"/>
        <v>1.4583333333333335</v>
      </c>
      <c r="F96" s="21" t="s">
        <v>26</v>
      </c>
      <c r="G96" s="20" t="s">
        <v>27</v>
      </c>
      <c r="H96" s="21" t="s">
        <v>3</v>
      </c>
      <c r="I96" s="21" t="s">
        <v>106</v>
      </c>
      <c r="J96" s="34">
        <v>70</v>
      </c>
      <c r="K96" s="22">
        <f>J96/20</f>
        <v>3.5</v>
      </c>
      <c r="L96" s="92">
        <f>(K96+K97+K98+K99+K100+K101)/6</f>
        <v>1.9166666666666667</v>
      </c>
      <c r="M96" s="20" t="s">
        <v>29</v>
      </c>
      <c r="N96" s="20" t="s">
        <v>30</v>
      </c>
      <c r="O96" s="92">
        <f>(L96+L104)/2</f>
        <v>1.4583333333333335</v>
      </c>
    </row>
    <row r="97" spans="1:15" ht="79.5" customHeight="1">
      <c r="A97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97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97" s="18" t="str">
        <f t="shared" si="7"/>
        <v>Показатели, характеризующие качество государственной услуги, установленные в государственном задании</v>
      </c>
      <c r="D97" s="19">
        <f t="shared" si="8"/>
        <v>1.9166666666666667</v>
      </c>
      <c r="E97" s="19">
        <f t="shared" si="9"/>
        <v>1.4583333333333335</v>
      </c>
      <c r="F97" s="21" t="s">
        <v>31</v>
      </c>
      <c r="G97" s="20" t="s">
        <v>107</v>
      </c>
      <c r="H97" s="21" t="s">
        <v>33</v>
      </c>
      <c r="I97" s="23">
        <v>3900</v>
      </c>
      <c r="J97" s="23">
        <v>3900</v>
      </c>
      <c r="K97" s="22">
        <f>J97/I97</f>
        <v>1</v>
      </c>
      <c r="L97" s="93"/>
      <c r="M97" s="21"/>
      <c r="N97" s="20" t="s">
        <v>35</v>
      </c>
      <c r="O97" s="93"/>
    </row>
    <row r="98" spans="1:15" ht="79.5" customHeight="1">
      <c r="A98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98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98" s="18" t="str">
        <f t="shared" si="7"/>
        <v>Показатели, характеризующие качество государственной услуги, установленные в государственном задании</v>
      </c>
      <c r="D98" s="19">
        <f t="shared" si="8"/>
        <v>1.9166666666666667</v>
      </c>
      <c r="E98" s="19">
        <f t="shared" si="9"/>
        <v>1.4583333333333335</v>
      </c>
      <c r="F98" s="21" t="s">
        <v>36</v>
      </c>
      <c r="G98" s="20" t="s">
        <v>108</v>
      </c>
      <c r="H98" s="20" t="s">
        <v>38</v>
      </c>
      <c r="I98" s="21" t="s">
        <v>109</v>
      </c>
      <c r="J98" s="21">
        <v>1</v>
      </c>
      <c r="K98" s="22">
        <f>J98/1</f>
        <v>1</v>
      </c>
      <c r="L98" s="93"/>
      <c r="M98" s="21"/>
      <c r="N98" s="20" t="s">
        <v>35</v>
      </c>
      <c r="O98" s="93"/>
    </row>
    <row r="99" spans="1:15" ht="75" customHeight="1">
      <c r="A99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99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99" s="18" t="str">
        <f t="shared" si="7"/>
        <v>Показатели, характеризующие качество государственной услуги, установленные в государственном задании</v>
      </c>
      <c r="D99" s="19">
        <f t="shared" si="8"/>
        <v>1.9166666666666667</v>
      </c>
      <c r="E99" s="19">
        <f t="shared" si="9"/>
        <v>1.4583333333333335</v>
      </c>
      <c r="F99" s="21" t="s">
        <v>40</v>
      </c>
      <c r="G99" s="20" t="s">
        <v>110</v>
      </c>
      <c r="H99" s="20" t="s">
        <v>42</v>
      </c>
      <c r="I99" s="21" t="s">
        <v>39</v>
      </c>
      <c r="J99" s="21">
        <v>1</v>
      </c>
      <c r="K99" s="22">
        <f>J99/1</f>
        <v>1</v>
      </c>
      <c r="L99" s="93"/>
      <c r="M99" s="21"/>
      <c r="N99" s="20" t="s">
        <v>35</v>
      </c>
      <c r="O99" s="93"/>
    </row>
    <row r="100" spans="1:15" ht="79.5" customHeight="1">
      <c r="A100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100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00" s="18" t="str">
        <f t="shared" si="7"/>
        <v>Показатели, характеризующие качество государственной услуги, установленные в государственном задании</v>
      </c>
      <c r="D100" s="19">
        <f t="shared" si="8"/>
        <v>1.9166666666666667</v>
      </c>
      <c r="E100" s="19">
        <f t="shared" si="9"/>
        <v>1.4583333333333335</v>
      </c>
      <c r="F100" s="21" t="s">
        <v>43</v>
      </c>
      <c r="G100" s="20" t="s">
        <v>111</v>
      </c>
      <c r="H100" s="20" t="s">
        <v>45</v>
      </c>
      <c r="I100" s="21" t="s">
        <v>112</v>
      </c>
      <c r="J100" s="21" t="s">
        <v>112</v>
      </c>
      <c r="K100" s="22">
        <f>114/114</f>
        <v>1</v>
      </c>
      <c r="L100" s="93"/>
      <c r="M100" s="21"/>
      <c r="N100" s="20" t="s">
        <v>35</v>
      </c>
      <c r="O100" s="93"/>
    </row>
    <row r="101" spans="1:15" ht="79.5" customHeight="1">
      <c r="A101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101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01" s="18" t="str">
        <f t="shared" si="7"/>
        <v>Показатели, характеризующие качество государственной услуги, установленные в государственном задании</v>
      </c>
      <c r="D101" s="19">
        <f t="shared" si="8"/>
        <v>1.9166666666666667</v>
      </c>
      <c r="E101" s="19">
        <f t="shared" si="9"/>
        <v>1.4583333333333335</v>
      </c>
      <c r="F101" s="21" t="s">
        <v>47</v>
      </c>
      <c r="G101" s="20" t="s">
        <v>48</v>
      </c>
      <c r="H101" s="21" t="s">
        <v>49</v>
      </c>
      <c r="I101" s="21" t="s">
        <v>109</v>
      </c>
      <c r="J101" s="21" t="s">
        <v>113</v>
      </c>
      <c r="K101" s="22">
        <f>4/1</f>
        <v>4</v>
      </c>
      <c r="L101" s="94"/>
      <c r="M101" s="20" t="s">
        <v>50</v>
      </c>
      <c r="N101" s="20" t="s">
        <v>30</v>
      </c>
      <c r="O101" s="93"/>
    </row>
    <row r="102" spans="1:15" ht="189">
      <c r="A102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102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02" s="18" t="str">
        <f t="shared" si="7"/>
        <v>Показатели, характеризующие объем государственной услуги, установленные в государственном задании</v>
      </c>
      <c r="F102" s="90" t="s">
        <v>51</v>
      </c>
      <c r="G102" s="90"/>
      <c r="H102" s="90"/>
      <c r="I102" s="90"/>
      <c r="J102" s="90"/>
      <c r="K102" s="21" t="s">
        <v>21</v>
      </c>
      <c r="L102" s="21" t="s">
        <v>22</v>
      </c>
      <c r="M102" s="91" t="s">
        <v>20</v>
      </c>
      <c r="N102" s="91"/>
      <c r="O102" s="93"/>
    </row>
    <row r="103" spans="1:15" ht="189">
      <c r="A103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103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03" s="18" t="str">
        <f t="shared" si="7"/>
        <v>Показатели, характеризующие объем государственной услуги, установленные в государственном задании</v>
      </c>
      <c r="F103" s="24" t="s">
        <v>26</v>
      </c>
      <c r="G103" s="20" t="s">
        <v>114</v>
      </c>
      <c r="H103" s="21"/>
      <c r="I103" s="21"/>
      <c r="J103" s="21"/>
      <c r="K103" s="21"/>
      <c r="L103" s="21"/>
      <c r="M103" s="21"/>
      <c r="N103" s="21"/>
      <c r="O103" s="93"/>
    </row>
    <row r="104" spans="1:15" ht="189">
      <c r="A104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104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04" s="18" t="str">
        <f t="shared" si="7"/>
        <v>Показатели, характеризующие объем государственной услуги, установленные в государственном задании</v>
      </c>
      <c r="F104" s="24" t="s">
        <v>53</v>
      </c>
      <c r="G104" s="20" t="s">
        <v>54</v>
      </c>
      <c r="H104" s="21" t="s">
        <v>55</v>
      </c>
      <c r="I104" s="25">
        <v>208</v>
      </c>
      <c r="J104" s="25">
        <v>208</v>
      </c>
      <c r="K104" s="22">
        <f>J104/I104</f>
        <v>1</v>
      </c>
      <c r="L104" s="92">
        <f>(K104+K105+K106+K107+K108)/5</f>
        <v>1</v>
      </c>
      <c r="M104" s="21"/>
      <c r="N104" s="20" t="s">
        <v>35</v>
      </c>
      <c r="O104" s="93"/>
    </row>
    <row r="105" spans="1:15" ht="189">
      <c r="A105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105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05" s="18" t="str">
        <f t="shared" si="7"/>
        <v>Показатели, характеризующие объем государственной услуги, установленные в государственном задании</v>
      </c>
      <c r="F105" s="24" t="s">
        <v>56</v>
      </c>
      <c r="G105" s="20" t="s">
        <v>57</v>
      </c>
      <c r="H105" s="21" t="s">
        <v>58</v>
      </c>
      <c r="I105" s="26">
        <v>7053.85</v>
      </c>
      <c r="J105" s="26">
        <v>7053.85</v>
      </c>
      <c r="K105" s="22">
        <f>J105/I105</f>
        <v>1</v>
      </c>
      <c r="L105" s="93"/>
      <c r="M105" s="21"/>
      <c r="N105" s="20" t="s">
        <v>79</v>
      </c>
      <c r="O105" s="93"/>
    </row>
    <row r="106" spans="1:15" ht="189">
      <c r="A106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106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06" s="18" t="str">
        <f t="shared" si="7"/>
        <v>Показатели, характеризующие объем государственной услуги, установленные в государственном задании</v>
      </c>
      <c r="F106" s="24" t="s">
        <v>60</v>
      </c>
      <c r="G106" s="20" t="s">
        <v>61</v>
      </c>
      <c r="H106" s="21" t="s">
        <v>62</v>
      </c>
      <c r="I106" s="27">
        <v>1467.2</v>
      </c>
      <c r="J106" s="27">
        <v>1467.2</v>
      </c>
      <c r="K106" s="22">
        <f>J106/I106</f>
        <v>1</v>
      </c>
      <c r="L106" s="93"/>
      <c r="M106" s="21"/>
      <c r="N106" s="21" t="s">
        <v>79</v>
      </c>
      <c r="O106" s="93"/>
    </row>
    <row r="107" spans="1:15" ht="189">
      <c r="A107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107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07" s="18" t="str">
        <f t="shared" si="7"/>
        <v>Показатели, характеризующие объем государственной услуги, установленные в государственном задании</v>
      </c>
      <c r="F107" s="24" t="s">
        <v>63</v>
      </c>
      <c r="G107" s="20" t="s">
        <v>64</v>
      </c>
      <c r="H107" s="21" t="s">
        <v>65</v>
      </c>
      <c r="I107" s="28">
        <v>208</v>
      </c>
      <c r="J107" s="28">
        <v>208</v>
      </c>
      <c r="K107" s="22">
        <f>J107/I107</f>
        <v>1</v>
      </c>
      <c r="L107" s="93"/>
      <c r="M107" s="21"/>
      <c r="N107" s="20" t="s">
        <v>35</v>
      </c>
      <c r="O107" s="93"/>
    </row>
    <row r="108" spans="1:15" ht="189">
      <c r="A108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108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08" s="18" t="str">
        <f t="shared" si="7"/>
        <v>Показатели, характеризующие объем государственной услуги, установленные в государственном задании</v>
      </c>
      <c r="F108" s="24" t="s">
        <v>66</v>
      </c>
      <c r="G108" s="20" t="s">
        <v>67</v>
      </c>
      <c r="H108" s="21" t="s">
        <v>68</v>
      </c>
      <c r="I108" s="21">
        <v>202.8</v>
      </c>
      <c r="J108" s="21">
        <v>202.8</v>
      </c>
      <c r="K108" s="22">
        <f>J108/I108</f>
        <v>1</v>
      </c>
      <c r="L108" s="94"/>
      <c r="M108" s="21"/>
      <c r="N108" s="20" t="s">
        <v>35</v>
      </c>
      <c r="O108" s="94"/>
    </row>
    <row r="109" spans="1:15" ht="189">
      <c r="A109" s="18" t="str">
        <f t="shared" si="5"/>
        <v>Наименование учреждения: краевое государственное автономное учреждение «Редакция газеты «Земля боготольская»</v>
      </c>
      <c r="B109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09" s="18" t="str">
        <f t="shared" si="7"/>
        <v>Показатели, характеризующие объем государственной услуги, установленные в государственном задании</v>
      </c>
      <c r="F109" s="31"/>
      <c r="G109" s="31"/>
      <c r="H109" s="31"/>
      <c r="I109" s="31"/>
      <c r="J109" s="31"/>
      <c r="K109" s="31"/>
      <c r="L109" s="31"/>
      <c r="M109" s="31"/>
      <c r="N109" s="31"/>
      <c r="O109" s="31"/>
    </row>
    <row r="110" spans="1:15" ht="189">
      <c r="A110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10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10" s="18" t="str">
        <f t="shared" si="7"/>
        <v>Показатели, характеризующие объем государственной услуги, установленные в государственном задании</v>
      </c>
      <c r="F110" s="87" t="s">
        <v>115</v>
      </c>
      <c r="G110" s="88"/>
      <c r="H110" s="88"/>
      <c r="I110" s="88"/>
      <c r="J110" s="88"/>
      <c r="K110" s="88"/>
      <c r="L110" s="88"/>
      <c r="M110" s="88"/>
      <c r="N110" s="88"/>
      <c r="O110" s="89"/>
    </row>
    <row r="111" spans="1:15" ht="189.75">
      <c r="A111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11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11" s="18" t="str">
        <f t="shared" si="7"/>
        <v>Показатели, характеризующие объем государственной услуги, установленные в государственном задании</v>
      </c>
      <c r="F111" s="87" t="s">
        <v>24</v>
      </c>
      <c r="G111" s="88"/>
      <c r="H111" s="88"/>
      <c r="I111" s="88"/>
      <c r="J111" s="88"/>
      <c r="K111" s="88"/>
      <c r="L111" s="88"/>
      <c r="M111" s="88"/>
      <c r="N111" s="88"/>
      <c r="O111" s="89"/>
    </row>
    <row r="112" spans="1:15" ht="189">
      <c r="A112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12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12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12" s="90" t="s">
        <v>25</v>
      </c>
      <c r="G112" s="90"/>
      <c r="H112" s="90"/>
      <c r="I112" s="90"/>
      <c r="J112" s="90"/>
      <c r="K112" s="20" t="s">
        <v>18</v>
      </c>
      <c r="L112" s="20" t="s">
        <v>19</v>
      </c>
      <c r="M112" s="90" t="s">
        <v>20</v>
      </c>
      <c r="N112" s="90"/>
      <c r="O112" s="20"/>
    </row>
    <row r="113" spans="1:15" ht="189">
      <c r="A113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13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13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13" s="21" t="s">
        <v>26</v>
      </c>
      <c r="G113" s="20" t="s">
        <v>27</v>
      </c>
      <c r="H113" s="21" t="s">
        <v>3</v>
      </c>
      <c r="I113" s="21" t="s">
        <v>116</v>
      </c>
      <c r="J113" s="21">
        <v>71</v>
      </c>
      <c r="K113" s="22">
        <f>J113/20</f>
        <v>3.55</v>
      </c>
      <c r="L113" s="92">
        <f>(K113+K114+K115+K116+K117+K118)/6</f>
        <v>1.7583333333333335</v>
      </c>
      <c r="M113" s="20" t="s">
        <v>29</v>
      </c>
      <c r="N113" s="20" t="s">
        <v>30</v>
      </c>
      <c r="O113" s="92">
        <f>(L113+L121)/2</f>
        <v>1.3791666666666669</v>
      </c>
    </row>
    <row r="114" spans="1:15" ht="189">
      <c r="A114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14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14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14" s="21" t="s">
        <v>31</v>
      </c>
      <c r="G114" s="20" t="s">
        <v>117</v>
      </c>
      <c r="H114" s="21" t="s">
        <v>33</v>
      </c>
      <c r="I114" s="23" t="s">
        <v>118</v>
      </c>
      <c r="J114" s="23">
        <v>3750</v>
      </c>
      <c r="K114" s="22">
        <f>J114/3750</f>
        <v>1</v>
      </c>
      <c r="L114" s="93"/>
      <c r="M114" s="21"/>
      <c r="N114" s="20" t="s">
        <v>35</v>
      </c>
      <c r="O114" s="93"/>
    </row>
    <row r="115" spans="1:15" ht="189">
      <c r="A115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15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15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15" s="21" t="s">
        <v>36</v>
      </c>
      <c r="G115" s="20" t="s">
        <v>119</v>
      </c>
      <c r="H115" s="20" t="s">
        <v>38</v>
      </c>
      <c r="I115" s="21" t="s">
        <v>109</v>
      </c>
      <c r="J115" s="21">
        <v>1</v>
      </c>
      <c r="K115" s="22">
        <f>J115/1</f>
        <v>1</v>
      </c>
      <c r="L115" s="93"/>
      <c r="M115" s="21"/>
      <c r="N115" s="20" t="s">
        <v>35</v>
      </c>
      <c r="O115" s="93"/>
    </row>
    <row r="116" spans="1:15" ht="189">
      <c r="A116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16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16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16" s="21" t="s">
        <v>40</v>
      </c>
      <c r="G116" s="20" t="s">
        <v>120</v>
      </c>
      <c r="H116" s="20" t="s">
        <v>42</v>
      </c>
      <c r="I116" s="21" t="s">
        <v>109</v>
      </c>
      <c r="J116" s="21">
        <v>1</v>
      </c>
      <c r="K116" s="22">
        <f>J116/1</f>
        <v>1</v>
      </c>
      <c r="L116" s="93"/>
      <c r="M116" s="21"/>
      <c r="N116" s="20" t="s">
        <v>35</v>
      </c>
      <c r="O116" s="93"/>
    </row>
    <row r="117" spans="1:15" ht="189">
      <c r="A117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17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17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17" s="21" t="s">
        <v>43</v>
      </c>
      <c r="G117" s="20" t="s">
        <v>121</v>
      </c>
      <c r="H117" s="20" t="s">
        <v>45</v>
      </c>
      <c r="I117" s="21" t="s">
        <v>122</v>
      </c>
      <c r="J117" s="21">
        <v>80</v>
      </c>
      <c r="K117" s="22">
        <f>J117/80</f>
        <v>1</v>
      </c>
      <c r="L117" s="93"/>
      <c r="M117" s="21"/>
      <c r="N117" s="20" t="s">
        <v>35</v>
      </c>
      <c r="O117" s="93"/>
    </row>
    <row r="118" spans="1:15" ht="189">
      <c r="A118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18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18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18" s="21" t="s">
        <v>47</v>
      </c>
      <c r="G118" s="20" t="s">
        <v>48</v>
      </c>
      <c r="H118" s="21" t="s">
        <v>49</v>
      </c>
      <c r="I118" s="21" t="s">
        <v>109</v>
      </c>
      <c r="J118" s="21">
        <v>3</v>
      </c>
      <c r="K118" s="22">
        <f>J118/1</f>
        <v>3</v>
      </c>
      <c r="L118" s="94"/>
      <c r="M118" s="20" t="s">
        <v>50</v>
      </c>
      <c r="N118" s="20" t="s">
        <v>30</v>
      </c>
      <c r="O118" s="93"/>
    </row>
    <row r="119" spans="1:15" ht="189">
      <c r="A119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19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19" s="18" t="str">
        <f t="shared" si="7"/>
        <v>Показатели, характеризующие объем государственной услуги, установленные в государственном задании</v>
      </c>
      <c r="F119" s="90" t="s">
        <v>51</v>
      </c>
      <c r="G119" s="90"/>
      <c r="H119" s="90"/>
      <c r="I119" s="90"/>
      <c r="J119" s="90"/>
      <c r="K119" s="21" t="s">
        <v>21</v>
      </c>
      <c r="L119" s="21" t="s">
        <v>22</v>
      </c>
      <c r="M119" s="91" t="s">
        <v>20</v>
      </c>
      <c r="N119" s="91"/>
      <c r="O119" s="93"/>
    </row>
    <row r="120" spans="1:15" ht="189">
      <c r="A120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20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20" s="18" t="str">
        <f t="shared" si="7"/>
        <v>Показатели, характеризующие объем государственной услуги, установленные в государственном задании</v>
      </c>
      <c r="F120" s="24" t="s">
        <v>26</v>
      </c>
      <c r="G120" s="20" t="s">
        <v>123</v>
      </c>
      <c r="H120" s="21"/>
      <c r="I120" s="21"/>
      <c r="J120" s="21"/>
      <c r="K120" s="21"/>
      <c r="L120" s="21"/>
      <c r="M120" s="21"/>
      <c r="N120" s="21"/>
      <c r="O120" s="93"/>
    </row>
    <row r="121" spans="1:15" ht="189">
      <c r="A121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21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21" s="18" t="str">
        <f t="shared" si="7"/>
        <v>Показатели, характеризующие объем государственной услуги, установленные в государственном задании</v>
      </c>
      <c r="F121" s="24" t="s">
        <v>53</v>
      </c>
      <c r="G121" s="20" t="s">
        <v>54</v>
      </c>
      <c r="H121" s="21" t="s">
        <v>55</v>
      </c>
      <c r="I121" s="25">
        <v>164</v>
      </c>
      <c r="J121" s="25">
        <v>164</v>
      </c>
      <c r="K121" s="22">
        <f>J121/I121</f>
        <v>1</v>
      </c>
      <c r="L121" s="92">
        <f>(K121+K122+K123+K124+K125)/5</f>
        <v>1</v>
      </c>
      <c r="M121" s="21"/>
      <c r="N121" s="20" t="s">
        <v>35</v>
      </c>
      <c r="O121" s="93"/>
    </row>
    <row r="122" spans="1:15" ht="189">
      <c r="A122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22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22" s="18" t="str">
        <f t="shared" si="7"/>
        <v>Показатели, характеризующие объем государственной услуги, установленные в государственном задании</v>
      </c>
      <c r="F122" s="24" t="s">
        <v>56</v>
      </c>
      <c r="G122" s="20" t="s">
        <v>57</v>
      </c>
      <c r="H122" s="21" t="s">
        <v>58</v>
      </c>
      <c r="I122" s="26">
        <v>13218.29</v>
      </c>
      <c r="J122" s="26">
        <v>13218.29</v>
      </c>
      <c r="K122" s="22">
        <f>J122/I122</f>
        <v>1</v>
      </c>
      <c r="L122" s="93"/>
      <c r="M122" s="21"/>
      <c r="N122" s="20" t="s">
        <v>79</v>
      </c>
      <c r="O122" s="93"/>
    </row>
    <row r="123" spans="1:15" ht="189">
      <c r="A123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23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23" s="18" t="str">
        <f t="shared" si="7"/>
        <v>Показатели, характеризующие объем государственной услуги, установленные в государственном задании</v>
      </c>
      <c r="F123" s="24" t="s">
        <v>60</v>
      </c>
      <c r="G123" s="20" t="s">
        <v>61</v>
      </c>
      <c r="H123" s="21" t="s">
        <v>62</v>
      </c>
      <c r="I123" s="27">
        <v>2167.8000000000002</v>
      </c>
      <c r="J123" s="27">
        <v>2167.8000000000002</v>
      </c>
      <c r="K123" s="22">
        <f>J123/I123</f>
        <v>1</v>
      </c>
      <c r="L123" s="93"/>
      <c r="M123" s="21"/>
      <c r="N123" s="21" t="s">
        <v>79</v>
      </c>
      <c r="O123" s="93"/>
    </row>
    <row r="124" spans="1:15" ht="189">
      <c r="A124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24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24" s="18" t="str">
        <f t="shared" si="7"/>
        <v>Показатели, характеризующие объем государственной услуги, установленные в государственном задании</v>
      </c>
      <c r="F124" s="24" t="s">
        <v>63</v>
      </c>
      <c r="G124" s="20" t="s">
        <v>64</v>
      </c>
      <c r="H124" s="21" t="s">
        <v>65</v>
      </c>
      <c r="I124" s="28">
        <v>208</v>
      </c>
      <c r="J124" s="28">
        <v>208</v>
      </c>
      <c r="K124" s="22">
        <f>J124/I124</f>
        <v>1</v>
      </c>
      <c r="L124" s="93"/>
      <c r="M124" s="21"/>
      <c r="N124" s="20" t="s">
        <v>35</v>
      </c>
      <c r="O124" s="93"/>
    </row>
    <row r="125" spans="1:15" ht="189">
      <c r="A125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25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25" s="18" t="str">
        <f t="shared" si="7"/>
        <v>Показатели, характеризующие объем государственной услуги, установленные в государственном задании</v>
      </c>
      <c r="F125" s="24" t="s">
        <v>66</v>
      </c>
      <c r="G125" s="20" t="s">
        <v>67</v>
      </c>
      <c r="H125" s="21" t="s">
        <v>68</v>
      </c>
      <c r="I125" s="21">
        <v>195</v>
      </c>
      <c r="J125" s="21">
        <v>195</v>
      </c>
      <c r="K125" s="22">
        <f>J125/I125</f>
        <v>1</v>
      </c>
      <c r="L125" s="94"/>
      <c r="M125" s="21"/>
      <c r="N125" s="20" t="s">
        <v>35</v>
      </c>
      <c r="O125" s="94"/>
    </row>
    <row r="126" spans="1:15" ht="189">
      <c r="A126" s="18" t="str">
        <f t="shared" si="5"/>
        <v>Наименование учреждения: краевое государственное автономное учреждение «Редакция газеты «Ангарская правда»</v>
      </c>
      <c r="B126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26" s="18" t="str">
        <f t="shared" si="7"/>
        <v>Показатели, характеризующие объем государственной услуги, установленные в государственном задании</v>
      </c>
      <c r="F126" s="31"/>
      <c r="G126" s="31"/>
      <c r="H126" s="31"/>
      <c r="I126" s="31"/>
      <c r="J126" s="31"/>
      <c r="K126" s="31"/>
      <c r="L126" s="31"/>
      <c r="M126" s="31"/>
      <c r="N126" s="31"/>
      <c r="O126" s="31"/>
    </row>
    <row r="127" spans="1:15" ht="189">
      <c r="A127" s="18" t="str">
        <f t="shared" si="5"/>
        <v>Наименование учреждения: краевое государственное автономное учреждение «Редакция газеты «Новое время»</v>
      </c>
      <c r="B127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27" s="18" t="str">
        <f t="shared" si="7"/>
        <v>Показатели, характеризующие объем государственной услуги, установленные в государственном задании</v>
      </c>
      <c r="F127" s="87" t="s">
        <v>124</v>
      </c>
      <c r="G127" s="88"/>
      <c r="H127" s="88"/>
      <c r="I127" s="88"/>
      <c r="J127" s="88"/>
      <c r="K127" s="88"/>
      <c r="L127" s="88"/>
      <c r="M127" s="88"/>
      <c r="N127" s="88"/>
      <c r="O127" s="89"/>
    </row>
    <row r="128" spans="1:15" ht="189.75">
      <c r="A128" s="18" t="str">
        <f t="shared" si="5"/>
        <v>Наименование учреждения: краевое государственное автономное учреждение «Редакция газеты «Новое время»</v>
      </c>
      <c r="B128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28" s="18" t="str">
        <f t="shared" si="7"/>
        <v>Показатели, характеризующие объем государственной услуги, установленные в государственном задании</v>
      </c>
      <c r="F128" s="87" t="s">
        <v>24</v>
      </c>
      <c r="G128" s="88"/>
      <c r="H128" s="88"/>
      <c r="I128" s="88"/>
      <c r="J128" s="88"/>
      <c r="K128" s="88"/>
      <c r="L128" s="88"/>
      <c r="M128" s="88"/>
      <c r="N128" s="88"/>
      <c r="O128" s="89"/>
    </row>
    <row r="129" spans="1:15" ht="189">
      <c r="A129" s="18" t="str">
        <f t="shared" si="5"/>
        <v>Наименование учреждения: краевое государственное автономное учреждение «Редакция газеты «Новое время»</v>
      </c>
      <c r="B129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29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29" s="90" t="s">
        <v>25</v>
      </c>
      <c r="G129" s="90"/>
      <c r="H129" s="90"/>
      <c r="I129" s="90"/>
      <c r="J129" s="90"/>
      <c r="K129" s="20" t="s">
        <v>18</v>
      </c>
      <c r="L129" s="20" t="s">
        <v>19</v>
      </c>
      <c r="M129" s="90" t="s">
        <v>20</v>
      </c>
      <c r="N129" s="90"/>
      <c r="O129" s="20"/>
    </row>
    <row r="130" spans="1:15" ht="189">
      <c r="A130" s="18" t="str">
        <f t="shared" si="5"/>
        <v>Наименование учреждения: краевое государственное автономное учреждение «Редакция газеты «Новое время»</v>
      </c>
      <c r="B130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30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30" s="21" t="s">
        <v>26</v>
      </c>
      <c r="G130" s="20" t="s">
        <v>27</v>
      </c>
      <c r="H130" s="21" t="s">
        <v>3</v>
      </c>
      <c r="I130" s="21" t="s">
        <v>28</v>
      </c>
      <c r="J130" s="21">
        <v>20</v>
      </c>
      <c r="K130" s="22">
        <f>J130/20</f>
        <v>1</v>
      </c>
      <c r="L130" s="92">
        <f>(K130+K131+K132+K133+K134+K135)/6</f>
        <v>1</v>
      </c>
      <c r="M130" s="20" t="s">
        <v>29</v>
      </c>
      <c r="N130" s="20" t="s">
        <v>30</v>
      </c>
      <c r="O130" s="92">
        <f>(L130+L138)/2</f>
        <v>1</v>
      </c>
    </row>
    <row r="131" spans="1:15" ht="189">
      <c r="A131" s="18" t="str">
        <f t="shared" si="5"/>
        <v>Наименование учреждения: краевое государственное автономное учреждение «Редакция газеты «Новое время»</v>
      </c>
      <c r="B131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31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31" s="21" t="s">
        <v>31</v>
      </c>
      <c r="G131" s="20" t="s">
        <v>125</v>
      </c>
      <c r="H131" s="21" t="s">
        <v>33</v>
      </c>
      <c r="I131" s="21" t="s">
        <v>126</v>
      </c>
      <c r="J131" s="23">
        <v>3200</v>
      </c>
      <c r="K131" s="22">
        <f>J131/3200</f>
        <v>1</v>
      </c>
      <c r="L131" s="93"/>
      <c r="M131" s="21"/>
      <c r="N131" s="20" t="s">
        <v>35</v>
      </c>
      <c r="O131" s="93"/>
    </row>
    <row r="132" spans="1:15" ht="189">
      <c r="A132" s="18" t="str">
        <f t="shared" si="5"/>
        <v>Наименование учреждения: краевое государственное автономное учреждение «Редакция газеты «Новое время»</v>
      </c>
      <c r="B132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32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32" s="21" t="s">
        <v>36</v>
      </c>
      <c r="G132" s="20" t="s">
        <v>127</v>
      </c>
      <c r="H132" s="20" t="s">
        <v>38</v>
      </c>
      <c r="I132" s="21" t="s">
        <v>39</v>
      </c>
      <c r="J132" s="21">
        <v>1</v>
      </c>
      <c r="K132" s="22">
        <f>J132/1</f>
        <v>1</v>
      </c>
      <c r="L132" s="93"/>
      <c r="M132" s="21"/>
      <c r="N132" s="20" t="s">
        <v>35</v>
      </c>
      <c r="O132" s="93"/>
    </row>
    <row r="133" spans="1:15" ht="189">
      <c r="A133" s="18" t="str">
        <f t="shared" si="5"/>
        <v>Наименование учреждения: краевое государственное автономное учреждение «Редакция газеты «Новое время»</v>
      </c>
      <c r="B133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33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33" s="21" t="s">
        <v>40</v>
      </c>
      <c r="G133" s="20" t="s">
        <v>128</v>
      </c>
      <c r="H133" s="20" t="s">
        <v>42</v>
      </c>
      <c r="I133" s="21" t="s">
        <v>39</v>
      </c>
      <c r="J133" s="21">
        <v>1</v>
      </c>
      <c r="K133" s="22">
        <f>J133/1</f>
        <v>1</v>
      </c>
      <c r="L133" s="93"/>
      <c r="M133" s="21"/>
      <c r="N133" s="20" t="s">
        <v>35</v>
      </c>
      <c r="O133" s="93"/>
    </row>
    <row r="134" spans="1:15" ht="189">
      <c r="A134" s="18" t="str">
        <f t="shared" si="5"/>
        <v>Наименование учреждения: краевое государственное автономное учреждение «Редакция газеты «Новое время»</v>
      </c>
      <c r="B134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34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34" s="21" t="s">
        <v>43</v>
      </c>
      <c r="G134" s="20" t="s">
        <v>129</v>
      </c>
      <c r="H134" s="20" t="s">
        <v>45</v>
      </c>
      <c r="I134" s="21" t="s">
        <v>76</v>
      </c>
      <c r="J134" s="21">
        <v>171</v>
      </c>
      <c r="K134" s="22">
        <f>J134/171</f>
        <v>1</v>
      </c>
      <c r="L134" s="93"/>
      <c r="M134" s="21"/>
      <c r="N134" s="20" t="s">
        <v>35</v>
      </c>
      <c r="O134" s="93"/>
    </row>
    <row r="135" spans="1:15" ht="189">
      <c r="A135" s="18" t="str">
        <f t="shared" si="5"/>
        <v>Наименование учреждения: краевое государственное автономное учреждение «Редакция газеты «Новое время»</v>
      </c>
      <c r="B135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35" s="18" t="str">
        <f t="shared" si="7"/>
        <v>Показатели, характеризующие качество государственной услуги, установленные в государственном задании</v>
      </c>
      <c r="F135" s="21" t="s">
        <v>47</v>
      </c>
      <c r="G135" s="20" t="s">
        <v>48</v>
      </c>
      <c r="H135" s="21" t="s">
        <v>49</v>
      </c>
      <c r="I135" s="21" t="s">
        <v>39</v>
      </c>
      <c r="J135" s="21">
        <v>1</v>
      </c>
      <c r="K135" s="22">
        <f>J135/1</f>
        <v>1</v>
      </c>
      <c r="L135" s="94"/>
      <c r="M135" s="20" t="s">
        <v>50</v>
      </c>
      <c r="N135" s="20" t="s">
        <v>30</v>
      </c>
      <c r="O135" s="93"/>
    </row>
    <row r="136" spans="1:15" ht="42" customHeight="1">
      <c r="A136" s="18" t="str">
        <f t="shared" si="5"/>
        <v>Наименование учреждения: краевое государственное автономное учреждение «Редакция газеты «Новое время»</v>
      </c>
      <c r="B136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36" s="18" t="str">
        <f t="shared" si="7"/>
        <v>Показатели, характеризующие объем государственной услуги, установленные в государственном задании</v>
      </c>
      <c r="F136" s="90" t="s">
        <v>51</v>
      </c>
      <c r="G136" s="90"/>
      <c r="H136" s="90"/>
      <c r="I136" s="90"/>
      <c r="J136" s="90"/>
      <c r="K136" s="21" t="s">
        <v>21</v>
      </c>
      <c r="L136" s="21" t="s">
        <v>22</v>
      </c>
      <c r="M136" s="91" t="s">
        <v>20</v>
      </c>
      <c r="N136" s="91"/>
      <c r="O136" s="93"/>
    </row>
    <row r="137" spans="1:15" ht="189">
      <c r="A137" s="18" t="str">
        <f t="shared" si="5"/>
        <v>Наименование учреждения: краевое государственное автономное учреждение «Редакция газеты «Новое время»</v>
      </c>
      <c r="B137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37" s="18" t="str">
        <f t="shared" si="7"/>
        <v>Показатели, характеризующие объем государственной услуги, установленные в государственном задании</v>
      </c>
      <c r="F137" s="24" t="s">
        <v>26</v>
      </c>
      <c r="G137" s="20" t="s">
        <v>130</v>
      </c>
      <c r="H137" s="21"/>
      <c r="I137" s="21"/>
      <c r="J137" s="21"/>
      <c r="K137" s="21"/>
      <c r="L137" s="21"/>
      <c r="M137" s="21"/>
      <c r="N137" s="21"/>
      <c r="O137" s="93"/>
    </row>
    <row r="138" spans="1:15" ht="189">
      <c r="A138" s="18" t="str">
        <f t="shared" si="5"/>
        <v>Наименование учреждения: краевое государственное автономное учреждение «Редакция газеты «Новое время»</v>
      </c>
      <c r="B138" s="18" t="str">
        <f t="shared" si="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38" s="18" t="str">
        <f t="shared" si="7"/>
        <v>Показатели, характеризующие объем государственной услуги, установленные в государственном задании</v>
      </c>
      <c r="F138" s="24" t="s">
        <v>53</v>
      </c>
      <c r="G138" s="20" t="s">
        <v>54</v>
      </c>
      <c r="H138" s="21" t="s">
        <v>55</v>
      </c>
      <c r="I138" s="25">
        <v>221</v>
      </c>
      <c r="J138" s="25">
        <v>221</v>
      </c>
      <c r="K138" s="33">
        <f>J138/I138</f>
        <v>1</v>
      </c>
      <c r="L138" s="92">
        <f>(K138+K139+K140+K141+K142)/5</f>
        <v>1</v>
      </c>
      <c r="M138" s="21"/>
      <c r="N138" s="20" t="s">
        <v>35</v>
      </c>
      <c r="O138" s="93"/>
    </row>
    <row r="139" spans="1:15" ht="189">
      <c r="A139" s="18" t="str">
        <f t="shared" ref="A139:A202" si="10">IF(LEFT(F139,15)="Наименование уч",F139,A138)</f>
        <v>Наименование учреждения: краевое государственное автономное учреждение «Редакция газеты «Новое время»</v>
      </c>
      <c r="B139" s="18" t="str">
        <f t="shared" ref="B139:B202" si="11">IF(LEFT(F139,15)="Наименование ус",F139,IF(LEFT(F139,15)="Наименование ра",F139,B138))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39" s="18" t="str">
        <f t="shared" ref="C139:C202" si="12">IF(LEFT(F139,1)="П",F139,C138)</f>
        <v>Показатели, характеризующие объем государственной услуги, установленные в государственном задании</v>
      </c>
      <c r="F139" s="24" t="s">
        <v>56</v>
      </c>
      <c r="G139" s="20" t="s">
        <v>57</v>
      </c>
      <c r="H139" s="21" t="s">
        <v>58</v>
      </c>
      <c r="I139" s="26">
        <v>7009.5</v>
      </c>
      <c r="J139" s="26">
        <v>7009.5</v>
      </c>
      <c r="K139" s="33">
        <f>J139/I139</f>
        <v>1</v>
      </c>
      <c r="L139" s="93"/>
      <c r="M139" s="21"/>
      <c r="N139" s="20" t="s">
        <v>79</v>
      </c>
      <c r="O139" s="93"/>
    </row>
    <row r="140" spans="1:15" ht="189">
      <c r="A140" s="18" t="str">
        <f t="shared" si="10"/>
        <v>Наименование учреждения: краевое государственное автономное учреждение «Редакция газеты «Новое время»</v>
      </c>
      <c r="B140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40" s="18" t="str">
        <f t="shared" si="12"/>
        <v>Показатели, характеризующие объем государственной услуги, установленные в государственном задании</v>
      </c>
      <c r="F140" s="24" t="s">
        <v>60</v>
      </c>
      <c r="G140" s="20" t="s">
        <v>61</v>
      </c>
      <c r="H140" s="21" t="s">
        <v>62</v>
      </c>
      <c r="I140" s="27">
        <v>1549.1</v>
      </c>
      <c r="J140" s="27">
        <v>1549.1</v>
      </c>
      <c r="K140" s="33">
        <f>J140/I140</f>
        <v>1</v>
      </c>
      <c r="L140" s="93"/>
      <c r="M140" s="21"/>
      <c r="N140" s="21" t="s">
        <v>79</v>
      </c>
      <c r="O140" s="93"/>
    </row>
    <row r="141" spans="1:15" ht="189">
      <c r="A141" s="18" t="str">
        <f t="shared" si="10"/>
        <v>Наименование учреждения: краевое государственное автономное учреждение «Редакция газеты «Новое время»</v>
      </c>
      <c r="B141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41" s="18" t="str">
        <f t="shared" si="12"/>
        <v>Показатели, характеризующие объем государственной услуги, установленные в государственном задании</v>
      </c>
      <c r="F141" s="24" t="s">
        <v>63</v>
      </c>
      <c r="G141" s="20" t="s">
        <v>64</v>
      </c>
      <c r="H141" s="21" t="s">
        <v>65</v>
      </c>
      <c r="I141" s="28">
        <v>208</v>
      </c>
      <c r="J141" s="28">
        <v>208</v>
      </c>
      <c r="K141" s="33">
        <f>J141/I141</f>
        <v>1</v>
      </c>
      <c r="L141" s="93"/>
      <c r="M141" s="21"/>
      <c r="N141" s="20" t="s">
        <v>35</v>
      </c>
      <c r="O141" s="93"/>
    </row>
    <row r="142" spans="1:15" ht="189">
      <c r="A142" s="18" t="str">
        <f t="shared" si="10"/>
        <v>Наименование учреждения: краевое государственное автономное учреждение «Редакция газеты «Новое время»</v>
      </c>
      <c r="B142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42" s="18" t="str">
        <f t="shared" si="12"/>
        <v>Показатели, характеризующие объем государственной услуги, установленные в государственном задании</v>
      </c>
      <c r="F142" s="24" t="s">
        <v>66</v>
      </c>
      <c r="G142" s="20" t="s">
        <v>67</v>
      </c>
      <c r="H142" s="21" t="s">
        <v>68</v>
      </c>
      <c r="I142" s="21">
        <v>166.4</v>
      </c>
      <c r="J142" s="21">
        <v>166.4</v>
      </c>
      <c r="K142" s="33">
        <f>J142/I142</f>
        <v>1</v>
      </c>
      <c r="L142" s="94"/>
      <c r="M142" s="21"/>
      <c r="N142" s="20" t="s">
        <v>35</v>
      </c>
      <c r="O142" s="94"/>
    </row>
    <row r="143" spans="1:15" ht="189">
      <c r="A143" s="18" t="str">
        <f t="shared" si="10"/>
        <v>Наименование учреждения: краевое государственное автономное учреждение «Редакция газеты «Новое время»</v>
      </c>
      <c r="B143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43" s="18" t="str">
        <f t="shared" si="12"/>
        <v>Показатели, характеризующие объем государственной услуги, установленные в государственном задании</v>
      </c>
      <c r="F143" s="31"/>
      <c r="G143" s="31"/>
      <c r="H143" s="31"/>
      <c r="I143" s="31"/>
      <c r="J143" s="31"/>
      <c r="K143" s="31"/>
      <c r="L143" s="31"/>
      <c r="M143" s="31"/>
      <c r="N143" s="31"/>
      <c r="O143" s="31"/>
    </row>
    <row r="144" spans="1:15" ht="189">
      <c r="A144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44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44" s="18" t="str">
        <f t="shared" si="12"/>
        <v>Показатели, характеризующие объем государственной услуги, установленные в государственном задании</v>
      </c>
      <c r="F144" s="87" t="s">
        <v>131</v>
      </c>
      <c r="G144" s="88"/>
      <c r="H144" s="88"/>
      <c r="I144" s="88"/>
      <c r="J144" s="88"/>
      <c r="K144" s="88"/>
      <c r="L144" s="88"/>
      <c r="M144" s="88"/>
      <c r="N144" s="88"/>
      <c r="O144" s="89"/>
    </row>
    <row r="145" spans="1:15" ht="189.75">
      <c r="A145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45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45" s="18" t="str">
        <f t="shared" si="12"/>
        <v>Показатели, характеризующие объем государственной услуги, установленные в государственном задании</v>
      </c>
      <c r="F145" s="87" t="s">
        <v>24</v>
      </c>
      <c r="G145" s="88"/>
      <c r="H145" s="88"/>
      <c r="I145" s="88"/>
      <c r="J145" s="88"/>
      <c r="K145" s="88"/>
      <c r="L145" s="88"/>
      <c r="M145" s="88"/>
      <c r="N145" s="88"/>
      <c r="O145" s="89"/>
    </row>
    <row r="146" spans="1:15" ht="189">
      <c r="A146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46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46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46" s="90" t="s">
        <v>25</v>
      </c>
      <c r="G146" s="90"/>
      <c r="H146" s="90"/>
      <c r="I146" s="90"/>
      <c r="J146" s="90"/>
      <c r="K146" s="20" t="s">
        <v>18</v>
      </c>
      <c r="L146" s="20" t="s">
        <v>19</v>
      </c>
      <c r="M146" s="90" t="s">
        <v>20</v>
      </c>
      <c r="N146" s="90"/>
      <c r="O146" s="20"/>
    </row>
    <row r="147" spans="1:15" ht="189">
      <c r="A147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47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47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47" s="21" t="s">
        <v>26</v>
      </c>
      <c r="G147" s="20" t="s">
        <v>27</v>
      </c>
      <c r="H147" s="21" t="s">
        <v>3</v>
      </c>
      <c r="I147" s="21" t="s">
        <v>28</v>
      </c>
      <c r="J147" s="21">
        <v>29</v>
      </c>
      <c r="K147" s="22">
        <f>J147/20</f>
        <v>1.45</v>
      </c>
      <c r="L147" s="92">
        <f>(K147+K148+K149+K150+K151+K152)/6</f>
        <v>1.9083333333333332</v>
      </c>
      <c r="M147" s="20" t="s">
        <v>29</v>
      </c>
      <c r="N147" s="35" t="s">
        <v>30</v>
      </c>
      <c r="O147" s="101">
        <f>(L147+L155)/2</f>
        <v>1.4541666666666666</v>
      </c>
    </row>
    <row r="148" spans="1:15" ht="189">
      <c r="A148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48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48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48" s="21" t="s">
        <v>31</v>
      </c>
      <c r="G148" s="20" t="s">
        <v>132</v>
      </c>
      <c r="H148" s="21" t="s">
        <v>33</v>
      </c>
      <c r="I148" s="21" t="s">
        <v>133</v>
      </c>
      <c r="J148" s="23">
        <v>2700</v>
      </c>
      <c r="K148" s="22">
        <f>J148/2700</f>
        <v>1</v>
      </c>
      <c r="L148" s="93"/>
      <c r="M148" s="21"/>
      <c r="N148" s="35" t="s">
        <v>35</v>
      </c>
      <c r="O148" s="101"/>
    </row>
    <row r="149" spans="1:15" ht="189">
      <c r="A149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49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49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49" s="21" t="s">
        <v>36</v>
      </c>
      <c r="G149" s="20" t="s">
        <v>134</v>
      </c>
      <c r="H149" s="20" t="s">
        <v>38</v>
      </c>
      <c r="I149" s="21" t="s">
        <v>39</v>
      </c>
      <c r="J149" s="21">
        <v>1</v>
      </c>
      <c r="K149" s="22">
        <f>J149/1</f>
        <v>1</v>
      </c>
      <c r="L149" s="93"/>
      <c r="M149" s="21"/>
      <c r="N149" s="35" t="s">
        <v>35</v>
      </c>
      <c r="O149" s="101"/>
    </row>
    <row r="150" spans="1:15" ht="189">
      <c r="A150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50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50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50" s="21" t="s">
        <v>40</v>
      </c>
      <c r="G150" s="20" t="s">
        <v>135</v>
      </c>
      <c r="H150" s="20" t="s">
        <v>42</v>
      </c>
      <c r="I150" s="21" t="s">
        <v>39</v>
      </c>
      <c r="J150" s="21">
        <v>1</v>
      </c>
      <c r="K150" s="22">
        <f>J150/1</f>
        <v>1</v>
      </c>
      <c r="L150" s="93"/>
      <c r="M150" s="21"/>
      <c r="N150" s="35" t="s">
        <v>35</v>
      </c>
      <c r="O150" s="101"/>
    </row>
    <row r="151" spans="1:15" ht="189">
      <c r="A151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51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51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51" s="21" t="s">
        <v>43</v>
      </c>
      <c r="G151" s="20" t="s">
        <v>136</v>
      </c>
      <c r="H151" s="20" t="s">
        <v>45</v>
      </c>
      <c r="I151" s="21" t="s">
        <v>137</v>
      </c>
      <c r="J151" s="21">
        <v>191</v>
      </c>
      <c r="K151" s="22">
        <f>J151/191</f>
        <v>1</v>
      </c>
      <c r="L151" s="93"/>
      <c r="M151" s="20"/>
      <c r="N151" s="35" t="s">
        <v>35</v>
      </c>
      <c r="O151" s="101"/>
    </row>
    <row r="152" spans="1:15" ht="189">
      <c r="A152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52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52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52" s="21" t="s">
        <v>47</v>
      </c>
      <c r="G152" s="20" t="s">
        <v>48</v>
      </c>
      <c r="H152" s="21" t="s">
        <v>49</v>
      </c>
      <c r="I152" s="21" t="s">
        <v>39</v>
      </c>
      <c r="J152" s="21">
        <v>6</v>
      </c>
      <c r="K152" s="22">
        <f>J152/1</f>
        <v>6</v>
      </c>
      <c r="L152" s="94"/>
      <c r="M152" s="20" t="s">
        <v>50</v>
      </c>
      <c r="N152" s="35" t="s">
        <v>30</v>
      </c>
      <c r="O152" s="101"/>
    </row>
    <row r="153" spans="1:15" ht="35.25" customHeight="1">
      <c r="A153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53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53" s="18" t="str">
        <f t="shared" si="12"/>
        <v>Показатели, характеризующие объем государственной услуги, установленные в государственном задании</v>
      </c>
      <c r="F153" s="90" t="s">
        <v>51</v>
      </c>
      <c r="G153" s="90"/>
      <c r="H153" s="90"/>
      <c r="I153" s="90"/>
      <c r="J153" s="90"/>
      <c r="K153" s="21" t="s">
        <v>21</v>
      </c>
      <c r="L153" s="21" t="s">
        <v>22</v>
      </c>
      <c r="M153" s="91" t="s">
        <v>20</v>
      </c>
      <c r="N153" s="102"/>
      <c r="O153" s="101"/>
    </row>
    <row r="154" spans="1:15" ht="189">
      <c r="A154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54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54" s="18" t="str">
        <f t="shared" si="12"/>
        <v>Показатели, характеризующие объем государственной услуги, установленные в государственном задании</v>
      </c>
      <c r="F154" s="24" t="s">
        <v>26</v>
      </c>
      <c r="G154" s="20" t="s">
        <v>138</v>
      </c>
      <c r="H154" s="21"/>
      <c r="I154" s="21"/>
      <c r="J154" s="21"/>
      <c r="K154" s="21"/>
      <c r="L154" s="21"/>
      <c r="M154" s="21"/>
      <c r="N154" s="36"/>
      <c r="O154" s="101"/>
    </row>
    <row r="155" spans="1:15" ht="189">
      <c r="A155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55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55" s="18" t="str">
        <f t="shared" si="12"/>
        <v>Показатели, характеризующие объем государственной услуги, установленные в государственном задании</v>
      </c>
      <c r="F155" s="24" t="s">
        <v>53</v>
      </c>
      <c r="G155" s="20" t="s">
        <v>54</v>
      </c>
      <c r="H155" s="21" t="s">
        <v>55</v>
      </c>
      <c r="I155" s="25">
        <v>208</v>
      </c>
      <c r="J155" s="25">
        <v>208</v>
      </c>
      <c r="K155" s="33">
        <f>J155/I155</f>
        <v>1</v>
      </c>
      <c r="L155" s="92">
        <f>(K155+K156+K157+K158+K159)/5</f>
        <v>1</v>
      </c>
      <c r="M155" s="21"/>
      <c r="N155" s="35" t="s">
        <v>35</v>
      </c>
      <c r="O155" s="101"/>
    </row>
    <row r="156" spans="1:15" ht="189">
      <c r="A156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56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56" s="18" t="str">
        <f t="shared" si="12"/>
        <v>Показатели, характеризующие объем государственной услуги, установленные в государственном задании</v>
      </c>
      <c r="F156" s="24" t="s">
        <v>56</v>
      </c>
      <c r="G156" s="20" t="s">
        <v>57</v>
      </c>
      <c r="H156" s="21" t="s">
        <v>58</v>
      </c>
      <c r="I156" s="26">
        <v>9191.35</v>
      </c>
      <c r="J156" s="26">
        <v>9191.35</v>
      </c>
      <c r="K156" s="33">
        <f>J156/I156</f>
        <v>1</v>
      </c>
      <c r="L156" s="93"/>
      <c r="M156" s="21"/>
      <c r="N156" s="35" t="s">
        <v>79</v>
      </c>
      <c r="O156" s="101"/>
    </row>
    <row r="157" spans="1:15" ht="189">
      <c r="A157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57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57" s="18" t="str">
        <f t="shared" si="12"/>
        <v>Показатели, характеризующие объем государственной услуги, установленные в государственном задании</v>
      </c>
      <c r="F157" s="24" t="s">
        <v>60</v>
      </c>
      <c r="G157" s="20" t="s">
        <v>61</v>
      </c>
      <c r="H157" s="21" t="s">
        <v>62</v>
      </c>
      <c r="I157" s="27">
        <v>1911.8</v>
      </c>
      <c r="J157" s="27">
        <v>1911.8</v>
      </c>
      <c r="K157" s="33">
        <f>J157/I157</f>
        <v>1</v>
      </c>
      <c r="L157" s="93"/>
      <c r="M157" s="21"/>
      <c r="N157" s="36" t="s">
        <v>79</v>
      </c>
      <c r="O157" s="101"/>
    </row>
    <row r="158" spans="1:15" ht="189">
      <c r="A158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58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58" s="18" t="str">
        <f t="shared" si="12"/>
        <v>Показатели, характеризующие объем государственной услуги, установленные в государственном задании</v>
      </c>
      <c r="F158" s="24" t="s">
        <v>63</v>
      </c>
      <c r="G158" s="20" t="s">
        <v>64</v>
      </c>
      <c r="H158" s="21" t="s">
        <v>65</v>
      </c>
      <c r="I158" s="28">
        <v>156</v>
      </c>
      <c r="J158" s="28">
        <v>156</v>
      </c>
      <c r="K158" s="33">
        <f>J158/I158</f>
        <v>1</v>
      </c>
      <c r="L158" s="93"/>
      <c r="M158" s="21"/>
      <c r="N158" s="35" t="s">
        <v>35</v>
      </c>
      <c r="O158" s="101"/>
    </row>
    <row r="159" spans="1:15" ht="189">
      <c r="A159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59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59" s="18" t="str">
        <f t="shared" si="12"/>
        <v>Показатели, характеризующие объем государственной услуги, установленные в государственном задании</v>
      </c>
      <c r="F159" s="24" t="s">
        <v>66</v>
      </c>
      <c r="G159" s="20" t="s">
        <v>67</v>
      </c>
      <c r="H159" s="21" t="s">
        <v>68</v>
      </c>
      <c r="I159" s="21">
        <v>140.4</v>
      </c>
      <c r="J159" s="21">
        <v>140.4</v>
      </c>
      <c r="K159" s="33">
        <f>J159/I159</f>
        <v>1</v>
      </c>
      <c r="L159" s="94"/>
      <c r="M159" s="21"/>
      <c r="N159" s="35" t="s">
        <v>35</v>
      </c>
      <c r="O159" s="101"/>
    </row>
    <row r="160" spans="1:15" ht="189">
      <c r="A160" s="18" t="str">
        <f t="shared" si="10"/>
        <v>Наименование учреждения: краевое государственное автономное учреждение «Редакция газеты «Дзержинец»</v>
      </c>
      <c r="B160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60" s="18" t="str">
        <f t="shared" si="12"/>
        <v>Показатели, характеризующие объем государственной услуги, установленные в государственном задании</v>
      </c>
      <c r="F160" s="31"/>
      <c r="G160" s="31"/>
      <c r="H160" s="31"/>
      <c r="I160" s="31"/>
      <c r="J160" s="31"/>
      <c r="K160" s="31"/>
      <c r="L160" s="31"/>
      <c r="M160" s="31"/>
      <c r="N160" s="31"/>
      <c r="O160" s="101"/>
    </row>
    <row r="161" spans="1:15" ht="189">
      <c r="A161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61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61" s="18" t="str">
        <f t="shared" si="12"/>
        <v>Показатели, характеризующие объем государственной услуги, установленные в государственном задании</v>
      </c>
      <c r="F161" s="87" t="s">
        <v>139</v>
      </c>
      <c r="G161" s="88"/>
      <c r="H161" s="88"/>
      <c r="I161" s="88"/>
      <c r="J161" s="88"/>
      <c r="K161" s="88"/>
      <c r="L161" s="88"/>
      <c r="M161" s="88"/>
      <c r="N161" s="88"/>
      <c r="O161" s="89"/>
    </row>
    <row r="162" spans="1:15" ht="189.75">
      <c r="A162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62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62" s="18" t="str">
        <f t="shared" si="12"/>
        <v>Показатели, характеризующие объем государственной услуги, установленные в государственном задании</v>
      </c>
      <c r="F162" s="87" t="s">
        <v>24</v>
      </c>
      <c r="G162" s="88"/>
      <c r="H162" s="88"/>
      <c r="I162" s="88"/>
      <c r="J162" s="88"/>
      <c r="K162" s="88"/>
      <c r="L162" s="88"/>
      <c r="M162" s="88"/>
      <c r="N162" s="88"/>
      <c r="O162" s="89"/>
    </row>
    <row r="163" spans="1:15" ht="45" customHeight="1">
      <c r="A163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63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63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63" s="90" t="s">
        <v>25</v>
      </c>
      <c r="G163" s="90"/>
      <c r="H163" s="90"/>
      <c r="I163" s="90"/>
      <c r="J163" s="90"/>
      <c r="K163" s="20" t="s">
        <v>18</v>
      </c>
      <c r="L163" s="20" t="s">
        <v>19</v>
      </c>
      <c r="M163" s="90" t="s">
        <v>20</v>
      </c>
      <c r="N163" s="90"/>
      <c r="O163" s="20"/>
    </row>
    <row r="164" spans="1:15" ht="189">
      <c r="A164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64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64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64" s="21" t="s">
        <v>26</v>
      </c>
      <c r="G164" s="20" t="s">
        <v>27</v>
      </c>
      <c r="H164" s="21" t="s">
        <v>3</v>
      </c>
      <c r="I164" s="21" t="s">
        <v>28</v>
      </c>
      <c r="J164" s="21">
        <v>50</v>
      </c>
      <c r="K164" s="22">
        <f>J164/20</f>
        <v>2.5</v>
      </c>
      <c r="L164" s="92">
        <f>(K164+K165+K166+K167+K168+K169)/6</f>
        <v>1.25</v>
      </c>
      <c r="M164" s="20" t="s">
        <v>29</v>
      </c>
      <c r="N164" s="20" t="s">
        <v>30</v>
      </c>
      <c r="O164" s="92">
        <f>(L164+L172)/2</f>
        <v>1.125</v>
      </c>
    </row>
    <row r="165" spans="1:15" ht="189">
      <c r="A165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65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65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65" s="21" t="s">
        <v>31</v>
      </c>
      <c r="G165" s="20" t="s">
        <v>140</v>
      </c>
      <c r="H165" s="21" t="s">
        <v>33</v>
      </c>
      <c r="I165" s="21" t="s">
        <v>141</v>
      </c>
      <c r="J165" s="23">
        <v>4000</v>
      </c>
      <c r="K165" s="22">
        <f>J165/4000</f>
        <v>1</v>
      </c>
      <c r="L165" s="93"/>
      <c r="M165" s="21"/>
      <c r="N165" s="20" t="s">
        <v>35</v>
      </c>
      <c r="O165" s="93"/>
    </row>
    <row r="166" spans="1:15" ht="189">
      <c r="A166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66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66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66" s="21" t="s">
        <v>36</v>
      </c>
      <c r="G166" s="20" t="s">
        <v>142</v>
      </c>
      <c r="H166" s="20" t="s">
        <v>38</v>
      </c>
      <c r="I166" s="21" t="s">
        <v>39</v>
      </c>
      <c r="J166" s="21">
        <v>1</v>
      </c>
      <c r="K166" s="22">
        <f>J166/1</f>
        <v>1</v>
      </c>
      <c r="L166" s="93"/>
      <c r="M166" s="21"/>
      <c r="N166" s="20" t="s">
        <v>35</v>
      </c>
      <c r="O166" s="93"/>
    </row>
    <row r="167" spans="1:15" ht="189">
      <c r="A167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67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67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67" s="21" t="s">
        <v>40</v>
      </c>
      <c r="G167" s="20" t="s">
        <v>143</v>
      </c>
      <c r="H167" s="20" t="s">
        <v>42</v>
      </c>
      <c r="I167" s="21" t="s">
        <v>39</v>
      </c>
      <c r="J167" s="21">
        <v>1</v>
      </c>
      <c r="K167" s="22">
        <f>J167/1</f>
        <v>1</v>
      </c>
      <c r="L167" s="93"/>
      <c r="M167" s="21"/>
      <c r="N167" s="20" t="s">
        <v>35</v>
      </c>
      <c r="O167" s="93"/>
    </row>
    <row r="168" spans="1:15" ht="189">
      <c r="A168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68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68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68" s="21" t="s">
        <v>43</v>
      </c>
      <c r="G168" s="20" t="s">
        <v>144</v>
      </c>
      <c r="H168" s="20" t="s">
        <v>45</v>
      </c>
      <c r="I168" s="21" t="s">
        <v>145</v>
      </c>
      <c r="J168" s="21">
        <v>138</v>
      </c>
      <c r="K168" s="22">
        <f>J168/138</f>
        <v>1</v>
      </c>
      <c r="L168" s="93"/>
      <c r="M168" s="21"/>
      <c r="N168" s="20" t="s">
        <v>35</v>
      </c>
      <c r="O168" s="93"/>
    </row>
    <row r="169" spans="1:15" ht="189">
      <c r="A169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69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69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69" s="21" t="s">
        <v>47</v>
      </c>
      <c r="G169" s="20" t="s">
        <v>48</v>
      </c>
      <c r="H169" s="21" t="s">
        <v>49</v>
      </c>
      <c r="I169" s="21" t="s">
        <v>39</v>
      </c>
      <c r="J169" s="21">
        <v>1</v>
      </c>
      <c r="K169" s="22">
        <f>J169/1</f>
        <v>1</v>
      </c>
      <c r="L169" s="94"/>
      <c r="M169" s="20"/>
      <c r="N169" s="20" t="s">
        <v>30</v>
      </c>
      <c r="O169" s="93"/>
    </row>
    <row r="170" spans="1:15" ht="31.5" customHeight="1">
      <c r="A170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70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70" s="18" t="str">
        <f t="shared" si="12"/>
        <v>Показатели, характеризующие объем государственной услуги, установленные в государственном задании</v>
      </c>
      <c r="F170" s="90" t="s">
        <v>51</v>
      </c>
      <c r="G170" s="90"/>
      <c r="H170" s="90"/>
      <c r="I170" s="90"/>
      <c r="J170" s="90"/>
      <c r="K170" s="21" t="s">
        <v>21</v>
      </c>
      <c r="L170" s="21" t="s">
        <v>22</v>
      </c>
      <c r="M170" s="91" t="s">
        <v>20</v>
      </c>
      <c r="N170" s="91"/>
      <c r="O170" s="93"/>
    </row>
    <row r="171" spans="1:15" ht="189">
      <c r="A171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71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71" s="18" t="str">
        <f t="shared" si="12"/>
        <v>Показатели, характеризующие объем государственной услуги, установленные в государственном задании</v>
      </c>
      <c r="F171" s="24" t="s">
        <v>26</v>
      </c>
      <c r="G171" s="20" t="s">
        <v>146</v>
      </c>
      <c r="H171" s="21"/>
      <c r="I171" s="21"/>
      <c r="J171" s="21"/>
      <c r="K171" s="21"/>
      <c r="L171" s="21"/>
      <c r="M171" s="21"/>
      <c r="N171" s="21"/>
      <c r="O171" s="93"/>
    </row>
    <row r="172" spans="1:15" ht="189">
      <c r="A172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72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72" s="18" t="str">
        <f t="shared" si="12"/>
        <v>Показатели, характеризующие объем государственной услуги, установленные в государственном задании</v>
      </c>
      <c r="F172" s="24" t="s">
        <v>53</v>
      </c>
      <c r="G172" s="20" t="s">
        <v>54</v>
      </c>
      <c r="H172" s="21" t="s">
        <v>55</v>
      </c>
      <c r="I172" s="25">
        <v>234</v>
      </c>
      <c r="J172" s="25">
        <v>234</v>
      </c>
      <c r="K172" s="33">
        <f>J172/I172</f>
        <v>1</v>
      </c>
      <c r="L172" s="92">
        <f>(K172+K173+K174+K175+K176)/5</f>
        <v>1</v>
      </c>
      <c r="M172" s="21"/>
      <c r="N172" s="20" t="s">
        <v>35</v>
      </c>
      <c r="O172" s="93"/>
    </row>
    <row r="173" spans="1:15" ht="189">
      <c r="A173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73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73" s="18" t="str">
        <f t="shared" si="12"/>
        <v>Показатели, характеризующие объем государственной услуги, установленные в государственном задании</v>
      </c>
      <c r="F173" s="24" t="s">
        <v>56</v>
      </c>
      <c r="G173" s="20" t="s">
        <v>57</v>
      </c>
      <c r="H173" s="21" t="s">
        <v>58</v>
      </c>
      <c r="I173" s="26">
        <v>6991.03</v>
      </c>
      <c r="J173" s="26">
        <v>6991.03</v>
      </c>
      <c r="K173" s="33">
        <f>J173/I173</f>
        <v>1</v>
      </c>
      <c r="L173" s="93"/>
      <c r="M173" s="21"/>
      <c r="N173" s="20" t="s">
        <v>79</v>
      </c>
      <c r="O173" s="93"/>
    </row>
    <row r="174" spans="1:15" ht="189">
      <c r="A174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74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74" s="18" t="str">
        <f t="shared" si="12"/>
        <v>Показатели, характеризующие объем государственной услуги, установленные в государственном задании</v>
      </c>
      <c r="F174" s="24" t="s">
        <v>60</v>
      </c>
      <c r="G174" s="20" t="s">
        <v>61</v>
      </c>
      <c r="H174" s="21" t="s">
        <v>62</v>
      </c>
      <c r="I174" s="27">
        <v>1635.9</v>
      </c>
      <c r="J174" s="27">
        <v>1635.9</v>
      </c>
      <c r="K174" s="33">
        <f>J174/I174</f>
        <v>1</v>
      </c>
      <c r="L174" s="93"/>
      <c r="M174" s="21"/>
      <c r="N174" s="21" t="s">
        <v>79</v>
      </c>
      <c r="O174" s="93"/>
    </row>
    <row r="175" spans="1:15" ht="189">
      <c r="A175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75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75" s="18" t="str">
        <f t="shared" si="12"/>
        <v>Показатели, характеризующие объем государственной услуги, установленные в государственном задании</v>
      </c>
      <c r="F175" s="24" t="s">
        <v>63</v>
      </c>
      <c r="G175" s="20" t="s">
        <v>64</v>
      </c>
      <c r="H175" s="21" t="s">
        <v>65</v>
      </c>
      <c r="I175" s="28">
        <v>312</v>
      </c>
      <c r="J175" s="28">
        <v>312</v>
      </c>
      <c r="K175" s="33">
        <f>J175/I175</f>
        <v>1</v>
      </c>
      <c r="L175" s="93"/>
      <c r="M175" s="21"/>
      <c r="N175" s="20" t="s">
        <v>35</v>
      </c>
      <c r="O175" s="93"/>
    </row>
    <row r="176" spans="1:15" ht="189">
      <c r="A176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76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76" s="18" t="str">
        <f t="shared" si="12"/>
        <v>Показатели, характеризующие объем государственной услуги, установленные в государственном задании</v>
      </c>
      <c r="F176" s="24" t="s">
        <v>66</v>
      </c>
      <c r="G176" s="20" t="s">
        <v>67</v>
      </c>
      <c r="H176" s="21" t="s">
        <v>68</v>
      </c>
      <c r="I176" s="21">
        <v>234</v>
      </c>
      <c r="J176" s="21">
        <v>234</v>
      </c>
      <c r="K176" s="33">
        <f>J176/I176</f>
        <v>1</v>
      </c>
      <c r="L176" s="94"/>
      <c r="M176" s="21"/>
      <c r="N176" s="20" t="s">
        <v>35</v>
      </c>
      <c r="O176" s="94"/>
    </row>
    <row r="177" spans="1:15" ht="189">
      <c r="A177" s="18" t="str">
        <f t="shared" si="10"/>
        <v>Наименование учреждения: краевое государственное автономное учреждение «Редакция газеты «Огни Енисея»</v>
      </c>
      <c r="B177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77" s="18" t="str">
        <f t="shared" si="12"/>
        <v>Показатели, характеризующие объем государственной услуги, установленные в государственном задании</v>
      </c>
      <c r="F177" s="31"/>
      <c r="G177" s="31"/>
      <c r="H177" s="31"/>
      <c r="I177" s="31"/>
      <c r="J177" s="31"/>
      <c r="K177" s="31"/>
      <c r="L177" s="31"/>
      <c r="M177" s="31"/>
      <c r="N177" s="31"/>
      <c r="O177" s="31"/>
    </row>
    <row r="178" spans="1:15" ht="189">
      <c r="A178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78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78" s="18" t="str">
        <f t="shared" si="12"/>
        <v>Показатели, характеризующие объем государственной услуги, установленные в государственном задании</v>
      </c>
      <c r="F178" s="87" t="s">
        <v>147</v>
      </c>
      <c r="G178" s="88"/>
      <c r="H178" s="88"/>
      <c r="I178" s="88"/>
      <c r="J178" s="88"/>
      <c r="K178" s="88"/>
      <c r="L178" s="88"/>
      <c r="M178" s="88"/>
      <c r="N178" s="88"/>
      <c r="O178" s="89"/>
    </row>
    <row r="179" spans="1:15" ht="189.75">
      <c r="A179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79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79" s="18" t="str">
        <f t="shared" si="12"/>
        <v>Показатели, характеризующие объем государственной услуги, установленные в государственном задании</v>
      </c>
      <c r="F179" s="87" t="s">
        <v>24</v>
      </c>
      <c r="G179" s="88"/>
      <c r="H179" s="88"/>
      <c r="I179" s="88"/>
      <c r="J179" s="88"/>
      <c r="K179" s="88"/>
      <c r="L179" s="88"/>
      <c r="M179" s="88"/>
      <c r="N179" s="88"/>
      <c r="O179" s="89"/>
    </row>
    <row r="180" spans="1:15" ht="28.5" customHeight="1">
      <c r="A180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80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80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80" s="90" t="s">
        <v>25</v>
      </c>
      <c r="G180" s="90"/>
      <c r="H180" s="90"/>
      <c r="I180" s="90"/>
      <c r="J180" s="90"/>
      <c r="K180" s="20" t="s">
        <v>18</v>
      </c>
      <c r="L180" s="20" t="s">
        <v>19</v>
      </c>
      <c r="M180" s="90" t="s">
        <v>20</v>
      </c>
      <c r="N180" s="90"/>
      <c r="O180" s="20"/>
    </row>
    <row r="181" spans="1:15" ht="189">
      <c r="A181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81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81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81" s="21" t="s">
        <v>26</v>
      </c>
      <c r="G181" s="20" t="s">
        <v>27</v>
      </c>
      <c r="H181" s="21" t="s">
        <v>3</v>
      </c>
      <c r="I181" s="21" t="s">
        <v>28</v>
      </c>
      <c r="J181" s="21">
        <v>83</v>
      </c>
      <c r="K181" s="22">
        <f>J181/20</f>
        <v>4.1500000000000004</v>
      </c>
      <c r="L181" s="92">
        <f>(K181+K182+K183+K184+K185+K186)/6</f>
        <v>1.7008333333333334</v>
      </c>
      <c r="M181" s="20" t="s">
        <v>29</v>
      </c>
      <c r="N181" s="20" t="s">
        <v>30</v>
      </c>
      <c r="O181" s="92">
        <f>(L181+L189)/2</f>
        <v>1.3950691632928476</v>
      </c>
    </row>
    <row r="182" spans="1:15" ht="189">
      <c r="A182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82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82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82" s="21" t="s">
        <v>31</v>
      </c>
      <c r="G182" s="20" t="s">
        <v>148</v>
      </c>
      <c r="H182" s="21" t="s">
        <v>33</v>
      </c>
      <c r="I182" s="21" t="s">
        <v>149</v>
      </c>
      <c r="J182" s="23">
        <v>3914</v>
      </c>
      <c r="K182" s="22">
        <f>J182/3800</f>
        <v>1.03</v>
      </c>
      <c r="L182" s="93"/>
      <c r="M182" s="21" t="s">
        <v>72</v>
      </c>
      <c r="N182" s="20" t="s">
        <v>35</v>
      </c>
      <c r="O182" s="93"/>
    </row>
    <row r="183" spans="1:15" ht="189">
      <c r="A183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83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83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83" s="21" t="s">
        <v>36</v>
      </c>
      <c r="G183" s="20" t="s">
        <v>150</v>
      </c>
      <c r="H183" s="20" t="s">
        <v>38</v>
      </c>
      <c r="I183" s="21" t="s">
        <v>39</v>
      </c>
      <c r="J183" s="21">
        <v>1</v>
      </c>
      <c r="K183" s="22">
        <f>J183/1</f>
        <v>1</v>
      </c>
      <c r="L183" s="93"/>
      <c r="M183" s="21"/>
      <c r="N183" s="20" t="s">
        <v>35</v>
      </c>
      <c r="O183" s="93"/>
    </row>
    <row r="184" spans="1:15" ht="189">
      <c r="A184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84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84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84" s="21" t="s">
        <v>40</v>
      </c>
      <c r="G184" s="20" t="s">
        <v>151</v>
      </c>
      <c r="H184" s="20" t="s">
        <v>42</v>
      </c>
      <c r="I184" s="21" t="s">
        <v>39</v>
      </c>
      <c r="J184" s="21">
        <v>1</v>
      </c>
      <c r="K184" s="22">
        <f>J184/1</f>
        <v>1</v>
      </c>
      <c r="L184" s="93"/>
      <c r="M184" s="21"/>
      <c r="N184" s="20" t="s">
        <v>35</v>
      </c>
      <c r="O184" s="93"/>
    </row>
    <row r="185" spans="1:15" ht="189">
      <c r="A185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85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85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85" s="21" t="s">
        <v>43</v>
      </c>
      <c r="G185" s="20" t="s">
        <v>152</v>
      </c>
      <c r="H185" s="20" t="s">
        <v>45</v>
      </c>
      <c r="I185" s="21" t="s">
        <v>153</v>
      </c>
      <c r="J185" s="21">
        <v>82</v>
      </c>
      <c r="K185" s="22">
        <f>J185/80</f>
        <v>1.0249999999999999</v>
      </c>
      <c r="L185" s="93"/>
      <c r="M185" s="20" t="s">
        <v>77</v>
      </c>
      <c r="N185" s="20" t="s">
        <v>35</v>
      </c>
      <c r="O185" s="93"/>
    </row>
    <row r="186" spans="1:15" ht="189">
      <c r="A186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86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86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86" s="21" t="s">
        <v>47</v>
      </c>
      <c r="G186" s="20" t="s">
        <v>48</v>
      </c>
      <c r="H186" s="21" t="s">
        <v>49</v>
      </c>
      <c r="I186" s="21" t="s">
        <v>39</v>
      </c>
      <c r="J186" s="21">
        <v>2</v>
      </c>
      <c r="K186" s="22">
        <f>J186/1</f>
        <v>2</v>
      </c>
      <c r="L186" s="94"/>
      <c r="M186" s="20" t="s">
        <v>50</v>
      </c>
      <c r="N186" s="20" t="s">
        <v>30</v>
      </c>
      <c r="O186" s="93"/>
    </row>
    <row r="187" spans="1:15" ht="41.25" customHeight="1">
      <c r="A187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87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87" s="18" t="str">
        <f t="shared" si="12"/>
        <v>Показатели, характеризующие объем государственной услуги, установленные в государственном задании</v>
      </c>
      <c r="F187" s="90" t="s">
        <v>51</v>
      </c>
      <c r="G187" s="90"/>
      <c r="H187" s="90"/>
      <c r="I187" s="90"/>
      <c r="J187" s="90"/>
      <c r="K187" s="21" t="s">
        <v>21</v>
      </c>
      <c r="L187" s="21" t="s">
        <v>22</v>
      </c>
      <c r="M187" s="91" t="s">
        <v>20</v>
      </c>
      <c r="N187" s="91"/>
      <c r="O187" s="93"/>
    </row>
    <row r="188" spans="1:15" ht="189">
      <c r="A188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88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88" s="18" t="str">
        <f t="shared" si="12"/>
        <v>Показатели, характеризующие объем государственной услуги, установленные в государственном задании</v>
      </c>
      <c r="F188" s="24" t="s">
        <v>26</v>
      </c>
      <c r="G188" s="20" t="s">
        <v>154</v>
      </c>
      <c r="H188" s="21"/>
      <c r="I188" s="21"/>
      <c r="J188" s="21"/>
      <c r="K188" s="21"/>
      <c r="L188" s="21"/>
      <c r="M188" s="21"/>
      <c r="N188" s="21"/>
      <c r="O188" s="93"/>
    </row>
    <row r="189" spans="1:15" ht="189">
      <c r="A189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89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89" s="18" t="str">
        <f t="shared" si="12"/>
        <v>Показатели, характеризующие объем государственной услуги, установленные в государственном задании</v>
      </c>
      <c r="F189" s="24" t="s">
        <v>53</v>
      </c>
      <c r="G189" s="20" t="s">
        <v>54</v>
      </c>
      <c r="H189" s="21" t="s">
        <v>55</v>
      </c>
      <c r="I189" s="25">
        <v>218</v>
      </c>
      <c r="J189" s="25">
        <v>218</v>
      </c>
      <c r="K189" s="33">
        <f>J189/I189</f>
        <v>1</v>
      </c>
      <c r="L189" s="92">
        <f>(K189+K190+K191+K192+K193)/5</f>
        <v>1.0893049932523617</v>
      </c>
      <c r="M189" s="21"/>
      <c r="N189" s="20" t="s">
        <v>35</v>
      </c>
      <c r="O189" s="93"/>
    </row>
    <row r="190" spans="1:15" ht="189">
      <c r="A190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90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90" s="18" t="str">
        <f t="shared" si="12"/>
        <v>Показатели, характеризующие объем государственной услуги, установленные в государственном задании</v>
      </c>
      <c r="F190" s="24" t="s">
        <v>56</v>
      </c>
      <c r="G190" s="20" t="s">
        <v>57</v>
      </c>
      <c r="H190" s="21" t="s">
        <v>58</v>
      </c>
      <c r="I190" s="26">
        <v>6513.3</v>
      </c>
      <c r="J190" s="26">
        <v>6513.3</v>
      </c>
      <c r="K190" s="33">
        <f>J190/I190</f>
        <v>1</v>
      </c>
      <c r="L190" s="93"/>
      <c r="M190" s="21"/>
      <c r="N190" s="20" t="s">
        <v>79</v>
      </c>
      <c r="O190" s="93"/>
    </row>
    <row r="191" spans="1:15" ht="189">
      <c r="A191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91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91" s="18" t="str">
        <f t="shared" si="12"/>
        <v>Показатели, характеризующие объем государственной услуги, установленные в государственном задании</v>
      </c>
      <c r="F191" s="24" t="s">
        <v>60</v>
      </c>
      <c r="G191" s="20" t="s">
        <v>61</v>
      </c>
      <c r="H191" s="21" t="s">
        <v>62</v>
      </c>
      <c r="I191" s="27">
        <v>1419.9</v>
      </c>
      <c r="J191" s="27">
        <v>1419.9</v>
      </c>
      <c r="K191" s="33">
        <f>J191/I191</f>
        <v>1</v>
      </c>
      <c r="L191" s="93"/>
      <c r="M191" s="21"/>
      <c r="N191" s="21" t="s">
        <v>79</v>
      </c>
      <c r="O191" s="93"/>
    </row>
    <row r="192" spans="1:15" ht="189">
      <c r="A192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92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92" s="18" t="str">
        <f t="shared" si="12"/>
        <v>Показатели, характеризующие объем государственной услуги, установленные в государственном задании</v>
      </c>
      <c r="F192" s="24" t="s">
        <v>63</v>
      </c>
      <c r="G192" s="20" t="s">
        <v>64</v>
      </c>
      <c r="H192" s="21" t="s">
        <v>65</v>
      </c>
      <c r="I192" s="28">
        <v>312</v>
      </c>
      <c r="J192" s="28">
        <v>442</v>
      </c>
      <c r="K192" s="33">
        <f>J192/I192</f>
        <v>1.4166666666666667</v>
      </c>
      <c r="L192" s="93"/>
      <c r="M192" s="20" t="s">
        <v>104</v>
      </c>
      <c r="N192" s="20" t="s">
        <v>35</v>
      </c>
      <c r="O192" s="93"/>
    </row>
    <row r="193" spans="1:15" ht="189">
      <c r="A193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93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93" s="18" t="str">
        <f t="shared" si="12"/>
        <v>Показатели, характеризующие объем государственной услуги, установленные в государственном задании</v>
      </c>
      <c r="F193" s="24" t="s">
        <v>66</v>
      </c>
      <c r="G193" s="20" t="s">
        <v>67</v>
      </c>
      <c r="H193" s="21" t="s">
        <v>68</v>
      </c>
      <c r="I193" s="21">
        <v>197.6</v>
      </c>
      <c r="J193" s="21">
        <v>203.5</v>
      </c>
      <c r="K193" s="33">
        <f>J193/I193</f>
        <v>1.0298582995951417</v>
      </c>
      <c r="L193" s="94"/>
      <c r="M193" s="21" t="s">
        <v>155</v>
      </c>
      <c r="N193" s="20" t="s">
        <v>35</v>
      </c>
      <c r="O193" s="94"/>
    </row>
    <row r="194" spans="1:15" ht="189">
      <c r="A194" s="18" t="str">
        <f t="shared" si="10"/>
        <v>Наименование учреждения: краевое государственное автономное учреждение «Редакция газеты «Емельяновские веси»</v>
      </c>
      <c r="B194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94" s="18" t="str">
        <f t="shared" si="12"/>
        <v>Показатели, характеризующие объем государственной услуги, установленные в государственном задании</v>
      </c>
      <c r="F194" s="31"/>
      <c r="G194" s="31"/>
      <c r="H194" s="31"/>
      <c r="I194" s="31"/>
      <c r="J194" s="31"/>
      <c r="K194" s="31"/>
      <c r="L194" s="31"/>
      <c r="M194" s="31"/>
      <c r="N194" s="31"/>
      <c r="O194" s="31"/>
    </row>
    <row r="195" spans="1:15" ht="189.75">
      <c r="A195" s="18" t="str">
        <f t="shared" si="10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195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95" s="18" t="str">
        <f t="shared" si="12"/>
        <v>Показатели, характеризующие объем государственной услуги, установленные в государственном задании</v>
      </c>
      <c r="F195" s="87" t="s">
        <v>156</v>
      </c>
      <c r="G195" s="88"/>
      <c r="H195" s="88"/>
      <c r="I195" s="88"/>
      <c r="J195" s="88"/>
      <c r="K195" s="88"/>
      <c r="L195" s="88"/>
      <c r="M195" s="88"/>
      <c r="N195" s="88"/>
      <c r="O195" s="89"/>
    </row>
    <row r="196" spans="1:15" ht="189.75">
      <c r="A196" s="18" t="str">
        <f t="shared" si="10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196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96" s="18" t="str">
        <f t="shared" si="12"/>
        <v>Показатели, характеризующие объем государственной услуги, установленные в государственном задании</v>
      </c>
      <c r="F196" s="87" t="s">
        <v>24</v>
      </c>
      <c r="G196" s="88"/>
      <c r="H196" s="88"/>
      <c r="I196" s="88"/>
      <c r="J196" s="88"/>
      <c r="K196" s="88"/>
      <c r="L196" s="88"/>
      <c r="M196" s="88"/>
      <c r="N196" s="88"/>
      <c r="O196" s="89"/>
    </row>
    <row r="197" spans="1:15" ht="39.75" customHeight="1">
      <c r="A197" s="18" t="str">
        <f t="shared" si="10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197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97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97" s="90" t="s">
        <v>25</v>
      </c>
      <c r="G197" s="90"/>
      <c r="H197" s="90"/>
      <c r="I197" s="90"/>
      <c r="J197" s="90"/>
      <c r="K197" s="20" t="s">
        <v>18</v>
      </c>
      <c r="L197" s="20" t="s">
        <v>19</v>
      </c>
      <c r="M197" s="90" t="s">
        <v>20</v>
      </c>
      <c r="N197" s="90"/>
      <c r="O197" s="20"/>
    </row>
    <row r="198" spans="1:15" ht="189">
      <c r="A198" s="18" t="str">
        <f t="shared" si="10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198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98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98" s="21" t="s">
        <v>26</v>
      </c>
      <c r="G198" s="20" t="s">
        <v>27</v>
      </c>
      <c r="H198" s="21" t="s">
        <v>3</v>
      </c>
      <c r="I198" s="21" t="s">
        <v>28</v>
      </c>
      <c r="J198" s="21">
        <v>70</v>
      </c>
      <c r="K198" s="33">
        <f>J198/20</f>
        <v>3.5</v>
      </c>
      <c r="L198" s="92">
        <f>(K198+K199+K200+K201+K202+K203)/6</f>
        <v>1.9198592375366568</v>
      </c>
      <c r="M198" s="20" t="s">
        <v>29</v>
      </c>
      <c r="N198" s="20" t="s">
        <v>30</v>
      </c>
      <c r="O198" s="92">
        <f>(L198+L206)/2</f>
        <v>1.4610135348522446</v>
      </c>
    </row>
    <row r="199" spans="1:15" ht="189">
      <c r="A199" s="18" t="str">
        <f t="shared" si="10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199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199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199" s="21" t="s">
        <v>31</v>
      </c>
      <c r="G199" s="20" t="s">
        <v>157</v>
      </c>
      <c r="H199" s="21" t="s">
        <v>33</v>
      </c>
      <c r="I199" s="21" t="s">
        <v>158</v>
      </c>
      <c r="J199" s="23">
        <v>5561</v>
      </c>
      <c r="K199" s="33">
        <f>J199/5500</f>
        <v>1.011090909090909</v>
      </c>
      <c r="L199" s="93"/>
      <c r="M199" s="21" t="s">
        <v>72</v>
      </c>
      <c r="N199" s="20" t="s">
        <v>35</v>
      </c>
      <c r="O199" s="93"/>
    </row>
    <row r="200" spans="1:15" ht="189">
      <c r="A200" s="18" t="str">
        <f t="shared" si="10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200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00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200" s="21" t="s">
        <v>36</v>
      </c>
      <c r="G200" s="20" t="s">
        <v>159</v>
      </c>
      <c r="H200" s="20" t="s">
        <v>38</v>
      </c>
      <c r="I200" s="21" t="s">
        <v>39</v>
      </c>
      <c r="J200" s="21">
        <v>1</v>
      </c>
      <c r="K200" s="33">
        <f>J200/1</f>
        <v>1</v>
      </c>
      <c r="L200" s="93"/>
      <c r="M200" s="21"/>
      <c r="N200" s="20" t="s">
        <v>35</v>
      </c>
      <c r="O200" s="93"/>
    </row>
    <row r="201" spans="1:15" ht="189">
      <c r="A201" s="18" t="str">
        <f t="shared" si="10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201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01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201" s="21" t="s">
        <v>40</v>
      </c>
      <c r="G201" s="20" t="s">
        <v>160</v>
      </c>
      <c r="H201" s="20" t="s">
        <v>42</v>
      </c>
      <c r="I201" s="21" t="s">
        <v>39</v>
      </c>
      <c r="J201" s="21">
        <v>1</v>
      </c>
      <c r="K201" s="33">
        <f>J201/1</f>
        <v>1</v>
      </c>
      <c r="L201" s="93"/>
      <c r="M201" s="21"/>
      <c r="N201" s="20" t="s">
        <v>35</v>
      </c>
      <c r="O201" s="93"/>
    </row>
    <row r="202" spans="1:15" ht="189">
      <c r="A202" s="18" t="str">
        <f t="shared" si="10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202" s="18" t="str">
        <f t="shared" si="11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02" s="18" t="str">
        <f t="shared" si="12"/>
        <v>Показатели, характеризующие качество государственной услуги, установленные в государственном задании</v>
      </c>
      <c r="F202" s="21" t="s">
        <v>43</v>
      </c>
      <c r="G202" s="20" t="s">
        <v>161</v>
      </c>
      <c r="H202" s="20" t="s">
        <v>45</v>
      </c>
      <c r="I202" s="21" t="s">
        <v>162</v>
      </c>
      <c r="J202" s="21">
        <v>125</v>
      </c>
      <c r="K202" s="33">
        <f>J202/124</f>
        <v>1.0080645161290323</v>
      </c>
      <c r="L202" s="93"/>
      <c r="M202" s="21" t="s">
        <v>155</v>
      </c>
      <c r="N202" s="20" t="s">
        <v>35</v>
      </c>
      <c r="O202" s="93"/>
    </row>
    <row r="203" spans="1:15" ht="189">
      <c r="A203" s="18" t="str">
        <f t="shared" ref="A203:A266" si="13">IF(LEFT(F203,15)="Наименование уч",F203,A202)</f>
        <v>Наименование учреждения: краевое государственное автономное учреждение «Редакция газеты «Редакция газеты «Енисейская правда»</v>
      </c>
      <c r="B203" s="18" t="str">
        <f t="shared" ref="B203:B266" si="14">IF(LEFT(F203,15)="Наименование ус",F203,IF(LEFT(F203,15)="Наименование ра",F203,B202))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03" s="18" t="str">
        <f t="shared" ref="C203:C266" si="15">IF(LEFT(F203,1)="П",F203,C202)</f>
        <v>Показатели, характеризующие качество государственной услуги, установленные в государственном задании</v>
      </c>
      <c r="F203" s="21" t="s">
        <v>47</v>
      </c>
      <c r="G203" s="20" t="s">
        <v>48</v>
      </c>
      <c r="H203" s="21" t="s">
        <v>49</v>
      </c>
      <c r="I203" s="21" t="s">
        <v>39</v>
      </c>
      <c r="J203" s="21">
        <v>4</v>
      </c>
      <c r="K203" s="33">
        <f>J203/1</f>
        <v>4</v>
      </c>
      <c r="L203" s="94"/>
      <c r="M203" s="20" t="s">
        <v>50</v>
      </c>
      <c r="N203" s="20" t="s">
        <v>30</v>
      </c>
      <c r="O203" s="93"/>
    </row>
    <row r="204" spans="1:15" ht="31.5" customHeight="1">
      <c r="A204" s="18" t="str">
        <f t="shared" si="13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204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04" s="18" t="str">
        <f t="shared" si="15"/>
        <v>Показатели, характеризующие объем государственной услуги, установленные в государственном задании</v>
      </c>
      <c r="F204" s="90" t="s">
        <v>51</v>
      </c>
      <c r="G204" s="90"/>
      <c r="H204" s="90"/>
      <c r="I204" s="90"/>
      <c r="J204" s="90"/>
      <c r="K204" s="21" t="s">
        <v>21</v>
      </c>
      <c r="L204" s="21" t="s">
        <v>22</v>
      </c>
      <c r="M204" s="91" t="s">
        <v>20</v>
      </c>
      <c r="N204" s="91"/>
      <c r="O204" s="93"/>
    </row>
    <row r="205" spans="1:15" ht="189">
      <c r="A205" s="18" t="str">
        <f t="shared" si="13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205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05" s="18" t="str">
        <f t="shared" si="15"/>
        <v>Показатели, характеризующие объем государственной услуги, установленные в государственном задании</v>
      </c>
      <c r="F205" s="24" t="s">
        <v>26</v>
      </c>
      <c r="G205" s="20" t="s">
        <v>163</v>
      </c>
      <c r="H205" s="21"/>
      <c r="I205" s="21"/>
      <c r="J205" s="21"/>
      <c r="K205" s="21"/>
      <c r="L205" s="21"/>
      <c r="M205" s="21"/>
      <c r="N205" s="21"/>
      <c r="O205" s="93"/>
    </row>
    <row r="206" spans="1:15" ht="189">
      <c r="A206" s="18" t="str">
        <f t="shared" si="13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206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06" s="18" t="str">
        <f t="shared" si="15"/>
        <v>Показатели, характеризующие объем государственной услуги, установленные в государственном задании</v>
      </c>
      <c r="F206" s="24" t="s">
        <v>53</v>
      </c>
      <c r="G206" s="20" t="s">
        <v>54</v>
      </c>
      <c r="H206" s="21" t="s">
        <v>55</v>
      </c>
      <c r="I206" s="25">
        <v>156</v>
      </c>
      <c r="J206" s="25">
        <v>156</v>
      </c>
      <c r="K206" s="33">
        <f>J206/I206</f>
        <v>1</v>
      </c>
      <c r="L206" s="92">
        <f>(K206+K207+K208+K209+K210)/5</f>
        <v>1.0021678321678322</v>
      </c>
      <c r="M206" s="21"/>
      <c r="N206" s="20" t="s">
        <v>35</v>
      </c>
      <c r="O206" s="93"/>
    </row>
    <row r="207" spans="1:15" ht="189">
      <c r="A207" s="18" t="str">
        <f t="shared" si="13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207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07" s="18" t="str">
        <f t="shared" si="15"/>
        <v>Показатели, характеризующие объем государственной услуги, установленные в государственном задании</v>
      </c>
      <c r="F207" s="24" t="s">
        <v>56</v>
      </c>
      <c r="G207" s="20" t="s">
        <v>57</v>
      </c>
      <c r="H207" s="21" t="s">
        <v>58</v>
      </c>
      <c r="I207" s="26">
        <v>13661.54</v>
      </c>
      <c r="J207" s="26">
        <v>13661.54</v>
      </c>
      <c r="K207" s="33">
        <f>J207/I207</f>
        <v>1</v>
      </c>
      <c r="L207" s="93"/>
      <c r="M207" s="21"/>
      <c r="N207" s="20" t="s">
        <v>79</v>
      </c>
      <c r="O207" s="93"/>
    </row>
    <row r="208" spans="1:15" ht="189">
      <c r="A208" s="18" t="str">
        <f t="shared" si="13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208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08" s="18" t="str">
        <f t="shared" si="15"/>
        <v>Показатели, характеризующие объем государственной услуги, установленные в государственном задании</v>
      </c>
      <c r="F208" s="24" t="s">
        <v>60</v>
      </c>
      <c r="G208" s="20" t="s">
        <v>61</v>
      </c>
      <c r="H208" s="21" t="s">
        <v>62</v>
      </c>
      <c r="I208" s="27">
        <v>2131.1999999999998</v>
      </c>
      <c r="J208" s="27">
        <v>2131.1999999999998</v>
      </c>
      <c r="K208" s="33">
        <f>J208/I208</f>
        <v>1</v>
      </c>
      <c r="L208" s="93"/>
      <c r="M208" s="21"/>
      <c r="N208" s="21" t="s">
        <v>79</v>
      </c>
      <c r="O208" s="93"/>
    </row>
    <row r="209" spans="1:15" ht="189">
      <c r="A209" s="18" t="str">
        <f t="shared" si="13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209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09" s="18" t="str">
        <f t="shared" si="15"/>
        <v>Показатели, характеризующие объем государственной услуги, установленные в государственном задании</v>
      </c>
      <c r="F209" s="24" t="s">
        <v>63</v>
      </c>
      <c r="G209" s="20" t="s">
        <v>64</v>
      </c>
      <c r="H209" s="21" t="s">
        <v>65</v>
      </c>
      <c r="I209" s="28">
        <v>208</v>
      </c>
      <c r="J209" s="28">
        <v>208</v>
      </c>
      <c r="K209" s="33">
        <f>J209/I209</f>
        <v>1</v>
      </c>
      <c r="L209" s="93"/>
      <c r="M209" s="21"/>
      <c r="N209" s="20" t="s">
        <v>35</v>
      </c>
      <c r="O209" s="93"/>
    </row>
    <row r="210" spans="1:15" ht="189">
      <c r="A210" s="18" t="str">
        <f t="shared" si="13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210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10" s="18" t="str">
        <f t="shared" si="15"/>
        <v>Показатели, характеризующие объем государственной услуги, установленные в государственном задании</v>
      </c>
      <c r="F210" s="24" t="s">
        <v>66</v>
      </c>
      <c r="G210" s="20" t="s">
        <v>67</v>
      </c>
      <c r="H210" s="21" t="s">
        <v>68</v>
      </c>
      <c r="I210" s="21">
        <v>286</v>
      </c>
      <c r="J210" s="21">
        <v>289.10000000000002</v>
      </c>
      <c r="K210" s="33">
        <f>J210/I210</f>
        <v>1.0108391608391609</v>
      </c>
      <c r="L210" s="94"/>
      <c r="M210" s="21" t="s">
        <v>155</v>
      </c>
      <c r="N210" s="20" t="s">
        <v>35</v>
      </c>
      <c r="O210" s="94"/>
    </row>
    <row r="211" spans="1:15" ht="189">
      <c r="A211" s="18" t="str">
        <f t="shared" si="13"/>
        <v>Наименование учреждения: краевое государственное автономное учреждение «Редакция газеты «Редакция газеты «Енисейская правда»</v>
      </c>
      <c r="B211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11" s="18" t="str">
        <f t="shared" si="15"/>
        <v>Показатели, характеризующие объем государственной услуги, установленные в государственном задании</v>
      </c>
      <c r="F211" s="31"/>
      <c r="G211" s="31"/>
      <c r="H211" s="31"/>
      <c r="I211" s="31"/>
      <c r="J211" s="31"/>
      <c r="K211" s="31"/>
      <c r="L211" s="31"/>
      <c r="M211" s="31"/>
      <c r="N211" s="31"/>
      <c r="O211" s="31"/>
    </row>
    <row r="212" spans="1:15" ht="189">
      <c r="A212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12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12" s="18" t="str">
        <f t="shared" si="15"/>
        <v>Показатели, характеризующие объем государственной услуги, установленные в государственном задании</v>
      </c>
      <c r="F212" s="87" t="s">
        <v>164</v>
      </c>
      <c r="G212" s="88"/>
      <c r="H212" s="88"/>
      <c r="I212" s="88"/>
      <c r="J212" s="88"/>
      <c r="K212" s="88"/>
      <c r="L212" s="88"/>
      <c r="M212" s="88"/>
      <c r="N212" s="88"/>
      <c r="O212" s="89"/>
    </row>
    <row r="213" spans="1:15" ht="189.75">
      <c r="A213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13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13" s="18" t="str">
        <f t="shared" si="15"/>
        <v>Показатели, характеризующие объем государственной услуги, установленные в государственном задании</v>
      </c>
      <c r="F213" s="87" t="s">
        <v>24</v>
      </c>
      <c r="G213" s="88"/>
      <c r="H213" s="88"/>
      <c r="I213" s="88"/>
      <c r="J213" s="88"/>
      <c r="K213" s="88"/>
      <c r="L213" s="88"/>
      <c r="M213" s="88"/>
      <c r="N213" s="88"/>
      <c r="O213" s="89"/>
    </row>
    <row r="214" spans="1:15" ht="34.5" customHeight="1">
      <c r="A214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14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14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14" s="90" t="s">
        <v>25</v>
      </c>
      <c r="G214" s="90"/>
      <c r="H214" s="90"/>
      <c r="I214" s="90"/>
      <c r="J214" s="90"/>
      <c r="K214" s="20" t="s">
        <v>18</v>
      </c>
      <c r="L214" s="20" t="s">
        <v>19</v>
      </c>
      <c r="M214" s="90" t="s">
        <v>20</v>
      </c>
      <c r="N214" s="90"/>
      <c r="O214" s="20"/>
    </row>
    <row r="215" spans="1:15" ht="189">
      <c r="A215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15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15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15" s="21" t="s">
        <v>26</v>
      </c>
      <c r="G215" s="20" t="s">
        <v>27</v>
      </c>
      <c r="H215" s="21" t="s">
        <v>3</v>
      </c>
      <c r="I215" s="21" t="s">
        <v>28</v>
      </c>
      <c r="J215" s="21">
        <v>72</v>
      </c>
      <c r="K215" s="22">
        <f>J215/20</f>
        <v>3.6</v>
      </c>
      <c r="L215" s="92">
        <f>(K215+K216+K217+K218+K219+K220)/6</f>
        <v>1.7909153543307088</v>
      </c>
      <c r="M215" s="20" t="s">
        <v>29</v>
      </c>
      <c r="N215" s="20" t="s">
        <v>30</v>
      </c>
      <c r="O215" s="92">
        <f>(L215+L223)/2</f>
        <v>1.4036307540884314</v>
      </c>
    </row>
    <row r="216" spans="1:15" ht="189">
      <c r="A216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16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16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16" s="21" t="s">
        <v>31</v>
      </c>
      <c r="G216" s="20" t="s">
        <v>165</v>
      </c>
      <c r="H216" s="21" t="s">
        <v>33</v>
      </c>
      <c r="I216" s="23" t="s">
        <v>141</v>
      </c>
      <c r="J216" s="23">
        <v>4330</v>
      </c>
      <c r="K216" s="22">
        <f>J216/4000</f>
        <v>1.0825</v>
      </c>
      <c r="L216" s="93"/>
      <c r="M216" s="21" t="s">
        <v>72</v>
      </c>
      <c r="N216" s="20" t="s">
        <v>35</v>
      </c>
      <c r="O216" s="93"/>
    </row>
    <row r="217" spans="1:15" ht="189">
      <c r="A217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17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17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17" s="21" t="s">
        <v>36</v>
      </c>
      <c r="G217" s="20" t="s">
        <v>166</v>
      </c>
      <c r="H217" s="20" t="s">
        <v>38</v>
      </c>
      <c r="I217" s="21" t="s">
        <v>39</v>
      </c>
      <c r="J217" s="21">
        <v>1</v>
      </c>
      <c r="K217" s="22">
        <f>J217/1</f>
        <v>1</v>
      </c>
      <c r="L217" s="93"/>
      <c r="M217" s="21"/>
      <c r="N217" s="20" t="s">
        <v>35</v>
      </c>
      <c r="O217" s="93"/>
    </row>
    <row r="218" spans="1:15" ht="189">
      <c r="A218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18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18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18" s="21" t="s">
        <v>40</v>
      </c>
      <c r="G218" s="20" t="s">
        <v>167</v>
      </c>
      <c r="H218" s="20" t="s">
        <v>42</v>
      </c>
      <c r="I218" s="21" t="s">
        <v>39</v>
      </c>
      <c r="J218" s="21">
        <v>1</v>
      </c>
      <c r="K218" s="22">
        <f>J218/1</f>
        <v>1</v>
      </c>
      <c r="L218" s="93"/>
      <c r="M218" s="21"/>
      <c r="N218" s="20" t="s">
        <v>35</v>
      </c>
      <c r="O218" s="93"/>
    </row>
    <row r="219" spans="1:15" ht="189">
      <c r="A219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19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19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19" s="21" t="s">
        <v>43</v>
      </c>
      <c r="G219" s="20" t="s">
        <v>168</v>
      </c>
      <c r="H219" s="20" t="s">
        <v>45</v>
      </c>
      <c r="I219" s="21" t="s">
        <v>169</v>
      </c>
      <c r="J219" s="21">
        <v>135</v>
      </c>
      <c r="K219" s="22">
        <f>J219/127</f>
        <v>1.0629921259842521</v>
      </c>
      <c r="L219" s="93"/>
      <c r="M219" s="21" t="s">
        <v>155</v>
      </c>
      <c r="N219" s="20" t="s">
        <v>35</v>
      </c>
      <c r="O219" s="93"/>
    </row>
    <row r="220" spans="1:15" ht="189">
      <c r="A220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20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20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20" s="21" t="s">
        <v>47</v>
      </c>
      <c r="G220" s="20" t="s">
        <v>48</v>
      </c>
      <c r="H220" s="21" t="s">
        <v>49</v>
      </c>
      <c r="I220" s="21" t="s">
        <v>39</v>
      </c>
      <c r="J220" s="21">
        <v>3</v>
      </c>
      <c r="K220" s="22">
        <f>J220/1</f>
        <v>3</v>
      </c>
      <c r="L220" s="94"/>
      <c r="M220" s="20" t="s">
        <v>50</v>
      </c>
      <c r="N220" s="20" t="s">
        <v>30</v>
      </c>
      <c r="O220" s="93"/>
    </row>
    <row r="221" spans="1:15" ht="27.75" customHeight="1">
      <c r="A221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21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21" s="18" t="str">
        <f t="shared" si="15"/>
        <v>Показатели, характеризующие объем государственной услуги, установленные в государственном задании</v>
      </c>
      <c r="F221" s="90" t="s">
        <v>51</v>
      </c>
      <c r="G221" s="90"/>
      <c r="H221" s="90"/>
      <c r="I221" s="90"/>
      <c r="J221" s="90"/>
      <c r="K221" s="21" t="s">
        <v>21</v>
      </c>
      <c r="L221" s="21" t="s">
        <v>22</v>
      </c>
      <c r="M221" s="91" t="s">
        <v>20</v>
      </c>
      <c r="N221" s="91"/>
      <c r="O221" s="93"/>
    </row>
    <row r="222" spans="1:15" ht="189">
      <c r="A222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22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22" s="18" t="str">
        <f t="shared" si="15"/>
        <v>Показатели, характеризующие объем государственной услуги, установленные в государственном задании</v>
      </c>
      <c r="F222" s="24" t="s">
        <v>26</v>
      </c>
      <c r="G222" s="20" t="s">
        <v>170</v>
      </c>
      <c r="H222" s="21"/>
      <c r="I222" s="21"/>
      <c r="J222" s="21"/>
      <c r="K222" s="21"/>
      <c r="L222" s="21"/>
      <c r="M222" s="21"/>
      <c r="N222" s="21"/>
      <c r="O222" s="93"/>
    </row>
    <row r="223" spans="1:15" ht="189">
      <c r="A223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23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23" s="18" t="str">
        <f t="shared" si="15"/>
        <v>Показатели, характеризующие объем государственной услуги, установленные в государственном задании</v>
      </c>
      <c r="F223" s="24" t="s">
        <v>53</v>
      </c>
      <c r="G223" s="20" t="s">
        <v>54</v>
      </c>
      <c r="H223" s="21" t="s">
        <v>55</v>
      </c>
      <c r="I223" s="25">
        <v>156</v>
      </c>
      <c r="J223" s="25">
        <v>156</v>
      </c>
      <c r="K223" s="33">
        <f>J223/I223</f>
        <v>1</v>
      </c>
      <c r="L223" s="92">
        <f>(K223+K224+K225+K226+K227)/5</f>
        <v>1.0163461538461538</v>
      </c>
      <c r="M223" s="21"/>
      <c r="N223" s="20" t="s">
        <v>35</v>
      </c>
      <c r="O223" s="93"/>
    </row>
    <row r="224" spans="1:15" ht="189">
      <c r="A224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24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24" s="18" t="str">
        <f t="shared" si="15"/>
        <v>Показатели, характеризующие объем государственной услуги, установленные в государственном задании</v>
      </c>
      <c r="F224" s="24" t="s">
        <v>56</v>
      </c>
      <c r="G224" s="20" t="s">
        <v>57</v>
      </c>
      <c r="H224" s="21" t="s">
        <v>58</v>
      </c>
      <c r="I224" s="26">
        <v>10276.92</v>
      </c>
      <c r="J224" s="26">
        <v>10276.92</v>
      </c>
      <c r="K224" s="33">
        <f>J224/I224</f>
        <v>1</v>
      </c>
      <c r="L224" s="93"/>
      <c r="M224" s="21"/>
      <c r="N224" s="20" t="s">
        <v>79</v>
      </c>
      <c r="O224" s="93"/>
    </row>
    <row r="225" spans="1:15" ht="189">
      <c r="A225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25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25" s="18" t="str">
        <f t="shared" si="15"/>
        <v>Показатели, характеризующие объем государственной услуги, установленные в государственном задании</v>
      </c>
      <c r="F225" s="24" t="s">
        <v>60</v>
      </c>
      <c r="G225" s="20" t="s">
        <v>61</v>
      </c>
      <c r="H225" s="21" t="s">
        <v>62</v>
      </c>
      <c r="I225" s="27">
        <v>1603.2</v>
      </c>
      <c r="J225" s="27">
        <v>1603.2</v>
      </c>
      <c r="K225" s="33">
        <f>J225/I225</f>
        <v>1</v>
      </c>
      <c r="L225" s="93"/>
      <c r="M225" s="21"/>
      <c r="N225" s="21" t="s">
        <v>79</v>
      </c>
      <c r="O225" s="93"/>
    </row>
    <row r="226" spans="1:15" ht="189">
      <c r="A226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26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26" s="18" t="str">
        <f t="shared" si="15"/>
        <v>Показатели, характеризующие объем государственной услуги, установленные в государственном задании</v>
      </c>
      <c r="F226" s="24" t="s">
        <v>63</v>
      </c>
      <c r="G226" s="20" t="s">
        <v>64</v>
      </c>
      <c r="H226" s="21" t="s">
        <v>65</v>
      </c>
      <c r="I226" s="28">
        <v>208</v>
      </c>
      <c r="J226" s="28">
        <v>208</v>
      </c>
      <c r="K226" s="33">
        <f>J226/I226</f>
        <v>1</v>
      </c>
      <c r="L226" s="93"/>
      <c r="M226" s="21"/>
      <c r="N226" s="20" t="s">
        <v>35</v>
      </c>
      <c r="O226" s="93"/>
    </row>
    <row r="227" spans="1:15" ht="189">
      <c r="A227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27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27" s="18" t="str">
        <f t="shared" si="15"/>
        <v>Показатели, характеризующие объем государственной услуги, установленные в государственном задании</v>
      </c>
      <c r="F227" s="24" t="s">
        <v>66</v>
      </c>
      <c r="G227" s="20" t="s">
        <v>67</v>
      </c>
      <c r="H227" s="21" t="s">
        <v>68</v>
      </c>
      <c r="I227" s="21">
        <v>208</v>
      </c>
      <c r="J227" s="21">
        <v>225</v>
      </c>
      <c r="K227" s="33">
        <f>J227/I227</f>
        <v>1.0817307692307692</v>
      </c>
      <c r="L227" s="94"/>
      <c r="M227" s="21" t="s">
        <v>155</v>
      </c>
      <c r="N227" s="20" t="s">
        <v>35</v>
      </c>
      <c r="O227" s="94"/>
    </row>
    <row r="228" spans="1:15" ht="189">
      <c r="A228" s="18" t="str">
        <f t="shared" si="13"/>
        <v>Наименование учреждения: краевое государственное автономное учреждение «Редакция газеты «Голос времени»</v>
      </c>
      <c r="B228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28" s="18" t="str">
        <f t="shared" si="15"/>
        <v>Показатели, характеризующие объем государственной услуги, установленные в государственном задании</v>
      </c>
      <c r="F228" s="31"/>
      <c r="G228" s="31"/>
      <c r="H228" s="31"/>
      <c r="I228" s="31"/>
      <c r="J228" s="31"/>
      <c r="K228" s="31"/>
      <c r="L228" s="31"/>
      <c r="M228" s="31"/>
      <c r="N228" s="31"/>
      <c r="O228" s="31"/>
    </row>
    <row r="229" spans="1:15" ht="189">
      <c r="A229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29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29" s="18" t="str">
        <f t="shared" si="15"/>
        <v>Показатели, характеризующие объем государственной услуги, установленные в государственном задании</v>
      </c>
      <c r="F229" s="87" t="s">
        <v>171</v>
      </c>
      <c r="G229" s="88"/>
      <c r="H229" s="88"/>
      <c r="I229" s="88"/>
      <c r="J229" s="88"/>
      <c r="K229" s="88"/>
      <c r="L229" s="88"/>
      <c r="M229" s="88"/>
      <c r="N229" s="88"/>
      <c r="O229" s="89"/>
    </row>
    <row r="230" spans="1:15" ht="189.75">
      <c r="A230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30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30" s="18" t="str">
        <f t="shared" si="15"/>
        <v>Показатели, характеризующие объем государственной услуги, установленные в государственном задании</v>
      </c>
      <c r="F230" s="87" t="s">
        <v>24</v>
      </c>
      <c r="G230" s="88"/>
      <c r="H230" s="88"/>
      <c r="I230" s="88"/>
      <c r="J230" s="88"/>
      <c r="K230" s="88"/>
      <c r="L230" s="88"/>
      <c r="M230" s="88"/>
      <c r="N230" s="88"/>
      <c r="O230" s="89"/>
    </row>
    <row r="231" spans="1:15" ht="37.5" customHeight="1">
      <c r="A231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31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31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31" s="90" t="s">
        <v>25</v>
      </c>
      <c r="G231" s="90"/>
      <c r="H231" s="90"/>
      <c r="I231" s="90"/>
      <c r="J231" s="90"/>
      <c r="K231" s="20" t="s">
        <v>18</v>
      </c>
      <c r="L231" s="20" t="s">
        <v>19</v>
      </c>
      <c r="M231" s="90" t="s">
        <v>20</v>
      </c>
      <c r="N231" s="90"/>
      <c r="O231" s="20"/>
    </row>
    <row r="232" spans="1:15" ht="189">
      <c r="A232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32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32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32" s="21" t="s">
        <v>26</v>
      </c>
      <c r="G232" s="20" t="s">
        <v>27</v>
      </c>
      <c r="H232" s="21" t="s">
        <v>3</v>
      </c>
      <c r="I232" s="21" t="s">
        <v>28</v>
      </c>
      <c r="J232" s="21">
        <v>50</v>
      </c>
      <c r="K232" s="33">
        <f>J232/20</f>
        <v>2.5</v>
      </c>
      <c r="L232" s="92">
        <f>(K232+K233+K234+K235+K236+K237)/6</f>
        <v>1.5833333333333333</v>
      </c>
      <c r="M232" s="20" t="s">
        <v>29</v>
      </c>
      <c r="N232" s="20" t="s">
        <v>30</v>
      </c>
      <c r="O232" s="92">
        <f>(L232+L240)/2</f>
        <v>1.2916666666666665</v>
      </c>
    </row>
    <row r="233" spans="1:15" ht="189">
      <c r="A233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33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33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33" s="21" t="s">
        <v>31</v>
      </c>
      <c r="G233" s="20" t="s">
        <v>172</v>
      </c>
      <c r="H233" s="21" t="s">
        <v>33</v>
      </c>
      <c r="I233" s="21" t="s">
        <v>173</v>
      </c>
      <c r="J233" s="23">
        <v>3100</v>
      </c>
      <c r="K233" s="33">
        <f>J233/3100</f>
        <v>1</v>
      </c>
      <c r="L233" s="93"/>
      <c r="M233" s="21"/>
      <c r="N233" s="20" t="s">
        <v>35</v>
      </c>
      <c r="O233" s="93"/>
    </row>
    <row r="234" spans="1:15" ht="189">
      <c r="A234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34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34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34" s="21" t="s">
        <v>36</v>
      </c>
      <c r="G234" s="20" t="s">
        <v>174</v>
      </c>
      <c r="H234" s="20" t="s">
        <v>38</v>
      </c>
      <c r="I234" s="21" t="s">
        <v>39</v>
      </c>
      <c r="J234" s="21">
        <v>1</v>
      </c>
      <c r="K234" s="33">
        <f>J234/1</f>
        <v>1</v>
      </c>
      <c r="L234" s="93"/>
      <c r="M234" s="21"/>
      <c r="N234" s="20" t="s">
        <v>35</v>
      </c>
      <c r="O234" s="93"/>
    </row>
    <row r="235" spans="1:15" ht="189">
      <c r="A235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35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35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35" s="21" t="s">
        <v>40</v>
      </c>
      <c r="G235" s="20" t="s">
        <v>175</v>
      </c>
      <c r="H235" s="20" t="s">
        <v>42</v>
      </c>
      <c r="I235" s="21" t="s">
        <v>39</v>
      </c>
      <c r="J235" s="21">
        <v>1</v>
      </c>
      <c r="K235" s="33">
        <f>J235/1</f>
        <v>1</v>
      </c>
      <c r="L235" s="93"/>
      <c r="M235" s="21"/>
      <c r="N235" s="20" t="s">
        <v>35</v>
      </c>
      <c r="O235" s="93"/>
    </row>
    <row r="236" spans="1:15" ht="189">
      <c r="A236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36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36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36" s="21" t="s">
        <v>43</v>
      </c>
      <c r="G236" s="20" t="s">
        <v>176</v>
      </c>
      <c r="H236" s="20" t="s">
        <v>45</v>
      </c>
      <c r="I236" s="21" t="s">
        <v>177</v>
      </c>
      <c r="J236" s="21">
        <v>256</v>
      </c>
      <c r="K236" s="33">
        <f>J236/256</f>
        <v>1</v>
      </c>
      <c r="L236" s="93"/>
      <c r="M236" s="21"/>
      <c r="N236" s="20" t="s">
        <v>35</v>
      </c>
      <c r="O236" s="93"/>
    </row>
    <row r="237" spans="1:15" ht="189">
      <c r="A237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37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37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37" s="21" t="s">
        <v>47</v>
      </c>
      <c r="G237" s="20" t="s">
        <v>48</v>
      </c>
      <c r="H237" s="21" t="s">
        <v>49</v>
      </c>
      <c r="I237" s="21" t="s">
        <v>39</v>
      </c>
      <c r="J237" s="21">
        <v>3</v>
      </c>
      <c r="K237" s="33">
        <f>J237/1</f>
        <v>3</v>
      </c>
      <c r="L237" s="94"/>
      <c r="M237" s="20" t="s">
        <v>50</v>
      </c>
      <c r="N237" s="20" t="s">
        <v>30</v>
      </c>
      <c r="O237" s="93"/>
    </row>
    <row r="238" spans="1:15" ht="34.5" customHeight="1">
      <c r="A238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38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38" s="18" t="str">
        <f t="shared" si="15"/>
        <v>Показатели, характеризующие объем государственной услуги, установленные в государственном задании</v>
      </c>
      <c r="F238" s="90" t="s">
        <v>51</v>
      </c>
      <c r="G238" s="90"/>
      <c r="H238" s="90"/>
      <c r="I238" s="90"/>
      <c r="J238" s="90"/>
      <c r="K238" s="21" t="s">
        <v>21</v>
      </c>
      <c r="L238" s="21" t="s">
        <v>22</v>
      </c>
      <c r="M238" s="91" t="s">
        <v>20</v>
      </c>
      <c r="N238" s="91"/>
      <c r="O238" s="93"/>
    </row>
    <row r="239" spans="1:15" ht="189">
      <c r="A239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39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39" s="18" t="str">
        <f t="shared" si="15"/>
        <v>Показатели, характеризующие объем государственной услуги, установленные в государственном задании</v>
      </c>
      <c r="F239" s="24" t="s">
        <v>26</v>
      </c>
      <c r="G239" s="20" t="s">
        <v>178</v>
      </c>
      <c r="H239" s="21"/>
      <c r="I239" s="21"/>
      <c r="J239" s="21"/>
      <c r="K239" s="21"/>
      <c r="L239" s="21"/>
      <c r="M239" s="21"/>
      <c r="N239" s="21"/>
      <c r="O239" s="93"/>
    </row>
    <row r="240" spans="1:15" ht="189">
      <c r="A240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40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40" s="18" t="str">
        <f t="shared" si="15"/>
        <v>Показатели, характеризующие объем государственной услуги, установленные в государственном задании</v>
      </c>
      <c r="F240" s="24" t="s">
        <v>53</v>
      </c>
      <c r="G240" s="20" t="s">
        <v>54</v>
      </c>
      <c r="H240" s="21" t="s">
        <v>55</v>
      </c>
      <c r="I240" s="25">
        <v>182</v>
      </c>
      <c r="J240" s="25">
        <v>182</v>
      </c>
      <c r="K240" s="33">
        <f>J240/I240</f>
        <v>1</v>
      </c>
      <c r="L240" s="92">
        <f>(K240+K241+K242+K243+K244)/5</f>
        <v>1</v>
      </c>
      <c r="M240" s="21"/>
      <c r="N240" s="20" t="s">
        <v>35</v>
      </c>
      <c r="O240" s="93"/>
    </row>
    <row r="241" spans="1:15" ht="189">
      <c r="A241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41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41" s="18" t="str">
        <f t="shared" si="15"/>
        <v>Показатели, характеризующие объем государственной услуги, установленные в государственном задании</v>
      </c>
      <c r="F241" s="24" t="s">
        <v>56</v>
      </c>
      <c r="G241" s="20" t="s">
        <v>57</v>
      </c>
      <c r="H241" s="21" t="s">
        <v>58</v>
      </c>
      <c r="I241" s="26">
        <v>10184.620000000001</v>
      </c>
      <c r="J241" s="26">
        <v>10184.620000000001</v>
      </c>
      <c r="K241" s="33">
        <f>J241/I241</f>
        <v>1</v>
      </c>
      <c r="L241" s="93"/>
      <c r="M241" s="21"/>
      <c r="N241" s="20" t="s">
        <v>79</v>
      </c>
      <c r="O241" s="93"/>
    </row>
    <row r="242" spans="1:15" ht="189">
      <c r="A242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42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42" s="18" t="str">
        <f t="shared" si="15"/>
        <v>Показатели, характеризующие объем государственной услуги, установленные в государственном задании</v>
      </c>
      <c r="F242" s="24" t="s">
        <v>60</v>
      </c>
      <c r="G242" s="20" t="s">
        <v>61</v>
      </c>
      <c r="H242" s="21" t="s">
        <v>62</v>
      </c>
      <c r="I242" s="27">
        <v>1853.6</v>
      </c>
      <c r="J242" s="27">
        <v>1853.6</v>
      </c>
      <c r="K242" s="33">
        <f>J242/I242</f>
        <v>1</v>
      </c>
      <c r="L242" s="93"/>
      <c r="M242" s="21"/>
      <c r="N242" s="21" t="s">
        <v>79</v>
      </c>
      <c r="O242" s="93"/>
    </row>
    <row r="243" spans="1:15" ht="189">
      <c r="A243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43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43" s="18" t="str">
        <f t="shared" si="15"/>
        <v>Показатели, характеризующие объем государственной услуги, установленные в государственном задании</v>
      </c>
      <c r="F243" s="24" t="s">
        <v>63</v>
      </c>
      <c r="G243" s="20" t="s">
        <v>64</v>
      </c>
      <c r="H243" s="21" t="s">
        <v>65</v>
      </c>
      <c r="I243" s="28">
        <v>156</v>
      </c>
      <c r="J243" s="28">
        <v>156</v>
      </c>
      <c r="K243" s="33">
        <f>J243/I243</f>
        <v>1</v>
      </c>
      <c r="L243" s="93"/>
      <c r="M243" s="21"/>
      <c r="N243" s="20" t="s">
        <v>35</v>
      </c>
      <c r="O243" s="93"/>
    </row>
    <row r="244" spans="1:15" ht="189">
      <c r="A244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44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44" s="18" t="str">
        <f t="shared" si="15"/>
        <v>Показатели, характеризующие объем государственной услуги, установленные в государственном задании</v>
      </c>
      <c r="F244" s="24" t="s">
        <v>66</v>
      </c>
      <c r="G244" s="20" t="s">
        <v>67</v>
      </c>
      <c r="H244" s="21" t="s">
        <v>68</v>
      </c>
      <c r="I244" s="21">
        <v>161.19999999999999</v>
      </c>
      <c r="J244" s="21">
        <v>161.19999999999999</v>
      </c>
      <c r="K244" s="33">
        <f>J244/I244</f>
        <v>1</v>
      </c>
      <c r="L244" s="94"/>
      <c r="M244" s="21"/>
      <c r="N244" s="20" t="s">
        <v>35</v>
      </c>
      <c r="O244" s="94"/>
    </row>
    <row r="245" spans="1:15" ht="189">
      <c r="A245" s="18" t="str">
        <f t="shared" si="13"/>
        <v>Наименование учреждения: краевое государственное автономное учреждение «Редакция газеты «Идринский вестник»</v>
      </c>
      <c r="B245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45" s="18" t="str">
        <f t="shared" si="15"/>
        <v>Показатели, характеризующие объем государственной услуги, установленные в государственном задании</v>
      </c>
      <c r="F245" s="31"/>
      <c r="G245" s="31"/>
      <c r="H245" s="31"/>
      <c r="I245" s="31"/>
      <c r="J245" s="31"/>
      <c r="K245" s="31"/>
      <c r="L245" s="31"/>
      <c r="M245" s="31"/>
      <c r="N245" s="31"/>
      <c r="O245" s="31"/>
    </row>
    <row r="246" spans="1:15" ht="189">
      <c r="A246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46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46" s="18" t="str">
        <f t="shared" si="15"/>
        <v>Показатели, характеризующие объем государственной услуги, установленные в государственном задании</v>
      </c>
      <c r="F246" s="87" t="s">
        <v>179</v>
      </c>
      <c r="G246" s="88"/>
      <c r="H246" s="88"/>
      <c r="I246" s="88"/>
      <c r="J246" s="88"/>
      <c r="K246" s="88"/>
      <c r="L246" s="88"/>
      <c r="M246" s="88"/>
      <c r="N246" s="88"/>
      <c r="O246" s="89"/>
    </row>
    <row r="247" spans="1:15" ht="189.75">
      <c r="A247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47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47" s="18" t="str">
        <f t="shared" si="15"/>
        <v>Показатели, характеризующие объем государственной услуги, установленные в государственном задании</v>
      </c>
      <c r="F247" s="87" t="s">
        <v>24</v>
      </c>
      <c r="G247" s="88"/>
      <c r="H247" s="88"/>
      <c r="I247" s="88"/>
      <c r="J247" s="88"/>
      <c r="K247" s="88"/>
      <c r="L247" s="88"/>
      <c r="M247" s="88"/>
      <c r="N247" s="88"/>
      <c r="O247" s="89"/>
    </row>
    <row r="248" spans="1:15" ht="35.25" customHeight="1">
      <c r="A248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48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48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48" s="90" t="s">
        <v>25</v>
      </c>
      <c r="G248" s="90"/>
      <c r="H248" s="90"/>
      <c r="I248" s="90"/>
      <c r="J248" s="90"/>
      <c r="K248" s="20" t="s">
        <v>18</v>
      </c>
      <c r="L248" s="20" t="s">
        <v>19</v>
      </c>
      <c r="M248" s="90" t="s">
        <v>20</v>
      </c>
      <c r="N248" s="90"/>
      <c r="O248" s="20"/>
    </row>
    <row r="249" spans="1:15" ht="189">
      <c r="A249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49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49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49" s="21" t="s">
        <v>26</v>
      </c>
      <c r="G249" s="20" t="s">
        <v>27</v>
      </c>
      <c r="H249" s="21" t="s">
        <v>3</v>
      </c>
      <c r="I249" s="21" t="s">
        <v>28</v>
      </c>
      <c r="J249" s="21">
        <v>67</v>
      </c>
      <c r="K249" s="33">
        <f>J249/20</f>
        <v>3.35</v>
      </c>
      <c r="L249" s="92">
        <f>(K249+K250+K251+K252+K253+K254)/6</f>
        <v>2.0698130783845072</v>
      </c>
      <c r="M249" s="20" t="s">
        <v>29</v>
      </c>
      <c r="N249" s="20" t="s">
        <v>30</v>
      </c>
      <c r="O249" s="92">
        <f>(L249+L257)/2</f>
        <v>1.5383888676745821</v>
      </c>
    </row>
    <row r="250" spans="1:15" ht="189">
      <c r="A250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50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50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50" s="21" t="s">
        <v>31</v>
      </c>
      <c r="G250" s="20" t="s">
        <v>180</v>
      </c>
      <c r="H250" s="21" t="s">
        <v>33</v>
      </c>
      <c r="I250" s="21" t="s">
        <v>71</v>
      </c>
      <c r="J250" s="23">
        <v>3829</v>
      </c>
      <c r="K250" s="33">
        <f>J250/3700</f>
        <v>1.0348648648648648</v>
      </c>
      <c r="L250" s="93"/>
      <c r="M250" s="21" t="s">
        <v>72</v>
      </c>
      <c r="N250" s="20" t="s">
        <v>35</v>
      </c>
      <c r="O250" s="93"/>
    </row>
    <row r="251" spans="1:15" ht="189">
      <c r="A251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51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51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51" s="21" t="s">
        <v>36</v>
      </c>
      <c r="G251" s="20" t="s">
        <v>181</v>
      </c>
      <c r="H251" s="20" t="s">
        <v>38</v>
      </c>
      <c r="I251" s="21" t="s">
        <v>39</v>
      </c>
      <c r="J251" s="21">
        <v>1</v>
      </c>
      <c r="K251" s="33">
        <f>J251/1</f>
        <v>1</v>
      </c>
      <c r="L251" s="93"/>
      <c r="M251" s="21"/>
      <c r="N251" s="20" t="s">
        <v>35</v>
      </c>
      <c r="O251" s="93"/>
    </row>
    <row r="252" spans="1:15" ht="189">
      <c r="A252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52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52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52" s="21" t="s">
        <v>40</v>
      </c>
      <c r="G252" s="20" t="s">
        <v>182</v>
      </c>
      <c r="H252" s="20" t="s">
        <v>42</v>
      </c>
      <c r="I252" s="21" t="s">
        <v>39</v>
      </c>
      <c r="J252" s="21">
        <v>1</v>
      </c>
      <c r="K252" s="33">
        <f>J252/1</f>
        <v>1</v>
      </c>
      <c r="L252" s="93"/>
      <c r="M252" s="21"/>
      <c r="N252" s="20" t="s">
        <v>35</v>
      </c>
      <c r="O252" s="93"/>
    </row>
    <row r="253" spans="1:15" ht="189">
      <c r="A253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53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53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53" s="21" t="s">
        <v>43</v>
      </c>
      <c r="G253" s="20" t="s">
        <v>183</v>
      </c>
      <c r="H253" s="20" t="s">
        <v>45</v>
      </c>
      <c r="I253" s="21" t="s">
        <v>184</v>
      </c>
      <c r="J253" s="21">
        <v>152</v>
      </c>
      <c r="K253" s="33">
        <f>J253/147</f>
        <v>1.0340136054421769</v>
      </c>
      <c r="L253" s="93"/>
      <c r="M253" s="21" t="s">
        <v>155</v>
      </c>
      <c r="N253" s="20" t="s">
        <v>35</v>
      </c>
      <c r="O253" s="93"/>
    </row>
    <row r="254" spans="1:15" ht="189">
      <c r="A254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54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54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54" s="21" t="s">
        <v>47</v>
      </c>
      <c r="G254" s="20" t="s">
        <v>48</v>
      </c>
      <c r="H254" s="21" t="s">
        <v>49</v>
      </c>
      <c r="I254" s="21" t="s">
        <v>39</v>
      </c>
      <c r="J254" s="21">
        <v>5</v>
      </c>
      <c r="K254" s="33">
        <f>J254/1</f>
        <v>5</v>
      </c>
      <c r="L254" s="94"/>
      <c r="M254" s="20" t="s">
        <v>50</v>
      </c>
      <c r="N254" s="20" t="s">
        <v>30</v>
      </c>
      <c r="O254" s="93"/>
    </row>
    <row r="255" spans="1:15" ht="38.25" customHeight="1">
      <c r="A255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55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55" s="18" t="str">
        <f t="shared" si="15"/>
        <v>Показатели, характеризующие объем государственной услуги, установленные в государственном задании</v>
      </c>
      <c r="F255" s="90" t="s">
        <v>51</v>
      </c>
      <c r="G255" s="90"/>
      <c r="H255" s="90"/>
      <c r="I255" s="90"/>
      <c r="J255" s="90"/>
      <c r="K255" s="21" t="s">
        <v>21</v>
      </c>
      <c r="L255" s="21" t="s">
        <v>22</v>
      </c>
      <c r="M255" s="91" t="s">
        <v>20</v>
      </c>
      <c r="N255" s="91"/>
      <c r="O255" s="93"/>
    </row>
    <row r="256" spans="1:15" ht="189">
      <c r="A256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56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56" s="18" t="str">
        <f t="shared" si="15"/>
        <v>Показатели, характеризующие объем государственной услуги, установленные в государственном задании</v>
      </c>
      <c r="F256" s="24" t="s">
        <v>26</v>
      </c>
      <c r="G256" s="20" t="s">
        <v>185</v>
      </c>
      <c r="H256" s="21"/>
      <c r="I256" s="21"/>
      <c r="J256" s="21"/>
      <c r="K256" s="21"/>
      <c r="L256" s="21"/>
      <c r="M256" s="21"/>
      <c r="N256" s="21"/>
      <c r="O256" s="93"/>
    </row>
    <row r="257" spans="1:15" ht="189">
      <c r="A257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57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57" s="18" t="str">
        <f t="shared" si="15"/>
        <v>Показатели, характеризующие объем государственной услуги, установленные в государственном задании</v>
      </c>
      <c r="F257" s="24" t="s">
        <v>53</v>
      </c>
      <c r="G257" s="20" t="s">
        <v>54</v>
      </c>
      <c r="H257" s="21" t="s">
        <v>55</v>
      </c>
      <c r="I257" s="25">
        <v>221</v>
      </c>
      <c r="J257" s="25">
        <v>221</v>
      </c>
      <c r="K257" s="33">
        <f>J257/I257</f>
        <v>1</v>
      </c>
      <c r="L257" s="92">
        <f>(K257+K258+K259+K260+K261)/5</f>
        <v>1.0069646569646569</v>
      </c>
      <c r="M257" s="21"/>
      <c r="N257" s="20" t="s">
        <v>35</v>
      </c>
      <c r="O257" s="93"/>
    </row>
    <row r="258" spans="1:15" ht="189">
      <c r="A258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58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58" s="18" t="str">
        <f t="shared" si="15"/>
        <v>Показатели, характеризующие объем государственной услуги, установленные в государственном задании</v>
      </c>
      <c r="F258" s="24" t="s">
        <v>56</v>
      </c>
      <c r="G258" s="20" t="s">
        <v>57</v>
      </c>
      <c r="H258" s="21" t="s">
        <v>58</v>
      </c>
      <c r="I258" s="26">
        <v>7813.57</v>
      </c>
      <c r="J258" s="26">
        <v>7813.57</v>
      </c>
      <c r="K258" s="33">
        <f>J258/I258</f>
        <v>1</v>
      </c>
      <c r="L258" s="93"/>
      <c r="M258" s="21"/>
      <c r="N258" s="20" t="s">
        <v>79</v>
      </c>
      <c r="O258" s="93"/>
    </row>
    <row r="259" spans="1:15" ht="189">
      <c r="A259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59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59" s="18" t="str">
        <f t="shared" si="15"/>
        <v>Показатели, характеризующие объем государственной услуги, установленные в государственном задании</v>
      </c>
      <c r="F259" s="24" t="s">
        <v>60</v>
      </c>
      <c r="G259" s="20" t="s">
        <v>61</v>
      </c>
      <c r="H259" s="21" t="s">
        <v>62</v>
      </c>
      <c r="I259" s="27">
        <v>1726.8</v>
      </c>
      <c r="J259" s="27">
        <v>1726.8</v>
      </c>
      <c r="K259" s="33">
        <f>J259/I259</f>
        <v>1</v>
      </c>
      <c r="L259" s="93"/>
      <c r="M259" s="21"/>
      <c r="N259" s="21" t="s">
        <v>79</v>
      </c>
      <c r="O259" s="93"/>
    </row>
    <row r="260" spans="1:15" ht="189">
      <c r="A260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60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60" s="18" t="str">
        <f t="shared" si="15"/>
        <v>Показатели, характеризующие объем государственной услуги, установленные в государственном задании</v>
      </c>
      <c r="F260" s="24" t="s">
        <v>63</v>
      </c>
      <c r="G260" s="20" t="s">
        <v>64</v>
      </c>
      <c r="H260" s="21" t="s">
        <v>65</v>
      </c>
      <c r="I260" s="28">
        <v>208</v>
      </c>
      <c r="J260" s="28">
        <v>208</v>
      </c>
      <c r="K260" s="33">
        <f>J260/I260</f>
        <v>1</v>
      </c>
      <c r="L260" s="93"/>
      <c r="M260" s="21"/>
      <c r="N260" s="20" t="s">
        <v>35</v>
      </c>
      <c r="O260" s="93"/>
    </row>
    <row r="261" spans="1:15" ht="189">
      <c r="A261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61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61" s="18" t="str">
        <f t="shared" si="15"/>
        <v>Показатели, характеризующие объем государственной услуги, установленные в государственном задании</v>
      </c>
      <c r="F261" s="24" t="s">
        <v>66</v>
      </c>
      <c r="G261" s="20" t="s">
        <v>67</v>
      </c>
      <c r="H261" s="21" t="s">
        <v>68</v>
      </c>
      <c r="I261" s="21">
        <v>192.4</v>
      </c>
      <c r="J261" s="21">
        <v>199.1</v>
      </c>
      <c r="K261" s="33">
        <f>J261/I261</f>
        <v>1.0348232848232848</v>
      </c>
      <c r="L261" s="94"/>
      <c r="M261" s="21" t="s">
        <v>155</v>
      </c>
      <c r="N261" s="20" t="s">
        <v>35</v>
      </c>
      <c r="O261" s="94"/>
    </row>
    <row r="262" spans="1:15" ht="189">
      <c r="A262" s="18" t="str">
        <f t="shared" si="13"/>
        <v xml:space="preserve">Наименование учреждения: краевое государственное автономное учреждение «Редакция газеты «Иланские вести» </v>
      </c>
      <c r="B262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62" s="18" t="str">
        <f t="shared" si="15"/>
        <v>Показатели, характеризующие объем государственной услуги, установленные в государственном задании</v>
      </c>
      <c r="F262" s="31"/>
      <c r="G262" s="31"/>
      <c r="H262" s="31"/>
      <c r="I262" s="31"/>
      <c r="J262" s="31"/>
      <c r="K262" s="31"/>
      <c r="L262" s="31"/>
      <c r="M262" s="31"/>
      <c r="N262" s="31"/>
      <c r="O262" s="31"/>
    </row>
    <row r="263" spans="1:15" ht="189.75">
      <c r="A263" s="18" t="str">
        <f t="shared" si="13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63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63" s="18" t="str">
        <f t="shared" si="15"/>
        <v>Показатели, характеризующие объем государственной услуги, установленные в государственном задании</v>
      </c>
      <c r="F263" s="87" t="s">
        <v>186</v>
      </c>
      <c r="G263" s="88"/>
      <c r="H263" s="88"/>
      <c r="I263" s="88"/>
      <c r="J263" s="88"/>
      <c r="K263" s="88"/>
      <c r="L263" s="88"/>
      <c r="M263" s="88"/>
      <c r="N263" s="88"/>
      <c r="O263" s="89"/>
    </row>
    <row r="264" spans="1:15" ht="189.75">
      <c r="A264" s="18" t="str">
        <f t="shared" si="13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64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64" s="18" t="str">
        <f t="shared" si="15"/>
        <v>Показатели, характеризующие объем государственной услуги, установленные в государственном задании</v>
      </c>
      <c r="F264" s="87" t="s">
        <v>24</v>
      </c>
      <c r="G264" s="88"/>
      <c r="H264" s="88"/>
      <c r="I264" s="88"/>
      <c r="J264" s="88"/>
      <c r="K264" s="88"/>
      <c r="L264" s="88"/>
      <c r="M264" s="88"/>
      <c r="N264" s="88"/>
      <c r="O264" s="89"/>
    </row>
    <row r="265" spans="1:15" ht="30.75" customHeight="1">
      <c r="A265" s="18" t="str">
        <f t="shared" si="13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65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65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65" s="90" t="s">
        <v>25</v>
      </c>
      <c r="G265" s="90"/>
      <c r="H265" s="90"/>
      <c r="I265" s="90"/>
      <c r="J265" s="90"/>
      <c r="K265" s="20" t="s">
        <v>18</v>
      </c>
      <c r="L265" s="20" t="s">
        <v>19</v>
      </c>
      <c r="M265" s="90" t="s">
        <v>20</v>
      </c>
      <c r="N265" s="90"/>
      <c r="O265" s="20"/>
    </row>
    <row r="266" spans="1:15" ht="189">
      <c r="A266" s="18" t="str">
        <f t="shared" si="13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66" s="18" t="str">
        <f t="shared" si="14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66" s="18" t="str">
        <f t="shared" si="15"/>
        <v>Показатели, характеризующие качество государственной услуги, установленные в государственном задании</v>
      </c>
      <c r="F266" s="21" t="s">
        <v>26</v>
      </c>
      <c r="G266" s="20" t="s">
        <v>27</v>
      </c>
      <c r="H266" s="21" t="s">
        <v>3</v>
      </c>
      <c r="I266" s="21" t="s">
        <v>28</v>
      </c>
      <c r="J266" s="21">
        <v>66</v>
      </c>
      <c r="K266" s="33">
        <f>J266/20</f>
        <v>3.3</v>
      </c>
      <c r="L266" s="92">
        <f>(K266+K267+K268+K269+K270+K271)/6</f>
        <v>1.8833333333333335</v>
      </c>
      <c r="M266" s="20" t="s">
        <v>29</v>
      </c>
      <c r="N266" s="20" t="s">
        <v>30</v>
      </c>
      <c r="O266" s="92">
        <f>(L266+L274)/2</f>
        <v>1.4416666666666669</v>
      </c>
    </row>
    <row r="267" spans="1:15" ht="189">
      <c r="A267" s="18" t="str">
        <f t="shared" ref="A267:A330" si="16">IF(LEFT(F267,15)="Наименование уч",F267,A266)</f>
        <v>Наименование учреждения: краевое государственное автономное учреждение «Редакция газеты «Редакция газеты «Канские ведомости»</v>
      </c>
      <c r="B267" s="18" t="str">
        <f t="shared" ref="B267:B330" si="17">IF(LEFT(F267,15)="Наименование ус",F267,IF(LEFT(F267,15)="Наименование ра",F267,B266))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67" s="18" t="str">
        <f t="shared" ref="C267:C330" si="18">IF(LEFT(F267,1)="П",F267,C266)</f>
        <v>Показатели, характеризующие качество государственной услуги, установленные в государственном задании</v>
      </c>
      <c r="F267" s="21" t="s">
        <v>31</v>
      </c>
      <c r="G267" s="20" t="s">
        <v>187</v>
      </c>
      <c r="H267" s="21" t="s">
        <v>33</v>
      </c>
      <c r="I267" s="21" t="s">
        <v>188</v>
      </c>
      <c r="J267" s="23">
        <v>10000</v>
      </c>
      <c r="K267" s="33">
        <f>J267/10000</f>
        <v>1</v>
      </c>
      <c r="L267" s="93"/>
      <c r="M267" s="21"/>
      <c r="N267" s="20" t="s">
        <v>35</v>
      </c>
      <c r="O267" s="93"/>
    </row>
    <row r="268" spans="1:15" ht="189">
      <c r="A268" s="18" t="str">
        <f t="shared" si="16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68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68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268" s="21" t="s">
        <v>36</v>
      </c>
      <c r="G268" s="20" t="s">
        <v>189</v>
      </c>
      <c r="H268" s="20" t="s">
        <v>38</v>
      </c>
      <c r="I268" s="21" t="s">
        <v>39</v>
      </c>
      <c r="J268" s="21">
        <v>1</v>
      </c>
      <c r="K268" s="33">
        <f>J268/1</f>
        <v>1</v>
      </c>
      <c r="L268" s="93"/>
      <c r="M268" s="21"/>
      <c r="N268" s="20" t="s">
        <v>35</v>
      </c>
      <c r="O268" s="93"/>
    </row>
    <row r="269" spans="1:15" ht="189">
      <c r="A269" s="18" t="str">
        <f t="shared" si="16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69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69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269" s="21" t="s">
        <v>40</v>
      </c>
      <c r="G269" s="20" t="s">
        <v>190</v>
      </c>
      <c r="H269" s="20" t="s">
        <v>42</v>
      </c>
      <c r="I269" s="21" t="s">
        <v>39</v>
      </c>
      <c r="J269" s="21">
        <v>1</v>
      </c>
      <c r="K269" s="33">
        <f>J269/1</f>
        <v>1</v>
      </c>
      <c r="L269" s="93"/>
      <c r="M269" s="21"/>
      <c r="N269" s="20" t="s">
        <v>35</v>
      </c>
      <c r="O269" s="93"/>
    </row>
    <row r="270" spans="1:15" ht="189">
      <c r="A270" s="18" t="str">
        <f t="shared" si="16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70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70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270" s="21" t="s">
        <v>43</v>
      </c>
      <c r="G270" s="20" t="s">
        <v>191</v>
      </c>
      <c r="H270" s="20" t="s">
        <v>45</v>
      </c>
      <c r="I270" s="21" t="s">
        <v>192</v>
      </c>
      <c r="J270" s="21">
        <v>84</v>
      </c>
      <c r="K270" s="33">
        <f>J270/84</f>
        <v>1</v>
      </c>
      <c r="L270" s="93"/>
      <c r="M270" s="20"/>
      <c r="N270" s="20" t="s">
        <v>35</v>
      </c>
      <c r="O270" s="93"/>
    </row>
    <row r="271" spans="1:15" ht="189">
      <c r="A271" s="18" t="str">
        <f t="shared" si="16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71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71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271" s="21" t="s">
        <v>47</v>
      </c>
      <c r="G271" s="20" t="s">
        <v>48</v>
      </c>
      <c r="H271" s="21" t="s">
        <v>49</v>
      </c>
      <c r="I271" s="21" t="s">
        <v>39</v>
      </c>
      <c r="J271" s="21">
        <v>4</v>
      </c>
      <c r="K271" s="33">
        <f>J271/1</f>
        <v>4</v>
      </c>
      <c r="L271" s="94"/>
      <c r="M271" s="20" t="s">
        <v>50</v>
      </c>
      <c r="N271" s="20" t="s">
        <v>30</v>
      </c>
      <c r="O271" s="93"/>
    </row>
    <row r="272" spans="1:15" ht="32.25" customHeight="1">
      <c r="A272" s="18" t="str">
        <f t="shared" si="16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72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72" s="18" t="str">
        <f t="shared" si="18"/>
        <v>Показатели, характеризующие объем государственной услуги, установленные в государственном задании</v>
      </c>
      <c r="F272" s="90" t="s">
        <v>51</v>
      </c>
      <c r="G272" s="90"/>
      <c r="H272" s="90"/>
      <c r="I272" s="90"/>
      <c r="J272" s="90"/>
      <c r="K272" s="21" t="s">
        <v>21</v>
      </c>
      <c r="L272" s="21" t="s">
        <v>22</v>
      </c>
      <c r="M272" s="91" t="s">
        <v>20</v>
      </c>
      <c r="N272" s="91"/>
      <c r="O272" s="93"/>
    </row>
    <row r="273" spans="1:15" ht="189">
      <c r="A273" s="18" t="str">
        <f t="shared" si="16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73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73" s="18" t="str">
        <f t="shared" si="18"/>
        <v>Показатели, характеризующие объем государственной услуги, установленные в государственном задании</v>
      </c>
      <c r="F273" s="24" t="s">
        <v>26</v>
      </c>
      <c r="G273" s="20" t="s">
        <v>193</v>
      </c>
      <c r="H273" s="21"/>
      <c r="I273" s="21"/>
      <c r="J273" s="21"/>
      <c r="K273" s="21"/>
      <c r="L273" s="21"/>
      <c r="M273" s="21"/>
      <c r="N273" s="21"/>
      <c r="O273" s="93"/>
    </row>
    <row r="274" spans="1:15" ht="189">
      <c r="A274" s="18" t="str">
        <f t="shared" si="16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74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74" s="18" t="str">
        <f t="shared" si="18"/>
        <v>Показатели, характеризующие объем государственной услуги, установленные в государственном задании</v>
      </c>
      <c r="F274" s="24" t="s">
        <v>53</v>
      </c>
      <c r="G274" s="20" t="s">
        <v>54</v>
      </c>
      <c r="H274" s="21" t="s">
        <v>55</v>
      </c>
      <c r="I274" s="25">
        <v>218</v>
      </c>
      <c r="J274" s="25">
        <v>218</v>
      </c>
      <c r="K274" s="33">
        <f>J274/I274</f>
        <v>1</v>
      </c>
      <c r="L274" s="92">
        <f>(K274+K275+K276+K277+K278)/5</f>
        <v>1</v>
      </c>
      <c r="M274" s="21"/>
      <c r="N274" s="20" t="s">
        <v>35</v>
      </c>
      <c r="O274" s="93"/>
    </row>
    <row r="275" spans="1:15" ht="189">
      <c r="A275" s="18" t="str">
        <f t="shared" si="16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75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75" s="18" t="str">
        <f t="shared" si="18"/>
        <v>Показатели, характеризующие объем государственной услуги, установленные в государственном задании</v>
      </c>
      <c r="F275" s="24" t="s">
        <v>56</v>
      </c>
      <c r="G275" s="20" t="s">
        <v>57</v>
      </c>
      <c r="H275" s="21" t="s">
        <v>58</v>
      </c>
      <c r="I275" s="26">
        <v>9900.92</v>
      </c>
      <c r="J275" s="26">
        <v>9900.92</v>
      </c>
      <c r="K275" s="33">
        <f>J275/I275</f>
        <v>1</v>
      </c>
      <c r="L275" s="93"/>
      <c r="M275" s="21"/>
      <c r="N275" s="20" t="s">
        <v>79</v>
      </c>
      <c r="O275" s="93"/>
    </row>
    <row r="276" spans="1:15" ht="189">
      <c r="A276" s="18" t="str">
        <f t="shared" si="16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76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76" s="18" t="str">
        <f t="shared" si="18"/>
        <v>Показатели, характеризующие объем государственной услуги, установленные в государственном задании</v>
      </c>
      <c r="F276" s="24" t="s">
        <v>60</v>
      </c>
      <c r="G276" s="20" t="s">
        <v>61</v>
      </c>
      <c r="H276" s="21" t="s">
        <v>62</v>
      </c>
      <c r="I276" s="27">
        <v>2158.4</v>
      </c>
      <c r="J276" s="27">
        <v>2158.4</v>
      </c>
      <c r="K276" s="33">
        <f>J276/I276</f>
        <v>1</v>
      </c>
      <c r="L276" s="93"/>
      <c r="M276" s="21"/>
      <c r="N276" s="21" t="s">
        <v>79</v>
      </c>
      <c r="O276" s="93"/>
    </row>
    <row r="277" spans="1:15" ht="189">
      <c r="A277" s="18" t="str">
        <f t="shared" si="16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77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77" s="18" t="str">
        <f t="shared" si="18"/>
        <v>Показатели, характеризующие объем государственной услуги, установленные в государственном задании</v>
      </c>
      <c r="F277" s="24" t="s">
        <v>63</v>
      </c>
      <c r="G277" s="20" t="s">
        <v>64</v>
      </c>
      <c r="H277" s="21" t="s">
        <v>65</v>
      </c>
      <c r="I277" s="28">
        <v>416</v>
      </c>
      <c r="J277" s="28">
        <v>416</v>
      </c>
      <c r="K277" s="33">
        <f>J277/I277</f>
        <v>1</v>
      </c>
      <c r="L277" s="93"/>
      <c r="M277" s="21"/>
      <c r="N277" s="20" t="s">
        <v>35</v>
      </c>
      <c r="O277" s="93"/>
    </row>
    <row r="278" spans="1:15" ht="189">
      <c r="A278" s="18" t="str">
        <f t="shared" si="16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78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78" s="18" t="str">
        <f t="shared" si="18"/>
        <v>Показатели, характеризующие объем государственной услуги, установленные в государственном задании</v>
      </c>
      <c r="F278" s="24" t="s">
        <v>66</v>
      </c>
      <c r="G278" s="20" t="s">
        <v>67</v>
      </c>
      <c r="H278" s="21" t="s">
        <v>68</v>
      </c>
      <c r="I278" s="21">
        <v>572</v>
      </c>
      <c r="J278" s="21">
        <v>572</v>
      </c>
      <c r="K278" s="33">
        <f>J278/I278</f>
        <v>1</v>
      </c>
      <c r="L278" s="94"/>
      <c r="M278" s="21"/>
      <c r="N278" s="20" t="s">
        <v>35</v>
      </c>
      <c r="O278" s="94"/>
    </row>
    <row r="279" spans="1:15" ht="189">
      <c r="A279" s="18" t="str">
        <f t="shared" si="16"/>
        <v>Наименование учреждения: краевое государственное автономное учреждение «Редакция газеты «Редакция газеты «Канские ведомости»</v>
      </c>
      <c r="B279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79" s="18" t="str">
        <f t="shared" si="18"/>
        <v>Показатели, характеризующие объем государственной услуги, установленные в государственном задании</v>
      </c>
      <c r="F279" s="31"/>
      <c r="G279" s="31"/>
      <c r="H279" s="31"/>
      <c r="I279" s="31"/>
      <c r="J279" s="31"/>
      <c r="K279" s="31"/>
      <c r="L279" s="31"/>
      <c r="M279" s="31"/>
      <c r="N279" s="31"/>
      <c r="O279" s="31"/>
    </row>
    <row r="280" spans="1:15" ht="189">
      <c r="A280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80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80" s="18" t="str">
        <f t="shared" si="18"/>
        <v>Показатели, характеризующие объем государственной услуги, установленные в государственном задании</v>
      </c>
      <c r="F280" s="87" t="s">
        <v>194</v>
      </c>
      <c r="G280" s="88"/>
      <c r="H280" s="88"/>
      <c r="I280" s="88"/>
      <c r="J280" s="88"/>
      <c r="K280" s="88"/>
      <c r="L280" s="88"/>
      <c r="M280" s="88"/>
      <c r="N280" s="88"/>
      <c r="O280" s="89"/>
    </row>
    <row r="281" spans="1:15" ht="189.75">
      <c r="A281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81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81" s="18" t="str">
        <f t="shared" si="18"/>
        <v>Показатели, характеризующие объем государственной услуги, установленные в государственном задании</v>
      </c>
      <c r="F281" s="87" t="s">
        <v>24</v>
      </c>
      <c r="G281" s="88"/>
      <c r="H281" s="88"/>
      <c r="I281" s="88"/>
      <c r="J281" s="88"/>
      <c r="K281" s="88"/>
      <c r="L281" s="88"/>
      <c r="M281" s="88"/>
      <c r="N281" s="88"/>
      <c r="O281" s="89"/>
    </row>
    <row r="282" spans="1:15" ht="31.5" customHeight="1">
      <c r="A282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82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82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282" s="90" t="s">
        <v>25</v>
      </c>
      <c r="G282" s="90"/>
      <c r="H282" s="90"/>
      <c r="I282" s="90"/>
      <c r="J282" s="90"/>
      <c r="K282" s="20" t="s">
        <v>18</v>
      </c>
      <c r="L282" s="20" t="s">
        <v>19</v>
      </c>
      <c r="M282" s="90" t="s">
        <v>20</v>
      </c>
      <c r="N282" s="90"/>
      <c r="O282" s="20"/>
    </row>
    <row r="283" spans="1:15" ht="189">
      <c r="A283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83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83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283" s="21" t="s">
        <v>26</v>
      </c>
      <c r="G283" s="20" t="s">
        <v>27</v>
      </c>
      <c r="H283" s="21" t="s">
        <v>3</v>
      </c>
      <c r="I283" s="21" t="s">
        <v>28</v>
      </c>
      <c r="J283" s="21">
        <v>71</v>
      </c>
      <c r="K283" s="33">
        <f>J283/20</f>
        <v>3.55</v>
      </c>
      <c r="L283" s="92">
        <f>(K283+K284+K285+K286+K287+K288)/6</f>
        <v>1.7583333333333335</v>
      </c>
      <c r="M283" s="20" t="s">
        <v>29</v>
      </c>
      <c r="N283" s="20" t="s">
        <v>30</v>
      </c>
      <c r="O283" s="92">
        <f>(L283+L291)/2</f>
        <v>1.3791666666666669</v>
      </c>
    </row>
    <row r="284" spans="1:15" ht="189">
      <c r="A284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84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84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284" s="21" t="s">
        <v>31</v>
      </c>
      <c r="G284" s="20" t="s">
        <v>195</v>
      </c>
      <c r="H284" s="21" t="s">
        <v>33</v>
      </c>
      <c r="I284" s="21" t="s">
        <v>196</v>
      </c>
      <c r="J284" s="23">
        <v>4050</v>
      </c>
      <c r="K284" s="33">
        <f>J284/4050</f>
        <v>1</v>
      </c>
      <c r="L284" s="93"/>
      <c r="M284" s="21"/>
      <c r="N284" s="20" t="s">
        <v>35</v>
      </c>
      <c r="O284" s="93"/>
    </row>
    <row r="285" spans="1:15" ht="189">
      <c r="A285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85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85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285" s="21" t="s">
        <v>36</v>
      </c>
      <c r="G285" s="20" t="s">
        <v>197</v>
      </c>
      <c r="H285" s="20" t="s">
        <v>38</v>
      </c>
      <c r="I285" s="21" t="s">
        <v>39</v>
      </c>
      <c r="J285" s="21">
        <v>1</v>
      </c>
      <c r="K285" s="33">
        <f>J285/1</f>
        <v>1</v>
      </c>
      <c r="L285" s="93"/>
      <c r="M285" s="21"/>
      <c r="N285" s="20" t="s">
        <v>35</v>
      </c>
      <c r="O285" s="93"/>
    </row>
    <row r="286" spans="1:15" ht="189">
      <c r="A286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86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86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286" s="21" t="s">
        <v>40</v>
      </c>
      <c r="G286" s="20" t="s">
        <v>198</v>
      </c>
      <c r="H286" s="20" t="s">
        <v>42</v>
      </c>
      <c r="I286" s="21" t="s">
        <v>39</v>
      </c>
      <c r="J286" s="21">
        <v>1</v>
      </c>
      <c r="K286" s="33">
        <f>J286/1</f>
        <v>1</v>
      </c>
      <c r="L286" s="93"/>
      <c r="M286" s="21"/>
      <c r="N286" s="20" t="s">
        <v>35</v>
      </c>
      <c r="O286" s="93"/>
    </row>
    <row r="287" spans="1:15" ht="189">
      <c r="A287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87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87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287" s="21" t="s">
        <v>43</v>
      </c>
      <c r="G287" s="20" t="s">
        <v>199</v>
      </c>
      <c r="H287" s="20" t="s">
        <v>45</v>
      </c>
      <c r="I287" s="21" t="s">
        <v>200</v>
      </c>
      <c r="J287" s="21">
        <v>257</v>
      </c>
      <c r="K287" s="33">
        <f>J287/257</f>
        <v>1</v>
      </c>
      <c r="L287" s="93"/>
      <c r="M287" s="21"/>
      <c r="N287" s="20" t="s">
        <v>35</v>
      </c>
      <c r="O287" s="93"/>
    </row>
    <row r="288" spans="1:15" ht="189">
      <c r="A288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88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88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288" s="21" t="s">
        <v>47</v>
      </c>
      <c r="G288" s="20" t="s">
        <v>48</v>
      </c>
      <c r="H288" s="21" t="s">
        <v>49</v>
      </c>
      <c r="I288" s="21" t="s">
        <v>39</v>
      </c>
      <c r="J288" s="21">
        <v>3</v>
      </c>
      <c r="K288" s="33">
        <f>3/1</f>
        <v>3</v>
      </c>
      <c r="L288" s="94"/>
      <c r="M288" s="20" t="s">
        <v>50</v>
      </c>
      <c r="N288" s="20" t="s">
        <v>30</v>
      </c>
      <c r="O288" s="93"/>
    </row>
    <row r="289" spans="1:15" ht="189">
      <c r="A289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89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89" s="18" t="str">
        <f t="shared" si="18"/>
        <v>Показатели, характеризующие объем государственной услуги, установленные в государственном задании</v>
      </c>
      <c r="F289" s="90" t="s">
        <v>51</v>
      </c>
      <c r="G289" s="90"/>
      <c r="H289" s="90"/>
      <c r="I289" s="90"/>
      <c r="J289" s="90"/>
      <c r="K289" s="21" t="s">
        <v>21</v>
      </c>
      <c r="L289" s="21" t="s">
        <v>22</v>
      </c>
      <c r="M289" s="91" t="s">
        <v>20</v>
      </c>
      <c r="N289" s="91"/>
      <c r="O289" s="93"/>
    </row>
    <row r="290" spans="1:15" ht="189">
      <c r="A290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90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90" s="18" t="str">
        <f t="shared" si="18"/>
        <v>Показатели, характеризующие объем государственной услуги, установленные в государственном задании</v>
      </c>
      <c r="F290" s="24" t="s">
        <v>26</v>
      </c>
      <c r="G290" s="20" t="s">
        <v>201</v>
      </c>
      <c r="H290" s="21"/>
      <c r="I290" s="21"/>
      <c r="J290" s="21"/>
      <c r="K290" s="21"/>
      <c r="L290" s="21"/>
      <c r="M290" s="21"/>
      <c r="N290" s="21"/>
      <c r="O290" s="93"/>
    </row>
    <row r="291" spans="1:15" ht="189">
      <c r="A291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91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91" s="18" t="str">
        <f t="shared" si="18"/>
        <v>Показатели, характеризующие объем государственной услуги, установленные в государственном задании</v>
      </c>
      <c r="F291" s="24" t="s">
        <v>53</v>
      </c>
      <c r="G291" s="20" t="s">
        <v>54</v>
      </c>
      <c r="H291" s="21" t="s">
        <v>55</v>
      </c>
      <c r="I291" s="25">
        <v>156</v>
      </c>
      <c r="J291" s="25">
        <v>156</v>
      </c>
      <c r="K291" s="33">
        <f>J291/I291</f>
        <v>1</v>
      </c>
      <c r="L291" s="92">
        <f>(K291+K292+K293+K294+K295)/5</f>
        <v>1</v>
      </c>
      <c r="M291" s="21"/>
      <c r="N291" s="20" t="s">
        <v>35</v>
      </c>
      <c r="O291" s="93"/>
    </row>
    <row r="292" spans="1:15" ht="189">
      <c r="A292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92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92" s="18" t="str">
        <f t="shared" si="18"/>
        <v>Показатели, характеризующие объем государственной услуги, установленные в государственном задании</v>
      </c>
      <c r="F292" s="24" t="s">
        <v>56</v>
      </c>
      <c r="G292" s="20" t="s">
        <v>57</v>
      </c>
      <c r="H292" s="21" t="s">
        <v>58</v>
      </c>
      <c r="I292" s="26">
        <v>8308.33</v>
      </c>
      <c r="J292" s="26">
        <v>8308.33</v>
      </c>
      <c r="K292" s="33">
        <f>J292/I292</f>
        <v>1</v>
      </c>
      <c r="L292" s="93"/>
      <c r="M292" s="21"/>
      <c r="N292" s="20" t="s">
        <v>79</v>
      </c>
      <c r="O292" s="93"/>
    </row>
    <row r="293" spans="1:15" ht="189">
      <c r="A293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93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93" s="18" t="str">
        <f t="shared" si="18"/>
        <v>Показатели, характеризующие объем государственной услуги, установленные в государственном задании</v>
      </c>
      <c r="F293" s="24" t="s">
        <v>60</v>
      </c>
      <c r="G293" s="20" t="s">
        <v>61</v>
      </c>
      <c r="H293" s="21" t="s">
        <v>62</v>
      </c>
      <c r="I293" s="27">
        <v>1296.0999999999999</v>
      </c>
      <c r="J293" s="27">
        <v>1296.0999999999999</v>
      </c>
      <c r="K293" s="33">
        <f>J293/I293</f>
        <v>1</v>
      </c>
      <c r="L293" s="93"/>
      <c r="M293" s="21"/>
      <c r="N293" s="21" t="s">
        <v>79</v>
      </c>
      <c r="O293" s="93"/>
    </row>
    <row r="294" spans="1:15" ht="189">
      <c r="A294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94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94" s="18" t="str">
        <f t="shared" si="18"/>
        <v>Показатели, характеризующие объем государственной услуги, установленные в государственном задании</v>
      </c>
      <c r="F294" s="24" t="s">
        <v>63</v>
      </c>
      <c r="G294" s="20" t="s">
        <v>64</v>
      </c>
      <c r="H294" s="21" t="s">
        <v>65</v>
      </c>
      <c r="I294" s="28">
        <v>208</v>
      </c>
      <c r="J294" s="28">
        <v>208</v>
      </c>
      <c r="K294" s="33">
        <f>J294/I294</f>
        <v>1</v>
      </c>
      <c r="L294" s="93"/>
      <c r="M294" s="21"/>
      <c r="N294" s="20" t="s">
        <v>35</v>
      </c>
      <c r="O294" s="93"/>
    </row>
    <row r="295" spans="1:15" ht="189">
      <c r="A295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95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95" s="18" t="str">
        <f t="shared" si="18"/>
        <v>Показатели, характеризующие объем государственной услуги, установленные в государственном задании</v>
      </c>
      <c r="F295" s="24" t="s">
        <v>66</v>
      </c>
      <c r="G295" s="20" t="s">
        <v>67</v>
      </c>
      <c r="H295" s="21" t="s">
        <v>68</v>
      </c>
      <c r="I295" s="21">
        <v>210.6</v>
      </c>
      <c r="J295" s="21">
        <v>210.6</v>
      </c>
      <c r="K295" s="33">
        <f>J295/I295</f>
        <v>1</v>
      </c>
      <c r="L295" s="94"/>
      <c r="M295" s="21"/>
      <c r="N295" s="20" t="s">
        <v>35</v>
      </c>
      <c r="O295" s="94"/>
    </row>
    <row r="296" spans="1:15" ht="189">
      <c r="A296" s="18" t="str">
        <f t="shared" si="16"/>
        <v>Наименование учреждения: краевое государственное автономное учреждение «Редакция газеты «Знамя труда»</v>
      </c>
      <c r="B296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96" s="18" t="str">
        <f t="shared" si="18"/>
        <v>Показатели, характеризующие объем государственной услуги, установленные в государственном задании</v>
      </c>
      <c r="F296" s="31"/>
      <c r="G296" s="31"/>
      <c r="H296" s="31"/>
      <c r="I296" s="31"/>
      <c r="J296" s="31"/>
      <c r="K296" s="31"/>
      <c r="L296" s="31"/>
      <c r="M296" s="31"/>
      <c r="N296" s="31"/>
      <c r="O296" s="31"/>
    </row>
    <row r="297" spans="1:15" ht="189">
      <c r="A297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297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97" s="18" t="str">
        <f t="shared" si="18"/>
        <v>Показатели, характеризующие объем государственной услуги, установленные в государственном задании</v>
      </c>
      <c r="F297" s="87" t="s">
        <v>202</v>
      </c>
      <c r="G297" s="88"/>
      <c r="H297" s="88"/>
      <c r="I297" s="88"/>
      <c r="J297" s="88"/>
      <c r="K297" s="88"/>
      <c r="L297" s="88"/>
      <c r="M297" s="88"/>
      <c r="N297" s="88"/>
      <c r="O297" s="89"/>
    </row>
    <row r="298" spans="1:15" ht="189.75">
      <c r="A298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298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98" s="18" t="str">
        <f t="shared" si="18"/>
        <v>Показатели, характеризующие объем государственной услуги, установленные в государственном задании</v>
      </c>
      <c r="F298" s="87" t="s">
        <v>24</v>
      </c>
      <c r="G298" s="88"/>
      <c r="H298" s="88"/>
      <c r="I298" s="88"/>
      <c r="J298" s="88"/>
      <c r="K298" s="88"/>
      <c r="L298" s="88"/>
      <c r="M298" s="88"/>
      <c r="N298" s="88"/>
      <c r="O298" s="89"/>
    </row>
    <row r="299" spans="1:15" ht="189">
      <c r="A299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299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299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299" s="90" t="s">
        <v>25</v>
      </c>
      <c r="G299" s="90"/>
      <c r="H299" s="90"/>
      <c r="I299" s="90"/>
      <c r="J299" s="90"/>
      <c r="K299" s="20" t="s">
        <v>18</v>
      </c>
      <c r="L299" s="20" t="s">
        <v>19</v>
      </c>
      <c r="M299" s="90" t="s">
        <v>20</v>
      </c>
      <c r="N299" s="90"/>
      <c r="O299" s="20"/>
    </row>
    <row r="300" spans="1:15" ht="189">
      <c r="A300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00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00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00" s="21" t="s">
        <v>26</v>
      </c>
      <c r="G300" s="20" t="s">
        <v>27</v>
      </c>
      <c r="H300" s="21" t="s">
        <v>3</v>
      </c>
      <c r="I300" s="21" t="s">
        <v>28</v>
      </c>
      <c r="J300" s="21">
        <v>67</v>
      </c>
      <c r="K300" s="33">
        <f>J300/20</f>
        <v>3.35</v>
      </c>
      <c r="L300" s="92">
        <f>(K300+K301+K302+K303+K304+K305)/6</f>
        <v>1.7249999999999999</v>
      </c>
      <c r="M300" s="20" t="s">
        <v>29</v>
      </c>
      <c r="N300" s="20" t="s">
        <v>30</v>
      </c>
      <c r="O300" s="92">
        <f>(L300+L308)/2</f>
        <v>1.3624999999999998</v>
      </c>
    </row>
    <row r="301" spans="1:15" ht="189">
      <c r="A301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01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01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01" s="21" t="s">
        <v>31</v>
      </c>
      <c r="G301" s="20" t="s">
        <v>203</v>
      </c>
      <c r="H301" s="21" t="s">
        <v>33</v>
      </c>
      <c r="I301" s="21" t="s">
        <v>204</v>
      </c>
      <c r="J301" s="23">
        <v>3500</v>
      </c>
      <c r="K301" s="33">
        <f>J301/3500</f>
        <v>1</v>
      </c>
      <c r="L301" s="93"/>
      <c r="M301" s="21"/>
      <c r="N301" s="20" t="s">
        <v>35</v>
      </c>
      <c r="O301" s="93"/>
    </row>
    <row r="302" spans="1:15" ht="189">
      <c r="A302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02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02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02" s="21" t="s">
        <v>36</v>
      </c>
      <c r="G302" s="20" t="s">
        <v>205</v>
      </c>
      <c r="H302" s="20" t="s">
        <v>38</v>
      </c>
      <c r="I302" s="21" t="s">
        <v>39</v>
      </c>
      <c r="J302" s="21">
        <v>1</v>
      </c>
      <c r="K302" s="33">
        <f>J302/1</f>
        <v>1</v>
      </c>
      <c r="L302" s="93"/>
      <c r="M302" s="21"/>
      <c r="N302" s="20" t="s">
        <v>35</v>
      </c>
      <c r="O302" s="93"/>
    </row>
    <row r="303" spans="1:15" ht="189">
      <c r="A303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03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03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03" s="21" t="s">
        <v>40</v>
      </c>
      <c r="G303" s="20" t="s">
        <v>206</v>
      </c>
      <c r="H303" s="20" t="s">
        <v>42</v>
      </c>
      <c r="I303" s="21" t="s">
        <v>39</v>
      </c>
      <c r="J303" s="21">
        <v>1</v>
      </c>
      <c r="K303" s="33">
        <f>J303/1</f>
        <v>1</v>
      </c>
      <c r="L303" s="93"/>
      <c r="M303" s="21"/>
      <c r="N303" s="20" t="s">
        <v>35</v>
      </c>
      <c r="O303" s="93"/>
    </row>
    <row r="304" spans="1:15" ht="189">
      <c r="A304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04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04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04" s="21" t="s">
        <v>43</v>
      </c>
      <c r="G304" s="20" t="s">
        <v>207</v>
      </c>
      <c r="H304" s="20" t="s">
        <v>45</v>
      </c>
      <c r="I304" s="21" t="s">
        <v>208</v>
      </c>
      <c r="J304" s="21">
        <v>163</v>
      </c>
      <c r="K304" s="33">
        <f>J304/163</f>
        <v>1</v>
      </c>
      <c r="L304" s="93"/>
      <c r="M304" s="21"/>
      <c r="N304" s="20" t="s">
        <v>35</v>
      </c>
      <c r="O304" s="93"/>
    </row>
    <row r="305" spans="1:15" ht="189">
      <c r="A305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05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05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05" s="21" t="s">
        <v>47</v>
      </c>
      <c r="G305" s="20" t="s">
        <v>48</v>
      </c>
      <c r="H305" s="21" t="s">
        <v>49</v>
      </c>
      <c r="I305" s="21" t="s">
        <v>39</v>
      </c>
      <c r="J305" s="21">
        <v>3</v>
      </c>
      <c r="K305" s="33">
        <f>3/1</f>
        <v>3</v>
      </c>
      <c r="L305" s="94"/>
      <c r="M305" s="20" t="s">
        <v>50</v>
      </c>
      <c r="N305" s="20" t="s">
        <v>30</v>
      </c>
      <c r="O305" s="93"/>
    </row>
    <row r="306" spans="1:15" ht="189">
      <c r="A306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06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06" s="18" t="str">
        <f t="shared" si="18"/>
        <v>Показатели, характеризующие объем государственной услуги, установленные в государственном задании</v>
      </c>
      <c r="F306" s="90" t="s">
        <v>51</v>
      </c>
      <c r="G306" s="90"/>
      <c r="H306" s="90"/>
      <c r="I306" s="90"/>
      <c r="J306" s="90"/>
      <c r="K306" s="21" t="s">
        <v>21</v>
      </c>
      <c r="L306" s="21" t="s">
        <v>22</v>
      </c>
      <c r="M306" s="91" t="s">
        <v>20</v>
      </c>
      <c r="N306" s="91"/>
      <c r="O306" s="93"/>
    </row>
    <row r="307" spans="1:15" ht="189">
      <c r="A307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07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07" s="18" t="str">
        <f t="shared" si="18"/>
        <v>Показатели, характеризующие объем государственной услуги, установленные в государственном задании</v>
      </c>
      <c r="F307" s="24" t="s">
        <v>26</v>
      </c>
      <c r="G307" s="20" t="s">
        <v>209</v>
      </c>
      <c r="H307" s="21"/>
      <c r="I307" s="21"/>
      <c r="J307" s="21"/>
      <c r="K307" s="21"/>
      <c r="L307" s="21"/>
      <c r="M307" s="21"/>
      <c r="N307" s="21"/>
      <c r="O307" s="93"/>
    </row>
    <row r="308" spans="1:15" ht="189">
      <c r="A308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08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08" s="18" t="str">
        <f t="shared" si="18"/>
        <v>Показатели, характеризующие объем государственной услуги, установленные в государственном задании</v>
      </c>
      <c r="F308" s="24" t="s">
        <v>53</v>
      </c>
      <c r="G308" s="20" t="s">
        <v>54</v>
      </c>
      <c r="H308" s="21" t="s">
        <v>55</v>
      </c>
      <c r="I308" s="25">
        <v>208</v>
      </c>
      <c r="J308" s="25">
        <v>208</v>
      </c>
      <c r="K308" s="33">
        <f>J308/I308</f>
        <v>1</v>
      </c>
      <c r="L308" s="92">
        <f>(K308+K309+K310+K311+K312)/5</f>
        <v>1</v>
      </c>
      <c r="M308" s="21"/>
      <c r="N308" s="20" t="s">
        <v>35</v>
      </c>
      <c r="O308" s="93"/>
    </row>
    <row r="309" spans="1:15" ht="189">
      <c r="A309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09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09" s="18" t="str">
        <f t="shared" si="18"/>
        <v>Показатели, характеризующие объем государственной услуги, установленные в государственном задании</v>
      </c>
      <c r="F309" s="24" t="s">
        <v>56</v>
      </c>
      <c r="G309" s="20" t="s">
        <v>57</v>
      </c>
      <c r="H309" s="21" t="s">
        <v>58</v>
      </c>
      <c r="I309" s="26">
        <v>11244.71</v>
      </c>
      <c r="J309" s="26">
        <v>11244.71</v>
      </c>
      <c r="K309" s="33">
        <f>J309/I309</f>
        <v>1</v>
      </c>
      <c r="L309" s="93"/>
      <c r="M309" s="21"/>
      <c r="N309" s="20" t="s">
        <v>79</v>
      </c>
      <c r="O309" s="93"/>
    </row>
    <row r="310" spans="1:15" ht="189">
      <c r="A310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10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10" s="18" t="str">
        <f t="shared" si="18"/>
        <v>Показатели, характеризующие объем государственной услуги, установленные в государственном задании</v>
      </c>
      <c r="F310" s="24" t="s">
        <v>60</v>
      </c>
      <c r="G310" s="20" t="s">
        <v>61</v>
      </c>
      <c r="H310" s="21" t="s">
        <v>62</v>
      </c>
      <c r="I310" s="27">
        <v>2338.9</v>
      </c>
      <c r="J310" s="27">
        <v>2338.9</v>
      </c>
      <c r="K310" s="33">
        <f>J310/I310</f>
        <v>1</v>
      </c>
      <c r="L310" s="93"/>
      <c r="M310" s="21"/>
      <c r="N310" s="21" t="s">
        <v>79</v>
      </c>
      <c r="O310" s="93"/>
    </row>
    <row r="311" spans="1:15" ht="189">
      <c r="A311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11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11" s="18" t="str">
        <f t="shared" si="18"/>
        <v>Показатели, характеризующие объем государственной услуги, установленные в государственном задании</v>
      </c>
      <c r="F311" s="24" t="s">
        <v>63</v>
      </c>
      <c r="G311" s="20" t="s">
        <v>64</v>
      </c>
      <c r="H311" s="21" t="s">
        <v>65</v>
      </c>
      <c r="I311" s="28">
        <v>208</v>
      </c>
      <c r="J311" s="28">
        <v>208</v>
      </c>
      <c r="K311" s="33">
        <f>J311/I311</f>
        <v>1</v>
      </c>
      <c r="L311" s="93"/>
      <c r="M311" s="21"/>
      <c r="N311" s="20" t="s">
        <v>35</v>
      </c>
      <c r="O311" s="93"/>
    </row>
    <row r="312" spans="1:15" ht="189">
      <c r="A312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12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12" s="18" t="str">
        <f t="shared" si="18"/>
        <v>Показатели, характеризующие объем государственной услуги, установленные в государственном задании</v>
      </c>
      <c r="F312" s="24" t="s">
        <v>66</v>
      </c>
      <c r="G312" s="20" t="s">
        <v>67</v>
      </c>
      <c r="H312" s="21" t="s">
        <v>68</v>
      </c>
      <c r="I312" s="21">
        <v>182</v>
      </c>
      <c r="J312" s="21">
        <v>182</v>
      </c>
      <c r="K312" s="33">
        <f>J312/I312</f>
        <v>1</v>
      </c>
      <c r="L312" s="94"/>
      <c r="M312" s="21"/>
      <c r="N312" s="20" t="s">
        <v>35</v>
      </c>
      <c r="O312" s="94"/>
    </row>
    <row r="313" spans="1:15" ht="189">
      <c r="A313" s="18" t="str">
        <f t="shared" si="16"/>
        <v>Наименование учреждения: краевое государственное автономное учреждение «Редакция газеты «Советское Приангарье»</v>
      </c>
      <c r="B313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13" s="18" t="str">
        <f t="shared" si="18"/>
        <v>Показатели, характеризующие объем государственной услуги, установленные в государственном задании</v>
      </c>
      <c r="F313" s="31"/>
      <c r="G313" s="31"/>
      <c r="H313" s="31"/>
      <c r="I313" s="31"/>
      <c r="J313" s="31"/>
      <c r="K313" s="31"/>
      <c r="L313" s="31"/>
      <c r="M313" s="31"/>
      <c r="N313" s="31"/>
      <c r="O313" s="31"/>
    </row>
    <row r="314" spans="1:15" ht="189">
      <c r="A314" s="18" t="str">
        <f t="shared" si="16"/>
        <v>Наименование учреждения: краевое государственное автономное учреждение «Редакция газеты «Авангард»</v>
      </c>
      <c r="B314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14" s="18" t="str">
        <f t="shared" si="18"/>
        <v>Показатели, характеризующие объем государственной услуги, установленные в государственном задании</v>
      </c>
      <c r="F314" s="87" t="s">
        <v>210</v>
      </c>
      <c r="G314" s="88"/>
      <c r="H314" s="88"/>
      <c r="I314" s="88"/>
      <c r="J314" s="88"/>
      <c r="K314" s="88"/>
      <c r="L314" s="88"/>
      <c r="M314" s="88"/>
      <c r="N314" s="88"/>
      <c r="O314" s="89"/>
    </row>
    <row r="315" spans="1:15" ht="189.75">
      <c r="A315" s="18" t="str">
        <f t="shared" si="16"/>
        <v>Наименование учреждения: краевое государственное автономное учреждение «Редакция газеты «Авангард»</v>
      </c>
      <c r="B315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15" s="18" t="str">
        <f t="shared" si="18"/>
        <v>Показатели, характеризующие объем государственной услуги, установленные в государственном задании</v>
      </c>
      <c r="F315" s="87" t="s">
        <v>24</v>
      </c>
      <c r="G315" s="88"/>
      <c r="H315" s="88"/>
      <c r="I315" s="88"/>
      <c r="J315" s="88"/>
      <c r="K315" s="88"/>
      <c r="L315" s="88"/>
      <c r="M315" s="88"/>
      <c r="N315" s="88"/>
      <c r="O315" s="89"/>
    </row>
    <row r="316" spans="1:15" ht="189">
      <c r="A316" s="18" t="str">
        <f t="shared" si="16"/>
        <v>Наименование учреждения: краевое государственное автономное учреждение «Редакция газеты «Авангард»</v>
      </c>
      <c r="B316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16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16" s="90" t="s">
        <v>25</v>
      </c>
      <c r="G316" s="90"/>
      <c r="H316" s="90"/>
      <c r="I316" s="90"/>
      <c r="J316" s="90"/>
      <c r="K316" s="20" t="s">
        <v>18</v>
      </c>
      <c r="L316" s="20" t="s">
        <v>19</v>
      </c>
      <c r="M316" s="90" t="s">
        <v>20</v>
      </c>
      <c r="N316" s="90"/>
      <c r="O316" s="20"/>
    </row>
    <row r="317" spans="1:15" ht="189">
      <c r="A317" s="18" t="str">
        <f t="shared" si="16"/>
        <v>Наименование учреждения: краевое государственное автономное учреждение «Редакция газеты «Авангард»</v>
      </c>
      <c r="B317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17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17" s="21" t="s">
        <v>26</v>
      </c>
      <c r="G317" s="20" t="s">
        <v>27</v>
      </c>
      <c r="H317" s="21" t="s">
        <v>3</v>
      </c>
      <c r="I317" s="21" t="s">
        <v>28</v>
      </c>
      <c r="J317" s="21">
        <v>30</v>
      </c>
      <c r="K317" s="33">
        <f>J317/20</f>
        <v>1.5</v>
      </c>
      <c r="L317" s="92">
        <f>(K317+K318+K319+K320+K321+K322)/6</f>
        <v>1.5986419753086418</v>
      </c>
      <c r="M317" s="20" t="s">
        <v>29</v>
      </c>
      <c r="N317" s="20" t="s">
        <v>30</v>
      </c>
      <c r="O317" s="92">
        <f>(L317+L325)/2</f>
        <v>1.3038081671415003</v>
      </c>
    </row>
    <row r="318" spans="1:15" ht="189">
      <c r="A318" s="18" t="str">
        <f t="shared" si="16"/>
        <v>Наименование учреждения: краевое государственное автономное учреждение «Редакция газеты «Авангард»</v>
      </c>
      <c r="B318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18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18" s="21" t="s">
        <v>31</v>
      </c>
      <c r="G318" s="20" t="s">
        <v>211</v>
      </c>
      <c r="H318" s="21" t="s">
        <v>33</v>
      </c>
      <c r="I318" s="21" t="s">
        <v>212</v>
      </c>
      <c r="J318" s="23">
        <v>1882</v>
      </c>
      <c r="K318" s="33">
        <f>J318/1800</f>
        <v>1.0455555555555556</v>
      </c>
      <c r="L318" s="93"/>
      <c r="M318" s="21"/>
      <c r="N318" s="20" t="s">
        <v>35</v>
      </c>
      <c r="O318" s="93"/>
    </row>
    <row r="319" spans="1:15" ht="189">
      <c r="A319" s="18" t="str">
        <f t="shared" si="16"/>
        <v>Наименование учреждения: краевое государственное автономное учреждение «Редакция газеты «Авангард»</v>
      </c>
      <c r="B319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19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19" s="21" t="s">
        <v>36</v>
      </c>
      <c r="G319" s="20" t="s">
        <v>213</v>
      </c>
      <c r="H319" s="20" t="s">
        <v>38</v>
      </c>
      <c r="I319" s="21" t="s">
        <v>39</v>
      </c>
      <c r="J319" s="21">
        <v>1</v>
      </c>
      <c r="K319" s="33">
        <f>J319/1</f>
        <v>1</v>
      </c>
      <c r="L319" s="93"/>
      <c r="M319" s="21"/>
      <c r="N319" s="20" t="s">
        <v>35</v>
      </c>
      <c r="O319" s="93"/>
    </row>
    <row r="320" spans="1:15" ht="189">
      <c r="A320" s="18" t="str">
        <f t="shared" si="16"/>
        <v>Наименование учреждения: краевое государственное автономное учреждение «Редакция газеты «Авангард»</v>
      </c>
      <c r="B320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20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20" s="21" t="s">
        <v>40</v>
      </c>
      <c r="G320" s="20" t="s">
        <v>214</v>
      </c>
      <c r="H320" s="20" t="s">
        <v>42</v>
      </c>
      <c r="I320" s="21" t="s">
        <v>39</v>
      </c>
      <c r="J320" s="21">
        <v>1</v>
      </c>
      <c r="K320" s="33">
        <f>J320/1</f>
        <v>1</v>
      </c>
      <c r="L320" s="93"/>
      <c r="M320" s="21"/>
      <c r="N320" s="20" t="s">
        <v>35</v>
      </c>
      <c r="O320" s="93"/>
    </row>
    <row r="321" spans="1:15" ht="189">
      <c r="A321" s="18" t="str">
        <f t="shared" si="16"/>
        <v>Наименование учреждения: краевое государственное автономное учреждение «Редакция газеты «Авангард»</v>
      </c>
      <c r="B321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21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21" s="21" t="s">
        <v>43</v>
      </c>
      <c r="G321" s="20" t="s">
        <v>215</v>
      </c>
      <c r="H321" s="20" t="s">
        <v>45</v>
      </c>
      <c r="I321" s="21" t="s">
        <v>216</v>
      </c>
      <c r="J321" s="21">
        <v>113</v>
      </c>
      <c r="K321" s="33">
        <f>J321/108</f>
        <v>1.0462962962962963</v>
      </c>
      <c r="L321" s="93"/>
      <c r="M321" s="21"/>
      <c r="N321" s="20" t="s">
        <v>35</v>
      </c>
      <c r="O321" s="93"/>
    </row>
    <row r="322" spans="1:15" ht="189">
      <c r="A322" s="18" t="str">
        <f t="shared" si="16"/>
        <v>Наименование учреждения: краевое государственное автономное учреждение «Редакция газеты «Авангард»</v>
      </c>
      <c r="B322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22" s="18" t="str">
        <f t="shared" si="18"/>
        <v>Показатели, характеризующие качество государственной услуги, установленные в государственном задании</v>
      </c>
      <c r="F322" s="21" t="s">
        <v>47</v>
      </c>
      <c r="G322" s="20" t="s">
        <v>48</v>
      </c>
      <c r="H322" s="21" t="s">
        <v>49</v>
      </c>
      <c r="I322" s="21" t="s">
        <v>39</v>
      </c>
      <c r="J322" s="21">
        <v>4</v>
      </c>
      <c r="K322" s="33">
        <f>J322/1</f>
        <v>4</v>
      </c>
      <c r="L322" s="94"/>
      <c r="M322" s="20" t="s">
        <v>50</v>
      </c>
      <c r="N322" s="20" t="s">
        <v>30</v>
      </c>
      <c r="O322" s="93"/>
    </row>
    <row r="323" spans="1:15" ht="189">
      <c r="A323" s="18" t="str">
        <f t="shared" si="16"/>
        <v>Наименование учреждения: краевое государственное автономное учреждение «Редакция газеты «Авангард»</v>
      </c>
      <c r="B323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23" s="18" t="str">
        <f t="shared" si="18"/>
        <v>Показатели, характеризующие объем государственной услуги, установленные в государственном задании</v>
      </c>
      <c r="F323" s="87" t="s">
        <v>51</v>
      </c>
      <c r="G323" s="88"/>
      <c r="H323" s="88"/>
      <c r="I323" s="88"/>
      <c r="J323" s="89"/>
      <c r="K323" s="21" t="s">
        <v>21</v>
      </c>
      <c r="L323" s="21" t="s">
        <v>22</v>
      </c>
      <c r="M323" s="91" t="s">
        <v>20</v>
      </c>
      <c r="N323" s="91"/>
      <c r="O323" s="93"/>
    </row>
    <row r="324" spans="1:15" ht="189">
      <c r="A324" s="18" t="str">
        <f t="shared" si="16"/>
        <v>Наименование учреждения: краевое государственное автономное учреждение «Редакция газеты «Авангард»</v>
      </c>
      <c r="B324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24" s="18" t="str">
        <f t="shared" si="18"/>
        <v>Показатели, характеризующие объем государственной услуги, установленные в государственном задании</v>
      </c>
      <c r="F324" s="24" t="s">
        <v>26</v>
      </c>
      <c r="G324" s="20" t="s">
        <v>217</v>
      </c>
      <c r="H324" s="21"/>
      <c r="I324" s="21"/>
      <c r="J324" s="21"/>
      <c r="K324" s="21"/>
      <c r="L324" s="21"/>
      <c r="M324" s="21"/>
      <c r="N324" s="21"/>
      <c r="O324" s="93"/>
    </row>
    <row r="325" spans="1:15" ht="189">
      <c r="A325" s="18" t="str">
        <f t="shared" si="16"/>
        <v>Наименование учреждения: краевое государственное автономное учреждение «Редакция газеты «Авангард»</v>
      </c>
      <c r="B325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25" s="18" t="str">
        <f t="shared" si="18"/>
        <v>Показатели, характеризующие объем государственной услуги, установленные в государственном задании</v>
      </c>
      <c r="F325" s="24" t="s">
        <v>53</v>
      </c>
      <c r="G325" s="20" t="s">
        <v>54</v>
      </c>
      <c r="H325" s="21" t="s">
        <v>55</v>
      </c>
      <c r="I325" s="32">
        <v>252</v>
      </c>
      <c r="J325" s="32">
        <v>252</v>
      </c>
      <c r="K325" s="33">
        <f>J325/I325</f>
        <v>1</v>
      </c>
      <c r="L325" s="92">
        <f>(K325+K326+K327+K328+K329)/5</f>
        <v>1.0089743589743589</v>
      </c>
      <c r="M325" s="21"/>
      <c r="N325" s="20" t="s">
        <v>35</v>
      </c>
      <c r="O325" s="93"/>
    </row>
    <row r="326" spans="1:15" ht="189">
      <c r="A326" s="18" t="str">
        <f t="shared" si="16"/>
        <v>Наименование учреждения: краевое государственное автономное учреждение «Редакция газеты «Авангард»</v>
      </c>
      <c r="B326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26" s="18" t="str">
        <f t="shared" si="18"/>
        <v>Показатели, характеризующие объем государственной услуги, установленные в государственном задании</v>
      </c>
      <c r="F326" s="24" t="s">
        <v>56</v>
      </c>
      <c r="G326" s="20" t="s">
        <v>57</v>
      </c>
      <c r="H326" s="21" t="s">
        <v>58</v>
      </c>
      <c r="I326" s="26">
        <v>7930.95</v>
      </c>
      <c r="J326" s="26">
        <v>7930.95</v>
      </c>
      <c r="K326" s="33">
        <f>J326/I326</f>
        <v>1</v>
      </c>
      <c r="L326" s="93"/>
      <c r="M326" s="21"/>
      <c r="N326" s="20" t="s">
        <v>79</v>
      </c>
      <c r="O326" s="93"/>
    </row>
    <row r="327" spans="1:15" ht="189">
      <c r="A327" s="18" t="str">
        <f t="shared" si="16"/>
        <v>Наименование учреждения: краевое государственное автономное учреждение «Редакция газеты «Авангард»</v>
      </c>
      <c r="B327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27" s="18" t="str">
        <f t="shared" si="18"/>
        <v>Показатели, характеризующие объем государственной услуги, установленные в государственном задании</v>
      </c>
      <c r="F327" s="24" t="s">
        <v>60</v>
      </c>
      <c r="G327" s="20" t="s">
        <v>61</v>
      </c>
      <c r="H327" s="21" t="s">
        <v>62</v>
      </c>
      <c r="I327" s="27">
        <v>1998.6</v>
      </c>
      <c r="J327" s="27">
        <v>1998.6</v>
      </c>
      <c r="K327" s="33">
        <f>J327/I327</f>
        <v>1</v>
      </c>
      <c r="L327" s="93"/>
      <c r="M327" s="21"/>
      <c r="N327" s="21" t="s">
        <v>79</v>
      </c>
      <c r="O327" s="93"/>
    </row>
    <row r="328" spans="1:15" ht="189">
      <c r="A328" s="18" t="str">
        <f t="shared" si="16"/>
        <v>Наименование учреждения: краевое государственное автономное учреждение «Редакция газеты «Авангард»</v>
      </c>
      <c r="B328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28" s="18" t="str">
        <f t="shared" si="18"/>
        <v>Показатели, характеризующие объем государственной услуги, установленные в государственном задании</v>
      </c>
      <c r="F328" s="24" t="s">
        <v>63</v>
      </c>
      <c r="G328" s="20" t="s">
        <v>64</v>
      </c>
      <c r="H328" s="21" t="s">
        <v>65</v>
      </c>
      <c r="I328" s="28">
        <v>208</v>
      </c>
      <c r="J328" s="28">
        <v>208</v>
      </c>
      <c r="K328" s="33">
        <f>J328/I328</f>
        <v>1</v>
      </c>
      <c r="L328" s="93"/>
      <c r="M328" s="21"/>
      <c r="N328" s="20" t="s">
        <v>35</v>
      </c>
      <c r="O328" s="93"/>
    </row>
    <row r="329" spans="1:15" ht="189">
      <c r="A329" s="18" t="str">
        <f t="shared" si="16"/>
        <v>Наименование учреждения: краевое государственное автономное учреждение «Редакция газеты «Авангард»</v>
      </c>
      <c r="B329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29" s="18" t="str">
        <f t="shared" si="18"/>
        <v>Показатели, характеризующие объем государственной услуги, установленные в государственном задании</v>
      </c>
      <c r="F329" s="24" t="s">
        <v>66</v>
      </c>
      <c r="G329" s="20" t="s">
        <v>67</v>
      </c>
      <c r="H329" s="21" t="s">
        <v>68</v>
      </c>
      <c r="I329" s="21">
        <v>93.6</v>
      </c>
      <c r="J329" s="21">
        <v>97.8</v>
      </c>
      <c r="K329" s="33">
        <f>J329/I329</f>
        <v>1.0448717948717949</v>
      </c>
      <c r="L329" s="94"/>
      <c r="M329" s="21" t="s">
        <v>155</v>
      </c>
      <c r="N329" s="20" t="s">
        <v>35</v>
      </c>
      <c r="O329" s="94"/>
    </row>
    <row r="330" spans="1:15" ht="189">
      <c r="A330" s="18" t="str">
        <f t="shared" si="16"/>
        <v>Наименование учреждения: краевое государственное автономное учреждение «Редакция газеты «Авангард»</v>
      </c>
      <c r="B330" s="18" t="str">
        <f t="shared" si="17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30" s="18" t="str">
        <f t="shared" si="18"/>
        <v>Показатели, характеризующие объем государственной услуги, установленные в государственном задании</v>
      </c>
      <c r="F330" s="31"/>
      <c r="G330" s="31"/>
      <c r="H330" s="31"/>
      <c r="I330" s="31"/>
      <c r="J330" s="31"/>
      <c r="K330" s="31"/>
      <c r="L330" s="31"/>
      <c r="M330" s="31"/>
      <c r="N330" s="31"/>
      <c r="O330" s="31"/>
    </row>
    <row r="331" spans="1:15" ht="189">
      <c r="A331" s="18" t="str">
        <f t="shared" ref="A331:A394" si="19">IF(LEFT(F331,15)="Наименование уч",F331,A330)</f>
        <v>Наименование учреждения: краевое государственное автономное учреждение «Редакция газеты «Эхо Турана»</v>
      </c>
      <c r="B331" s="18" t="str">
        <f t="shared" ref="B331:B394" si="20">IF(LEFT(F331,15)="Наименование ус",F331,IF(LEFT(F331,15)="Наименование ра",F331,B330))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31" s="18" t="str">
        <f t="shared" ref="C331:C394" si="21">IF(LEFT(F331,1)="П",F331,C330)</f>
        <v>Показатели, характеризующие объем государственной услуги, установленные в государственном задании</v>
      </c>
      <c r="F331" s="87" t="s">
        <v>218</v>
      </c>
      <c r="G331" s="88"/>
      <c r="H331" s="88"/>
      <c r="I331" s="88"/>
      <c r="J331" s="88"/>
      <c r="K331" s="88"/>
      <c r="L331" s="88"/>
      <c r="M331" s="88"/>
      <c r="N331" s="88"/>
      <c r="O331" s="89"/>
    </row>
    <row r="332" spans="1:15" ht="189.75">
      <c r="A332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32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32" s="18" t="str">
        <f t="shared" si="21"/>
        <v>Показатели, характеризующие объем государственной услуги, установленные в государственном задании</v>
      </c>
      <c r="F332" s="87" t="s">
        <v>24</v>
      </c>
      <c r="G332" s="88"/>
      <c r="H332" s="88"/>
      <c r="I332" s="88"/>
      <c r="J332" s="88"/>
      <c r="K332" s="88"/>
      <c r="L332" s="88"/>
      <c r="M332" s="88"/>
      <c r="N332" s="88"/>
      <c r="O332" s="89"/>
    </row>
    <row r="333" spans="1:15" ht="189">
      <c r="A333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33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33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33" s="90" t="s">
        <v>25</v>
      </c>
      <c r="G333" s="90"/>
      <c r="H333" s="90"/>
      <c r="I333" s="90"/>
      <c r="J333" s="90"/>
      <c r="K333" s="20" t="s">
        <v>18</v>
      </c>
      <c r="L333" s="20" t="s">
        <v>19</v>
      </c>
      <c r="M333" s="90" t="s">
        <v>20</v>
      </c>
      <c r="N333" s="90"/>
      <c r="O333" s="20"/>
    </row>
    <row r="334" spans="1:15" ht="189">
      <c r="A334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34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34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34" s="21" t="s">
        <v>26</v>
      </c>
      <c r="G334" s="20" t="s">
        <v>27</v>
      </c>
      <c r="H334" s="21" t="s">
        <v>3</v>
      </c>
      <c r="I334" s="21" t="s">
        <v>28</v>
      </c>
      <c r="J334" s="21">
        <v>64</v>
      </c>
      <c r="K334" s="33">
        <f>J334/20</f>
        <v>3.2</v>
      </c>
      <c r="L334" s="92">
        <f>(K334+K335+K336+K337+K338+K339)/6</f>
        <v>1.8666666666666665</v>
      </c>
      <c r="M334" s="20" t="s">
        <v>29</v>
      </c>
      <c r="N334" s="20" t="s">
        <v>30</v>
      </c>
      <c r="O334" s="92">
        <f>(L334+L342)/2</f>
        <v>1.4333333333333331</v>
      </c>
    </row>
    <row r="335" spans="1:15" ht="189">
      <c r="A335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35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35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35" s="21" t="s">
        <v>31</v>
      </c>
      <c r="G335" s="20" t="s">
        <v>219</v>
      </c>
      <c r="H335" s="21" t="s">
        <v>33</v>
      </c>
      <c r="I335" s="21" t="s">
        <v>204</v>
      </c>
      <c r="J335" s="23">
        <v>3500</v>
      </c>
      <c r="K335" s="33">
        <f>J335/3500</f>
        <v>1</v>
      </c>
      <c r="L335" s="93"/>
      <c r="M335" s="21"/>
      <c r="N335" s="20" t="s">
        <v>35</v>
      </c>
      <c r="O335" s="93"/>
    </row>
    <row r="336" spans="1:15" ht="189">
      <c r="A336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36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36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36" s="21" t="s">
        <v>36</v>
      </c>
      <c r="G336" s="20" t="s">
        <v>220</v>
      </c>
      <c r="H336" s="20" t="s">
        <v>38</v>
      </c>
      <c r="I336" s="21" t="s">
        <v>39</v>
      </c>
      <c r="J336" s="21">
        <v>1</v>
      </c>
      <c r="K336" s="33">
        <f>J336/1</f>
        <v>1</v>
      </c>
      <c r="L336" s="93"/>
      <c r="M336" s="21"/>
      <c r="N336" s="20" t="s">
        <v>35</v>
      </c>
      <c r="O336" s="93"/>
    </row>
    <row r="337" spans="1:15" ht="189">
      <c r="A337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37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37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37" s="21" t="s">
        <v>40</v>
      </c>
      <c r="G337" s="20" t="s">
        <v>221</v>
      </c>
      <c r="H337" s="20" t="s">
        <v>42</v>
      </c>
      <c r="I337" s="21" t="s">
        <v>39</v>
      </c>
      <c r="J337" s="21">
        <v>1</v>
      </c>
      <c r="K337" s="33">
        <f>J337/1</f>
        <v>1</v>
      </c>
      <c r="L337" s="93"/>
      <c r="M337" s="21"/>
      <c r="N337" s="20" t="s">
        <v>35</v>
      </c>
      <c r="O337" s="93"/>
    </row>
    <row r="338" spans="1:15" ht="189">
      <c r="A338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38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38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38" s="21" t="s">
        <v>43</v>
      </c>
      <c r="G338" s="20" t="s">
        <v>222</v>
      </c>
      <c r="H338" s="20" t="s">
        <v>45</v>
      </c>
      <c r="I338" s="21" t="s">
        <v>223</v>
      </c>
      <c r="J338" s="21">
        <v>235</v>
      </c>
      <c r="K338" s="33">
        <f>J338/235</f>
        <v>1</v>
      </c>
      <c r="L338" s="93"/>
      <c r="M338" s="20"/>
      <c r="N338" s="20" t="s">
        <v>35</v>
      </c>
      <c r="O338" s="93"/>
    </row>
    <row r="339" spans="1:15" ht="189">
      <c r="A339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39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39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39" s="21" t="s">
        <v>47</v>
      </c>
      <c r="G339" s="20" t="s">
        <v>48</v>
      </c>
      <c r="H339" s="21" t="s">
        <v>49</v>
      </c>
      <c r="I339" s="21" t="s">
        <v>39</v>
      </c>
      <c r="J339" s="21">
        <v>4</v>
      </c>
      <c r="K339" s="33">
        <f>J339/1</f>
        <v>4</v>
      </c>
      <c r="L339" s="94"/>
      <c r="M339" s="20" t="s">
        <v>50</v>
      </c>
      <c r="N339" s="20" t="s">
        <v>30</v>
      </c>
      <c r="O339" s="93"/>
    </row>
    <row r="340" spans="1:15" ht="189">
      <c r="A340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40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40" s="18" t="str">
        <f t="shared" si="21"/>
        <v>Показатели, характеризующие объем государственной услуги, установленные в государственном задании</v>
      </c>
      <c r="F340" s="90" t="s">
        <v>51</v>
      </c>
      <c r="G340" s="90"/>
      <c r="H340" s="90"/>
      <c r="I340" s="90"/>
      <c r="J340" s="90"/>
      <c r="K340" s="21" t="s">
        <v>21</v>
      </c>
      <c r="L340" s="21" t="s">
        <v>22</v>
      </c>
      <c r="M340" s="91" t="s">
        <v>20</v>
      </c>
      <c r="N340" s="91"/>
      <c r="O340" s="93"/>
    </row>
    <row r="341" spans="1:15" ht="189">
      <c r="A341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41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41" s="18" t="str">
        <f t="shared" si="21"/>
        <v>Показатели, характеризующие объем государственной услуги, установленные в государственном задании</v>
      </c>
      <c r="F341" s="24" t="s">
        <v>26</v>
      </c>
      <c r="G341" s="20" t="s">
        <v>224</v>
      </c>
      <c r="H341" s="21"/>
      <c r="I341" s="21"/>
      <c r="J341" s="21"/>
      <c r="K341" s="21"/>
      <c r="L341" s="21"/>
      <c r="M341" s="21"/>
      <c r="N341" s="21"/>
      <c r="O341" s="93"/>
    </row>
    <row r="342" spans="1:15" ht="189">
      <c r="A342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42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42" s="18" t="str">
        <f t="shared" si="21"/>
        <v>Показатели, характеризующие объем государственной услуги, установленные в государственном задании</v>
      </c>
      <c r="F342" s="24" t="s">
        <v>53</v>
      </c>
      <c r="G342" s="20" t="s">
        <v>54</v>
      </c>
      <c r="H342" s="21" t="s">
        <v>55</v>
      </c>
      <c r="I342" s="25">
        <v>156</v>
      </c>
      <c r="J342" s="25">
        <v>156</v>
      </c>
      <c r="K342" s="33">
        <f>J342/I342</f>
        <v>1</v>
      </c>
      <c r="L342" s="92">
        <f>(K342+K343+K344+K345+K346)/5</f>
        <v>1</v>
      </c>
      <c r="M342" s="21"/>
      <c r="N342" s="20" t="s">
        <v>35</v>
      </c>
      <c r="O342" s="93"/>
    </row>
    <row r="343" spans="1:15" ht="189">
      <c r="A343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43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43" s="18" t="str">
        <f t="shared" si="21"/>
        <v>Показатели, характеризующие объем государственной услуги, установленные в государственном задании</v>
      </c>
      <c r="F343" s="24" t="s">
        <v>56</v>
      </c>
      <c r="G343" s="20" t="s">
        <v>57</v>
      </c>
      <c r="H343" s="21" t="s">
        <v>58</v>
      </c>
      <c r="I343" s="26">
        <v>10219.23</v>
      </c>
      <c r="J343" s="26">
        <v>10219.23</v>
      </c>
      <c r="K343" s="33">
        <f>J343/I343</f>
        <v>1</v>
      </c>
      <c r="L343" s="93"/>
      <c r="M343" s="21"/>
      <c r="N343" s="20" t="s">
        <v>79</v>
      </c>
      <c r="O343" s="93"/>
    </row>
    <row r="344" spans="1:15" ht="189">
      <c r="A344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44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44" s="18" t="str">
        <f t="shared" si="21"/>
        <v>Показатели, характеризующие объем государственной услуги, установленные в государственном задании</v>
      </c>
      <c r="F344" s="24" t="s">
        <v>60</v>
      </c>
      <c r="G344" s="20" t="s">
        <v>61</v>
      </c>
      <c r="H344" s="21" t="s">
        <v>62</v>
      </c>
      <c r="I344" s="27">
        <v>1594.2</v>
      </c>
      <c r="J344" s="27">
        <v>1594.2</v>
      </c>
      <c r="K344" s="33">
        <f>J344/I344</f>
        <v>1</v>
      </c>
      <c r="L344" s="93"/>
      <c r="M344" s="21"/>
      <c r="N344" s="21" t="s">
        <v>79</v>
      </c>
      <c r="O344" s="93"/>
    </row>
    <row r="345" spans="1:15" ht="189">
      <c r="A345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45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45" s="18" t="str">
        <f t="shared" si="21"/>
        <v>Показатели, характеризующие объем государственной услуги, установленные в государственном задании</v>
      </c>
      <c r="F345" s="24" t="s">
        <v>63</v>
      </c>
      <c r="G345" s="20" t="s">
        <v>64</v>
      </c>
      <c r="H345" s="21" t="s">
        <v>65</v>
      </c>
      <c r="I345" s="28">
        <v>156</v>
      </c>
      <c r="J345" s="28">
        <v>156</v>
      </c>
      <c r="K345" s="33">
        <f>J345/I345</f>
        <v>1</v>
      </c>
      <c r="L345" s="93"/>
      <c r="M345" s="21"/>
      <c r="N345" s="20" t="s">
        <v>35</v>
      </c>
      <c r="O345" s="93"/>
    </row>
    <row r="346" spans="1:15" ht="189">
      <c r="A346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46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46" s="18" t="str">
        <f t="shared" si="21"/>
        <v>Показатели, характеризующие объем государственной услуги, установленные в государственном задании</v>
      </c>
      <c r="F346" s="24" t="s">
        <v>66</v>
      </c>
      <c r="G346" s="20" t="s">
        <v>67</v>
      </c>
      <c r="H346" s="21" t="s">
        <v>68</v>
      </c>
      <c r="I346" s="21">
        <v>182</v>
      </c>
      <c r="J346" s="21">
        <v>182</v>
      </c>
      <c r="K346" s="33">
        <f>J346/I346</f>
        <v>1</v>
      </c>
      <c r="L346" s="94"/>
      <c r="M346" s="21"/>
      <c r="N346" s="20" t="s">
        <v>35</v>
      </c>
      <c r="O346" s="94"/>
    </row>
    <row r="347" spans="1:15" ht="189">
      <c r="A347" s="18" t="str">
        <f t="shared" si="19"/>
        <v>Наименование учреждения: краевое государственное автономное учреждение «Редакция газеты «Эхо Турана»</v>
      </c>
      <c r="B347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47" s="18" t="str">
        <f t="shared" si="21"/>
        <v>Показатели, характеризующие объем государственной услуги, установленные в государственном задании</v>
      </c>
      <c r="F347" s="31"/>
      <c r="G347" s="31"/>
      <c r="H347" s="31"/>
      <c r="I347" s="31"/>
      <c r="J347" s="31"/>
      <c r="K347" s="31"/>
      <c r="L347" s="31"/>
      <c r="M347" s="31"/>
      <c r="N347" s="31"/>
      <c r="O347" s="31"/>
    </row>
    <row r="348" spans="1:15" ht="189">
      <c r="A348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48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48" s="18" t="str">
        <f t="shared" si="21"/>
        <v>Показатели, характеризующие объем государственной услуги, установленные в государственном задании</v>
      </c>
      <c r="F348" s="87" t="s">
        <v>225</v>
      </c>
      <c r="G348" s="88"/>
      <c r="H348" s="88"/>
      <c r="I348" s="88"/>
      <c r="J348" s="88"/>
      <c r="K348" s="88"/>
      <c r="L348" s="88"/>
      <c r="M348" s="88"/>
      <c r="N348" s="88"/>
      <c r="O348" s="89"/>
    </row>
    <row r="349" spans="1:15" ht="189.75">
      <c r="A349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49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49" s="18" t="str">
        <f t="shared" si="21"/>
        <v>Показатели, характеризующие объем государственной услуги, установленные в государственном задании</v>
      </c>
      <c r="F349" s="87" t="s">
        <v>24</v>
      </c>
      <c r="G349" s="88"/>
      <c r="H349" s="88"/>
      <c r="I349" s="88"/>
      <c r="J349" s="88"/>
      <c r="K349" s="88"/>
      <c r="L349" s="88"/>
      <c r="M349" s="88"/>
      <c r="N349" s="88"/>
      <c r="O349" s="89"/>
    </row>
    <row r="350" spans="1:15" ht="189">
      <c r="A350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50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50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50" s="90" t="s">
        <v>25</v>
      </c>
      <c r="G350" s="90"/>
      <c r="H350" s="90"/>
      <c r="I350" s="90"/>
      <c r="J350" s="90"/>
      <c r="K350" s="20" t="s">
        <v>18</v>
      </c>
      <c r="L350" s="20" t="s">
        <v>19</v>
      </c>
      <c r="M350" s="90" t="s">
        <v>20</v>
      </c>
      <c r="N350" s="90"/>
      <c r="O350" s="20"/>
    </row>
    <row r="351" spans="1:15" ht="189">
      <c r="A351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51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51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51" s="21" t="s">
        <v>26</v>
      </c>
      <c r="G351" s="20" t="s">
        <v>27</v>
      </c>
      <c r="H351" s="21" t="s">
        <v>3</v>
      </c>
      <c r="I351" s="21" t="s">
        <v>28</v>
      </c>
      <c r="J351" s="21">
        <v>71</v>
      </c>
      <c r="K351" s="33">
        <f>J351/20</f>
        <v>3.55</v>
      </c>
      <c r="L351" s="92">
        <f>(K351+K352+K353+K354+K355+K356)/6</f>
        <v>1.9112745098039217</v>
      </c>
      <c r="M351" s="20" t="s">
        <v>29</v>
      </c>
      <c r="N351" s="20" t="s">
        <v>30</v>
      </c>
      <c r="O351" s="92">
        <f>(L351+L359)/2</f>
        <v>1.4556372549019607</v>
      </c>
    </row>
    <row r="352" spans="1:15" ht="189">
      <c r="A352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52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52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52" s="21" t="s">
        <v>31</v>
      </c>
      <c r="G352" s="20" t="s">
        <v>226</v>
      </c>
      <c r="H352" s="21" t="s">
        <v>33</v>
      </c>
      <c r="I352" s="21">
        <v>7350</v>
      </c>
      <c r="J352" s="23">
        <v>7350</v>
      </c>
      <c r="K352" s="33">
        <f>J352/7350</f>
        <v>1</v>
      </c>
      <c r="L352" s="93"/>
      <c r="M352" s="21"/>
      <c r="N352" s="20" t="s">
        <v>35</v>
      </c>
      <c r="O352" s="93"/>
    </row>
    <row r="353" spans="1:15" ht="189">
      <c r="A353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53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53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53" s="21" t="s">
        <v>36</v>
      </c>
      <c r="G353" s="20" t="s">
        <v>227</v>
      </c>
      <c r="H353" s="20" t="s">
        <v>38</v>
      </c>
      <c r="I353" s="21" t="s">
        <v>39</v>
      </c>
      <c r="J353" s="21">
        <v>1</v>
      </c>
      <c r="K353" s="33">
        <f>J353/1</f>
        <v>1</v>
      </c>
      <c r="L353" s="93"/>
      <c r="M353" s="21"/>
      <c r="N353" s="20" t="s">
        <v>35</v>
      </c>
      <c r="O353" s="93"/>
    </row>
    <row r="354" spans="1:15" ht="189">
      <c r="A354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54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54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54" s="21" t="s">
        <v>40</v>
      </c>
      <c r="G354" s="20" t="s">
        <v>228</v>
      </c>
      <c r="H354" s="20" t="s">
        <v>42</v>
      </c>
      <c r="I354" s="21" t="s">
        <v>39</v>
      </c>
      <c r="J354" s="21">
        <v>1</v>
      </c>
      <c r="K354" s="33">
        <f>J354/1</f>
        <v>1</v>
      </c>
      <c r="L354" s="93"/>
      <c r="M354" s="21"/>
      <c r="N354" s="20" t="s">
        <v>35</v>
      </c>
      <c r="O354" s="93"/>
    </row>
    <row r="355" spans="1:15" ht="189">
      <c r="A355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55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55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55" s="21" t="s">
        <v>43</v>
      </c>
      <c r="G355" s="20" t="s">
        <v>229</v>
      </c>
      <c r="H355" s="20" t="s">
        <v>45</v>
      </c>
      <c r="I355" s="21" t="s">
        <v>230</v>
      </c>
      <c r="J355" s="21">
        <v>156</v>
      </c>
      <c r="K355" s="33">
        <f>J355/170</f>
        <v>0.91764705882352937</v>
      </c>
      <c r="L355" s="93"/>
      <c r="M355" s="21"/>
      <c r="N355" s="20" t="s">
        <v>35</v>
      </c>
      <c r="O355" s="93"/>
    </row>
    <row r="356" spans="1:15" ht="189">
      <c r="A356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56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56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56" s="21" t="s">
        <v>47</v>
      </c>
      <c r="G356" s="20" t="s">
        <v>48</v>
      </c>
      <c r="H356" s="21" t="s">
        <v>49</v>
      </c>
      <c r="I356" s="21" t="s">
        <v>39</v>
      </c>
      <c r="J356" s="21">
        <v>4</v>
      </c>
      <c r="K356" s="33">
        <f>J356/1</f>
        <v>4</v>
      </c>
      <c r="L356" s="94"/>
      <c r="M356" s="20" t="s">
        <v>50</v>
      </c>
      <c r="N356" s="20" t="s">
        <v>30</v>
      </c>
      <c r="O356" s="93"/>
    </row>
    <row r="357" spans="1:15" ht="189">
      <c r="A357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57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57" s="18" t="str">
        <f t="shared" si="21"/>
        <v>Показатели, характеризующие объем государственной услуги, установленные в государственном задании</v>
      </c>
      <c r="F357" s="90" t="s">
        <v>51</v>
      </c>
      <c r="G357" s="90"/>
      <c r="H357" s="90"/>
      <c r="I357" s="90"/>
      <c r="J357" s="90"/>
      <c r="K357" s="21" t="s">
        <v>21</v>
      </c>
      <c r="L357" s="21" t="s">
        <v>22</v>
      </c>
      <c r="M357" s="91" t="s">
        <v>20</v>
      </c>
      <c r="N357" s="91"/>
      <c r="O357" s="93"/>
    </row>
    <row r="358" spans="1:15" ht="189">
      <c r="A358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58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58" s="18" t="str">
        <f t="shared" si="21"/>
        <v>Показатели, характеризующие объем государственной услуги, установленные в государственном задании</v>
      </c>
      <c r="F358" s="24" t="s">
        <v>26</v>
      </c>
      <c r="G358" s="20" t="s">
        <v>231</v>
      </c>
      <c r="H358" s="21"/>
      <c r="I358" s="21"/>
      <c r="J358" s="21"/>
      <c r="K358" s="21"/>
      <c r="L358" s="21"/>
      <c r="M358" s="21"/>
      <c r="N358" s="21"/>
      <c r="O358" s="93"/>
    </row>
    <row r="359" spans="1:15" ht="189">
      <c r="A359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59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59" s="18" t="str">
        <f t="shared" si="21"/>
        <v>Показатели, характеризующие объем государственной услуги, установленные в государственном задании</v>
      </c>
      <c r="F359" s="24" t="s">
        <v>53</v>
      </c>
      <c r="G359" s="20" t="s">
        <v>54</v>
      </c>
      <c r="H359" s="21" t="s">
        <v>55</v>
      </c>
      <c r="I359" s="25">
        <v>182</v>
      </c>
      <c r="J359" s="25">
        <v>182</v>
      </c>
      <c r="K359" s="33">
        <f>J359/I359</f>
        <v>1</v>
      </c>
      <c r="L359" s="92">
        <f>(K359+K360+K361+K362+K363)/5</f>
        <v>1</v>
      </c>
      <c r="M359" s="21"/>
      <c r="N359" s="20" t="s">
        <v>35</v>
      </c>
      <c r="O359" s="93"/>
    </row>
    <row r="360" spans="1:15" ht="189">
      <c r="A360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60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60" s="18" t="str">
        <f t="shared" si="21"/>
        <v>Показатели, характеризующие объем государственной услуги, установленные в государственном задании</v>
      </c>
      <c r="F360" s="24" t="s">
        <v>56</v>
      </c>
      <c r="G360" s="20" t="s">
        <v>57</v>
      </c>
      <c r="H360" s="21" t="s">
        <v>58</v>
      </c>
      <c r="I360" s="26">
        <v>10939.56</v>
      </c>
      <c r="J360" s="26">
        <v>10939.56</v>
      </c>
      <c r="K360" s="33">
        <f>J360/I360</f>
        <v>1</v>
      </c>
      <c r="L360" s="93"/>
      <c r="M360" s="21"/>
      <c r="N360" s="20" t="s">
        <v>79</v>
      </c>
      <c r="O360" s="93"/>
    </row>
    <row r="361" spans="1:15" ht="189">
      <c r="A361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61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61" s="18" t="str">
        <f t="shared" si="21"/>
        <v>Показатели, характеризующие объем государственной услуги, установленные в государственном задании</v>
      </c>
      <c r="F361" s="24" t="s">
        <v>60</v>
      </c>
      <c r="G361" s="20" t="s">
        <v>61</v>
      </c>
      <c r="H361" s="21" t="s">
        <v>62</v>
      </c>
      <c r="I361" s="27">
        <v>1991</v>
      </c>
      <c r="J361" s="27">
        <v>1991</v>
      </c>
      <c r="K361" s="33">
        <f>J361/I361</f>
        <v>1</v>
      </c>
      <c r="L361" s="93"/>
      <c r="M361" s="21"/>
      <c r="N361" s="21" t="s">
        <v>79</v>
      </c>
      <c r="O361" s="93"/>
    </row>
    <row r="362" spans="1:15" ht="189">
      <c r="A362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62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62" s="18" t="str">
        <f t="shared" si="21"/>
        <v>Показатели, характеризующие объем государственной услуги, установленные в государственном задании</v>
      </c>
      <c r="F362" s="24" t="s">
        <v>63</v>
      </c>
      <c r="G362" s="20" t="s">
        <v>64</v>
      </c>
      <c r="H362" s="21" t="s">
        <v>65</v>
      </c>
      <c r="I362" s="28">
        <v>260</v>
      </c>
      <c r="J362" s="28">
        <v>260</v>
      </c>
      <c r="K362" s="33">
        <f>J362/I362</f>
        <v>1</v>
      </c>
      <c r="L362" s="93"/>
      <c r="M362" s="21"/>
      <c r="N362" s="20" t="s">
        <v>35</v>
      </c>
      <c r="O362" s="93"/>
    </row>
    <row r="363" spans="1:15" ht="189">
      <c r="A363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63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63" s="18" t="str">
        <f t="shared" si="21"/>
        <v>Показатели, характеризующие объем государственной услуги, установленные в государственном задании</v>
      </c>
      <c r="F363" s="24" t="s">
        <v>66</v>
      </c>
      <c r="G363" s="20" t="s">
        <v>67</v>
      </c>
      <c r="H363" s="21" t="s">
        <v>68</v>
      </c>
      <c r="I363" s="21">
        <v>382.2</v>
      </c>
      <c r="J363" s="21">
        <v>382.2</v>
      </c>
      <c r="K363" s="33">
        <f>J363/I363</f>
        <v>1</v>
      </c>
      <c r="L363" s="94"/>
      <c r="M363" s="21"/>
      <c r="N363" s="20" t="s">
        <v>35</v>
      </c>
      <c r="O363" s="94"/>
    </row>
    <row r="364" spans="1:15" ht="189">
      <c r="A364" s="18" t="str">
        <f t="shared" si="19"/>
        <v>Наименование учреждения: краевое государственное автономное учреждение «Редакция газеты «Тубинские вести»</v>
      </c>
      <c r="B364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64" s="18" t="str">
        <f t="shared" si="21"/>
        <v>Показатели, характеризующие объем государственной услуги, установленные в государственном задании</v>
      </c>
      <c r="F364" s="31"/>
      <c r="G364" s="31"/>
      <c r="H364" s="31"/>
      <c r="I364" s="31"/>
      <c r="J364" s="31"/>
      <c r="K364" s="31"/>
      <c r="L364" s="31"/>
      <c r="M364" s="31"/>
      <c r="N364" s="31"/>
      <c r="O364" s="31"/>
    </row>
    <row r="365" spans="1:15" ht="189">
      <c r="A365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65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65" s="18" t="str">
        <f t="shared" si="21"/>
        <v>Показатели, характеризующие объем государственной услуги, установленные в государственном задании</v>
      </c>
      <c r="F365" s="87" t="s">
        <v>232</v>
      </c>
      <c r="G365" s="88"/>
      <c r="H365" s="88"/>
      <c r="I365" s="88"/>
      <c r="J365" s="88"/>
      <c r="K365" s="88"/>
      <c r="L365" s="88"/>
      <c r="M365" s="88"/>
      <c r="N365" s="88"/>
      <c r="O365" s="89"/>
    </row>
    <row r="366" spans="1:15" ht="189.75">
      <c r="A366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66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66" s="18" t="str">
        <f t="shared" si="21"/>
        <v>Показатели, характеризующие объем государственной услуги, установленные в государственном задании</v>
      </c>
      <c r="F366" s="87" t="s">
        <v>24</v>
      </c>
      <c r="G366" s="88"/>
      <c r="H366" s="88"/>
      <c r="I366" s="88"/>
      <c r="J366" s="88"/>
      <c r="K366" s="88"/>
      <c r="L366" s="88"/>
      <c r="M366" s="88"/>
      <c r="N366" s="88"/>
      <c r="O366" s="89"/>
    </row>
    <row r="367" spans="1:15" ht="189">
      <c r="A367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67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67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67" s="90" t="s">
        <v>25</v>
      </c>
      <c r="G367" s="90"/>
      <c r="H367" s="90"/>
      <c r="I367" s="90"/>
      <c r="J367" s="90"/>
      <c r="K367" s="20" t="s">
        <v>18</v>
      </c>
      <c r="L367" s="20" t="s">
        <v>19</v>
      </c>
      <c r="M367" s="90" t="s">
        <v>20</v>
      </c>
      <c r="N367" s="90"/>
      <c r="O367" s="20"/>
    </row>
    <row r="368" spans="1:15" ht="189">
      <c r="A368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68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68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68" s="21" t="s">
        <v>26</v>
      </c>
      <c r="G368" s="20" t="s">
        <v>27</v>
      </c>
      <c r="H368" s="21" t="s">
        <v>3</v>
      </c>
      <c r="I368" s="21" t="s">
        <v>28</v>
      </c>
      <c r="J368" s="21">
        <v>100</v>
      </c>
      <c r="K368" s="33">
        <f>J368/20</f>
        <v>5</v>
      </c>
      <c r="L368" s="92">
        <f>(K368+K369+K370+K371+K372+K373)/6</f>
        <v>2.1666666666666665</v>
      </c>
      <c r="M368" s="20" t="s">
        <v>29</v>
      </c>
      <c r="N368" s="20" t="s">
        <v>30</v>
      </c>
      <c r="O368" s="92">
        <f>(L368+L376)/2</f>
        <v>1.5833333333333333</v>
      </c>
    </row>
    <row r="369" spans="1:15" ht="189">
      <c r="A369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69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69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69" s="21" t="s">
        <v>31</v>
      </c>
      <c r="G369" s="20" t="s">
        <v>233</v>
      </c>
      <c r="H369" s="21" t="s">
        <v>33</v>
      </c>
      <c r="I369" s="21" t="s">
        <v>234</v>
      </c>
      <c r="J369" s="23">
        <v>4200</v>
      </c>
      <c r="K369" s="33">
        <f>J369/4200</f>
        <v>1</v>
      </c>
      <c r="L369" s="93"/>
      <c r="M369" s="21"/>
      <c r="N369" s="20" t="s">
        <v>35</v>
      </c>
      <c r="O369" s="93"/>
    </row>
    <row r="370" spans="1:15" ht="189">
      <c r="A370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70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70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70" s="21" t="s">
        <v>36</v>
      </c>
      <c r="G370" s="20" t="s">
        <v>235</v>
      </c>
      <c r="H370" s="20" t="s">
        <v>38</v>
      </c>
      <c r="I370" s="21" t="s">
        <v>39</v>
      </c>
      <c r="J370" s="21">
        <v>1</v>
      </c>
      <c r="K370" s="33">
        <f>J370/1</f>
        <v>1</v>
      </c>
      <c r="L370" s="93"/>
      <c r="M370" s="21"/>
      <c r="N370" s="20" t="s">
        <v>35</v>
      </c>
      <c r="O370" s="93"/>
    </row>
    <row r="371" spans="1:15" ht="189">
      <c r="A371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71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71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71" s="21" t="s">
        <v>40</v>
      </c>
      <c r="G371" s="20" t="s">
        <v>236</v>
      </c>
      <c r="H371" s="20" t="s">
        <v>42</v>
      </c>
      <c r="I371" s="21" t="s">
        <v>39</v>
      </c>
      <c r="J371" s="21">
        <v>1</v>
      </c>
      <c r="K371" s="33">
        <f>J371/1</f>
        <v>1</v>
      </c>
      <c r="L371" s="93"/>
      <c r="M371" s="21"/>
      <c r="N371" s="20" t="s">
        <v>35</v>
      </c>
      <c r="O371" s="93"/>
    </row>
    <row r="372" spans="1:15" ht="189">
      <c r="A372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72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72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72" s="21" t="s">
        <v>43</v>
      </c>
      <c r="G372" s="20" t="s">
        <v>237</v>
      </c>
      <c r="H372" s="20" t="s">
        <v>45</v>
      </c>
      <c r="I372" s="21" t="s">
        <v>238</v>
      </c>
      <c r="J372" s="21">
        <v>64</v>
      </c>
      <c r="K372" s="33">
        <f>J372/64</f>
        <v>1</v>
      </c>
      <c r="L372" s="93"/>
      <c r="M372" s="21"/>
      <c r="N372" s="20" t="s">
        <v>35</v>
      </c>
      <c r="O372" s="93"/>
    </row>
    <row r="373" spans="1:15" ht="189">
      <c r="A373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73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73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73" s="21" t="s">
        <v>47</v>
      </c>
      <c r="G373" s="20" t="s">
        <v>48</v>
      </c>
      <c r="H373" s="21" t="s">
        <v>49</v>
      </c>
      <c r="I373" s="21" t="s">
        <v>39</v>
      </c>
      <c r="J373" s="21">
        <v>4</v>
      </c>
      <c r="K373" s="33">
        <f>J373/1</f>
        <v>4</v>
      </c>
      <c r="L373" s="94"/>
      <c r="M373" s="20" t="s">
        <v>50</v>
      </c>
      <c r="N373" s="20" t="s">
        <v>30</v>
      </c>
      <c r="O373" s="93"/>
    </row>
    <row r="374" spans="1:15" ht="189">
      <c r="A374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74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74" s="18" t="str">
        <f t="shared" si="21"/>
        <v>Показатели, характеризующие объем государственной услуги, установленные в государственном задании</v>
      </c>
      <c r="F374" s="90" t="s">
        <v>51</v>
      </c>
      <c r="G374" s="90"/>
      <c r="H374" s="90"/>
      <c r="I374" s="90"/>
      <c r="J374" s="90"/>
      <c r="K374" s="21" t="s">
        <v>21</v>
      </c>
      <c r="L374" s="21" t="s">
        <v>22</v>
      </c>
      <c r="M374" s="91" t="s">
        <v>20</v>
      </c>
      <c r="N374" s="91"/>
      <c r="O374" s="93"/>
    </row>
    <row r="375" spans="1:15" ht="189">
      <c r="A375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75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75" s="18" t="str">
        <f t="shared" si="21"/>
        <v>Показатели, характеризующие объем государственной услуги, установленные в государственном задании</v>
      </c>
      <c r="F375" s="24" t="s">
        <v>26</v>
      </c>
      <c r="G375" s="20" t="s">
        <v>239</v>
      </c>
      <c r="H375" s="21"/>
      <c r="I375" s="21"/>
      <c r="J375" s="21"/>
      <c r="K375" s="21"/>
      <c r="L375" s="21"/>
      <c r="M375" s="21"/>
      <c r="N375" s="21"/>
      <c r="O375" s="93"/>
    </row>
    <row r="376" spans="1:15" ht="189">
      <c r="A376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76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76" s="18" t="str">
        <f t="shared" si="21"/>
        <v>Показатели, характеризующие объем государственной услуги, установленные в государственном задании</v>
      </c>
      <c r="F376" s="24" t="s">
        <v>53</v>
      </c>
      <c r="G376" s="20" t="s">
        <v>54</v>
      </c>
      <c r="H376" s="21" t="s">
        <v>55</v>
      </c>
      <c r="I376" s="25">
        <v>252</v>
      </c>
      <c r="J376" s="25">
        <v>252</v>
      </c>
      <c r="K376" s="33">
        <f>J376/I376</f>
        <v>1</v>
      </c>
      <c r="L376" s="92">
        <f>(K376+K377+K378+K379+K380)/5</f>
        <v>1</v>
      </c>
      <c r="M376" s="21"/>
      <c r="N376" s="20" t="s">
        <v>35</v>
      </c>
      <c r="O376" s="93"/>
    </row>
    <row r="377" spans="1:15" ht="189">
      <c r="A377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77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77" s="18" t="str">
        <f t="shared" si="21"/>
        <v>Показатели, характеризующие объем государственной услуги, установленные в государственном задании</v>
      </c>
      <c r="F377" s="24" t="s">
        <v>56</v>
      </c>
      <c r="G377" s="20" t="s">
        <v>57</v>
      </c>
      <c r="H377" s="21" t="s">
        <v>58</v>
      </c>
      <c r="I377" s="26">
        <v>7306.75</v>
      </c>
      <c r="J377" s="26">
        <v>7306.75</v>
      </c>
      <c r="K377" s="33">
        <f>J377/I377</f>
        <v>1</v>
      </c>
      <c r="L377" s="93"/>
      <c r="M377" s="21"/>
      <c r="N377" s="20" t="s">
        <v>79</v>
      </c>
      <c r="O377" s="93"/>
    </row>
    <row r="378" spans="1:15" ht="189">
      <c r="A378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78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78" s="18" t="str">
        <f t="shared" si="21"/>
        <v>Показатели, характеризующие объем государственной услуги, установленные в государственном задании</v>
      </c>
      <c r="F378" s="24" t="s">
        <v>60</v>
      </c>
      <c r="G378" s="20" t="s">
        <v>61</v>
      </c>
      <c r="H378" s="21" t="s">
        <v>62</v>
      </c>
      <c r="I378" s="27">
        <v>1841.3</v>
      </c>
      <c r="J378" s="27">
        <v>1841.3</v>
      </c>
      <c r="K378" s="33">
        <f>J378/I378</f>
        <v>1</v>
      </c>
      <c r="L378" s="93"/>
      <c r="M378" s="21"/>
      <c r="N378" s="21" t="s">
        <v>79</v>
      </c>
      <c r="O378" s="93"/>
    </row>
    <row r="379" spans="1:15" ht="189">
      <c r="A379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79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79" s="18" t="str">
        <f t="shared" si="21"/>
        <v>Показатели, характеризующие объем государственной услуги, установленные в государственном задании</v>
      </c>
      <c r="F379" s="24" t="s">
        <v>63</v>
      </c>
      <c r="G379" s="20" t="s">
        <v>64</v>
      </c>
      <c r="H379" s="21" t="s">
        <v>65</v>
      </c>
      <c r="I379" s="28">
        <v>312</v>
      </c>
      <c r="J379" s="28">
        <v>312</v>
      </c>
      <c r="K379" s="33">
        <f>J379/I379</f>
        <v>1</v>
      </c>
      <c r="L379" s="93"/>
      <c r="M379" s="20"/>
      <c r="N379" s="20" t="s">
        <v>35</v>
      </c>
      <c r="O379" s="93"/>
    </row>
    <row r="380" spans="1:15" ht="189">
      <c r="A380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80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80" s="18" t="str">
        <f t="shared" si="21"/>
        <v>Показатели, характеризующие объем государственной услуги, установленные в государственном задании</v>
      </c>
      <c r="F380" s="24" t="s">
        <v>66</v>
      </c>
      <c r="G380" s="20" t="s">
        <v>67</v>
      </c>
      <c r="H380" s="21" t="s">
        <v>68</v>
      </c>
      <c r="I380" s="21">
        <v>218.4</v>
      </c>
      <c r="J380" s="21">
        <v>218.4</v>
      </c>
      <c r="K380" s="33">
        <f>J380/I380</f>
        <v>1</v>
      </c>
      <c r="L380" s="94"/>
      <c r="M380" s="20"/>
      <c r="N380" s="20" t="s">
        <v>35</v>
      </c>
      <c r="O380" s="94"/>
    </row>
    <row r="381" spans="1:15" ht="189">
      <c r="A381" s="18" t="str">
        <f t="shared" si="19"/>
        <v>Наименование учреждения: краевое государственное автономное учреждение «Редакция газеты «Заря Енисея»</v>
      </c>
      <c r="B381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81" s="18" t="str">
        <f t="shared" si="21"/>
        <v>Показатели, характеризующие объем государственной услуги, установленные в государственном задании</v>
      </c>
      <c r="F381" s="31"/>
      <c r="G381" s="31"/>
      <c r="H381" s="31"/>
      <c r="I381" s="31"/>
      <c r="J381" s="31"/>
      <c r="K381" s="31"/>
      <c r="L381" s="31"/>
      <c r="M381" s="31"/>
      <c r="N381" s="31"/>
      <c r="O381" s="31"/>
    </row>
    <row r="382" spans="1:15" ht="189">
      <c r="A382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82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82" s="18" t="str">
        <f t="shared" si="21"/>
        <v>Показатели, характеризующие объем государственной услуги, установленные в государственном задании</v>
      </c>
      <c r="F382" s="87" t="s">
        <v>240</v>
      </c>
      <c r="G382" s="88"/>
      <c r="H382" s="88"/>
      <c r="I382" s="88"/>
      <c r="J382" s="88"/>
      <c r="K382" s="88"/>
      <c r="L382" s="88"/>
      <c r="M382" s="88"/>
      <c r="N382" s="88"/>
      <c r="O382" s="89"/>
    </row>
    <row r="383" spans="1:15" ht="189.75">
      <c r="A383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83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83" s="18" t="str">
        <f t="shared" si="21"/>
        <v>Показатели, характеризующие объем государственной услуги, установленные в государственном задании</v>
      </c>
      <c r="F383" s="87" t="s">
        <v>24</v>
      </c>
      <c r="G383" s="88"/>
      <c r="H383" s="88"/>
      <c r="I383" s="88"/>
      <c r="J383" s="88"/>
      <c r="K383" s="88"/>
      <c r="L383" s="88"/>
      <c r="M383" s="88"/>
      <c r="N383" s="88"/>
      <c r="O383" s="89"/>
    </row>
    <row r="384" spans="1:15" ht="189">
      <c r="A384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84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84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84" s="90" t="s">
        <v>25</v>
      </c>
      <c r="G384" s="90"/>
      <c r="H384" s="90"/>
      <c r="I384" s="90"/>
      <c r="J384" s="90"/>
      <c r="K384" s="20" t="s">
        <v>18</v>
      </c>
      <c r="L384" s="20" t="s">
        <v>19</v>
      </c>
      <c r="M384" s="90" t="s">
        <v>20</v>
      </c>
      <c r="N384" s="90"/>
      <c r="O384" s="20"/>
    </row>
    <row r="385" spans="1:15" ht="189">
      <c r="A385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85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85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85" s="21" t="s">
        <v>26</v>
      </c>
      <c r="G385" s="20" t="s">
        <v>27</v>
      </c>
      <c r="H385" s="21" t="s">
        <v>3</v>
      </c>
      <c r="I385" s="21" t="s">
        <v>28</v>
      </c>
      <c r="J385" s="21">
        <v>20</v>
      </c>
      <c r="K385" s="33">
        <f>J385/20</f>
        <v>1</v>
      </c>
      <c r="L385" s="92">
        <f>(K385+K386+K387+K388+K389+K390)/6</f>
        <v>1</v>
      </c>
      <c r="M385" s="21"/>
      <c r="N385" s="20" t="s">
        <v>30</v>
      </c>
      <c r="O385" s="92">
        <f>(L385+L393)/2</f>
        <v>1</v>
      </c>
    </row>
    <row r="386" spans="1:15" ht="189">
      <c r="A386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86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86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86" s="21" t="s">
        <v>31</v>
      </c>
      <c r="G386" s="20" t="s">
        <v>241</v>
      </c>
      <c r="H386" s="21" t="s">
        <v>33</v>
      </c>
      <c r="I386" s="21" t="s">
        <v>242</v>
      </c>
      <c r="J386" s="23">
        <v>16500</v>
      </c>
      <c r="K386" s="33">
        <f>J386/16500</f>
        <v>1</v>
      </c>
      <c r="L386" s="93"/>
      <c r="M386" s="21"/>
      <c r="N386" s="20" t="s">
        <v>35</v>
      </c>
      <c r="O386" s="93"/>
    </row>
    <row r="387" spans="1:15" ht="189">
      <c r="A387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87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87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87" s="21" t="s">
        <v>36</v>
      </c>
      <c r="G387" s="20" t="s">
        <v>243</v>
      </c>
      <c r="H387" s="20" t="s">
        <v>38</v>
      </c>
      <c r="I387" s="21" t="s">
        <v>39</v>
      </c>
      <c r="J387" s="21">
        <v>1</v>
      </c>
      <c r="K387" s="33">
        <f>J387/1</f>
        <v>1</v>
      </c>
      <c r="L387" s="93"/>
      <c r="M387" s="21"/>
      <c r="N387" s="20" t="s">
        <v>35</v>
      </c>
      <c r="O387" s="93"/>
    </row>
    <row r="388" spans="1:15" ht="189">
      <c r="A388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88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88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88" s="21" t="s">
        <v>40</v>
      </c>
      <c r="G388" s="20" t="s">
        <v>244</v>
      </c>
      <c r="H388" s="20" t="s">
        <v>42</v>
      </c>
      <c r="I388" s="21" t="s">
        <v>39</v>
      </c>
      <c r="J388" s="21">
        <v>1</v>
      </c>
      <c r="K388" s="33">
        <f>J388/1</f>
        <v>1</v>
      </c>
      <c r="L388" s="93"/>
      <c r="M388" s="21"/>
      <c r="N388" s="20" t="s">
        <v>35</v>
      </c>
      <c r="O388" s="93"/>
    </row>
    <row r="389" spans="1:15" ht="189">
      <c r="A389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89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89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89" s="21" t="s">
        <v>43</v>
      </c>
      <c r="G389" s="20" t="s">
        <v>245</v>
      </c>
      <c r="H389" s="20" t="s">
        <v>45</v>
      </c>
      <c r="I389" s="21" t="s">
        <v>246</v>
      </c>
      <c r="J389" s="21">
        <v>167</v>
      </c>
      <c r="K389" s="33">
        <f>J389/167</f>
        <v>1</v>
      </c>
      <c r="L389" s="93"/>
      <c r="M389" s="21"/>
      <c r="N389" s="20" t="s">
        <v>35</v>
      </c>
      <c r="O389" s="93"/>
    </row>
    <row r="390" spans="1:15" ht="189">
      <c r="A390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90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90" s="18" t="str">
        <f t="shared" si="21"/>
        <v>Показатели, характеризующие качество государственной услуги, установленные в государственном задании</v>
      </c>
      <c r="F390" s="21" t="s">
        <v>47</v>
      </c>
      <c r="G390" s="20" t="s">
        <v>48</v>
      </c>
      <c r="H390" s="21" t="s">
        <v>49</v>
      </c>
      <c r="I390" s="21" t="s">
        <v>39</v>
      </c>
      <c r="J390" s="21">
        <v>1</v>
      </c>
      <c r="K390" s="33">
        <f>J390/1</f>
        <v>1</v>
      </c>
      <c r="L390" s="94"/>
      <c r="M390" s="21"/>
      <c r="N390" s="20" t="s">
        <v>30</v>
      </c>
      <c r="O390" s="93"/>
    </row>
    <row r="391" spans="1:15" ht="189">
      <c r="A391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91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91" s="18" t="str">
        <f t="shared" si="21"/>
        <v>Показатели, характеризующие объем государственной услуги, установленные в государственном задании</v>
      </c>
      <c r="F391" s="90" t="s">
        <v>51</v>
      </c>
      <c r="G391" s="90"/>
      <c r="H391" s="90"/>
      <c r="I391" s="90"/>
      <c r="J391" s="90"/>
      <c r="K391" s="21" t="s">
        <v>21</v>
      </c>
      <c r="L391" s="21" t="s">
        <v>22</v>
      </c>
      <c r="M391" s="91" t="s">
        <v>20</v>
      </c>
      <c r="N391" s="91"/>
      <c r="O391" s="93"/>
    </row>
    <row r="392" spans="1:15" ht="189">
      <c r="A392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92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92" s="18" t="str">
        <f t="shared" si="21"/>
        <v>Показатели, характеризующие объем государственной услуги, установленные в государственном задании</v>
      </c>
      <c r="F392" s="24" t="s">
        <v>26</v>
      </c>
      <c r="G392" s="20" t="s">
        <v>247</v>
      </c>
      <c r="H392" s="21"/>
      <c r="I392" s="21"/>
      <c r="J392" s="21"/>
      <c r="K392" s="21"/>
      <c r="L392" s="21"/>
      <c r="M392" s="21"/>
      <c r="N392" s="21"/>
      <c r="O392" s="93"/>
    </row>
    <row r="393" spans="1:15" ht="189">
      <c r="A393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93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93" s="18" t="str">
        <f t="shared" si="21"/>
        <v>Показатели, характеризующие объем государственной услуги, установленные в государственном задании</v>
      </c>
      <c r="F393" s="24" t="s">
        <v>53</v>
      </c>
      <c r="G393" s="20" t="s">
        <v>54</v>
      </c>
      <c r="H393" s="21" t="s">
        <v>55</v>
      </c>
      <c r="I393" s="25">
        <v>198</v>
      </c>
      <c r="J393" s="25">
        <v>198</v>
      </c>
      <c r="K393" s="33">
        <f>J393/I393</f>
        <v>1</v>
      </c>
      <c r="L393" s="92">
        <f>(K393+K394+K395+K396+K397)/5</f>
        <v>1</v>
      </c>
      <c r="M393" s="21"/>
      <c r="N393" s="20" t="s">
        <v>35</v>
      </c>
      <c r="O393" s="93"/>
    </row>
    <row r="394" spans="1:15" ht="189">
      <c r="A394" s="18" t="str">
        <f t="shared" si="19"/>
        <v>Наименование учреждения: краевое государственное автономное учреждение «Редакция газеты «Власть труда»</v>
      </c>
      <c r="B394" s="18" t="str">
        <f t="shared" si="20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94" s="18" t="str">
        <f t="shared" si="21"/>
        <v>Показатели, характеризующие объем государственной услуги, установленные в государственном задании</v>
      </c>
      <c r="F394" s="24" t="s">
        <v>56</v>
      </c>
      <c r="G394" s="20" t="s">
        <v>57</v>
      </c>
      <c r="H394" s="21" t="s">
        <v>58</v>
      </c>
      <c r="I394" s="26">
        <v>26337.37</v>
      </c>
      <c r="J394" s="26">
        <v>26337.37</v>
      </c>
      <c r="K394" s="33">
        <f>J394/I394</f>
        <v>1</v>
      </c>
      <c r="L394" s="93"/>
      <c r="M394" s="21"/>
      <c r="N394" s="20" t="s">
        <v>79</v>
      </c>
      <c r="O394" s="93"/>
    </row>
    <row r="395" spans="1:15" ht="189">
      <c r="A395" s="18" t="str">
        <f t="shared" ref="A395:A458" si="22">IF(LEFT(F395,15)="Наименование уч",F395,A394)</f>
        <v>Наименование учреждения: краевое государственное автономное учреждение «Редакция газеты «Власть труда»</v>
      </c>
      <c r="B395" s="18" t="str">
        <f t="shared" ref="B395:B458" si="23">IF(LEFT(F395,15)="Наименование ус",F395,IF(LEFT(F395,15)="Наименование ра",F395,B394))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95" s="18" t="str">
        <f t="shared" ref="C395:C458" si="24">IF(LEFT(F395,1)="П",F395,C394)</f>
        <v>Показатели, характеризующие объем государственной услуги, установленные в государственном задании</v>
      </c>
      <c r="F395" s="24" t="s">
        <v>60</v>
      </c>
      <c r="G395" s="20" t="s">
        <v>61</v>
      </c>
      <c r="H395" s="21" t="s">
        <v>62</v>
      </c>
      <c r="I395" s="27">
        <v>5214.8</v>
      </c>
      <c r="J395" s="27">
        <v>5214.8</v>
      </c>
      <c r="K395" s="33">
        <f>J395/I395</f>
        <v>1</v>
      </c>
      <c r="L395" s="93"/>
      <c r="M395" s="21"/>
      <c r="N395" s="21" t="s">
        <v>79</v>
      </c>
      <c r="O395" s="93"/>
    </row>
    <row r="396" spans="1:15" ht="189">
      <c r="A396" s="18" t="str">
        <f t="shared" si="22"/>
        <v>Наименование учреждения: краевое государственное автономное учреждение «Редакция газеты «Власть труда»</v>
      </c>
      <c r="B396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96" s="18" t="str">
        <f t="shared" si="24"/>
        <v>Показатели, характеризующие объем государственной услуги, установленные в государственном задании</v>
      </c>
      <c r="F396" s="24" t="s">
        <v>63</v>
      </c>
      <c r="G396" s="20" t="s">
        <v>64</v>
      </c>
      <c r="H396" s="21" t="s">
        <v>65</v>
      </c>
      <c r="I396" s="28">
        <v>260</v>
      </c>
      <c r="J396" s="28">
        <v>260</v>
      </c>
      <c r="K396" s="33">
        <f>J396/I396</f>
        <v>1</v>
      </c>
      <c r="L396" s="93"/>
      <c r="M396" s="21"/>
      <c r="N396" s="20" t="s">
        <v>35</v>
      </c>
      <c r="O396" s="93"/>
    </row>
    <row r="397" spans="1:15" ht="189">
      <c r="A397" s="18" t="str">
        <f t="shared" si="22"/>
        <v>Наименование учреждения: краевое государственное автономное учреждение «Редакция газеты «Власть труда»</v>
      </c>
      <c r="B397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97" s="18" t="str">
        <f t="shared" si="24"/>
        <v>Показатели, характеризующие объем государственной услуги, установленные в государственном задании</v>
      </c>
      <c r="F397" s="24" t="s">
        <v>66</v>
      </c>
      <c r="G397" s="20" t="s">
        <v>67</v>
      </c>
      <c r="H397" s="21" t="s">
        <v>68</v>
      </c>
      <c r="I397" s="21">
        <v>858</v>
      </c>
      <c r="J397" s="21">
        <v>858</v>
      </c>
      <c r="K397" s="33">
        <f>J397/I397</f>
        <v>1</v>
      </c>
      <c r="L397" s="94"/>
      <c r="M397" s="21"/>
      <c r="N397" s="20" t="s">
        <v>35</v>
      </c>
      <c r="O397" s="94"/>
    </row>
    <row r="398" spans="1:15" ht="189">
      <c r="A398" s="18" t="str">
        <f t="shared" si="22"/>
        <v>Наименование учреждения: краевое государственное автономное учреждение «Редакция газеты «Власть труда»</v>
      </c>
      <c r="B398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98" s="18" t="str">
        <f t="shared" si="24"/>
        <v>Показатели, характеризующие объем государственной услуги, установленные в государственном задании</v>
      </c>
      <c r="F398" s="31"/>
      <c r="G398" s="31"/>
      <c r="H398" s="31"/>
      <c r="I398" s="31"/>
      <c r="J398" s="31"/>
      <c r="K398" s="31"/>
      <c r="L398" s="31"/>
      <c r="M398" s="31"/>
      <c r="N398" s="31"/>
      <c r="O398" s="31"/>
    </row>
    <row r="399" spans="1:15" ht="189">
      <c r="A399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399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399" s="18" t="str">
        <f t="shared" si="24"/>
        <v>Показатели, характеризующие объем государственной услуги, установленные в государственном задании</v>
      </c>
      <c r="F399" s="87" t="s">
        <v>248</v>
      </c>
      <c r="G399" s="88"/>
      <c r="H399" s="88"/>
      <c r="I399" s="88"/>
      <c r="J399" s="88"/>
      <c r="K399" s="88"/>
      <c r="L399" s="88"/>
      <c r="M399" s="88"/>
      <c r="N399" s="88"/>
      <c r="O399" s="89"/>
    </row>
    <row r="400" spans="1:15" ht="189.75">
      <c r="A400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00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00" s="18" t="str">
        <f t="shared" si="24"/>
        <v>Показатели, характеризующие объем государственной услуги, установленные в государственном задании</v>
      </c>
      <c r="F400" s="87" t="s">
        <v>24</v>
      </c>
      <c r="G400" s="88"/>
      <c r="H400" s="88"/>
      <c r="I400" s="88"/>
      <c r="J400" s="88"/>
      <c r="K400" s="88"/>
      <c r="L400" s="88"/>
      <c r="M400" s="88"/>
      <c r="N400" s="88"/>
      <c r="O400" s="89"/>
    </row>
    <row r="401" spans="1:15" ht="189">
      <c r="A401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01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01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01" s="90" t="s">
        <v>25</v>
      </c>
      <c r="G401" s="90"/>
      <c r="H401" s="90"/>
      <c r="I401" s="90"/>
      <c r="J401" s="90"/>
      <c r="K401" s="20" t="s">
        <v>18</v>
      </c>
      <c r="L401" s="20" t="s">
        <v>19</v>
      </c>
      <c r="M401" s="90" t="s">
        <v>20</v>
      </c>
      <c r="N401" s="90"/>
      <c r="O401" s="20"/>
    </row>
    <row r="402" spans="1:15" ht="189">
      <c r="A402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02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02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02" s="21" t="s">
        <v>26</v>
      </c>
      <c r="G402" s="20" t="s">
        <v>27</v>
      </c>
      <c r="H402" s="21" t="s">
        <v>3</v>
      </c>
      <c r="I402" s="21" t="s">
        <v>28</v>
      </c>
      <c r="J402" s="21">
        <v>30</v>
      </c>
      <c r="K402" s="33">
        <f>J402/20</f>
        <v>1.5</v>
      </c>
      <c r="L402" s="92">
        <f>(K402+K403+K404+K405+K406+K407)/6</f>
        <v>1.0832777777777778</v>
      </c>
      <c r="M402" s="20" t="s">
        <v>29</v>
      </c>
      <c r="N402" s="20" t="s">
        <v>30</v>
      </c>
      <c r="O402" s="92">
        <f>(L402+L410)/2</f>
        <v>1.0416068376068377</v>
      </c>
    </row>
    <row r="403" spans="1:15" ht="189">
      <c r="A403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03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03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03" s="21" t="s">
        <v>31</v>
      </c>
      <c r="G403" s="20" t="s">
        <v>249</v>
      </c>
      <c r="H403" s="21" t="s">
        <v>33</v>
      </c>
      <c r="I403" s="21" t="s">
        <v>250</v>
      </c>
      <c r="J403" s="23">
        <v>2999</v>
      </c>
      <c r="K403" s="33">
        <f>J403/3000</f>
        <v>0.9996666666666667</v>
      </c>
      <c r="L403" s="93"/>
      <c r="M403" s="21"/>
      <c r="N403" s="20" t="s">
        <v>35</v>
      </c>
      <c r="O403" s="93"/>
    </row>
    <row r="404" spans="1:15" ht="189">
      <c r="A404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04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04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04" s="21" t="s">
        <v>36</v>
      </c>
      <c r="G404" s="20" t="s">
        <v>251</v>
      </c>
      <c r="H404" s="20" t="s">
        <v>38</v>
      </c>
      <c r="I404" s="21" t="s">
        <v>39</v>
      </c>
      <c r="J404" s="21">
        <v>1</v>
      </c>
      <c r="K404" s="33">
        <f>J404/1</f>
        <v>1</v>
      </c>
      <c r="L404" s="93"/>
      <c r="M404" s="21"/>
      <c r="N404" s="20" t="s">
        <v>35</v>
      </c>
      <c r="O404" s="93"/>
    </row>
    <row r="405" spans="1:15" ht="189">
      <c r="A405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05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05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05" s="21" t="s">
        <v>40</v>
      </c>
      <c r="G405" s="20" t="s">
        <v>252</v>
      </c>
      <c r="H405" s="20" t="s">
        <v>42</v>
      </c>
      <c r="I405" s="21" t="s">
        <v>39</v>
      </c>
      <c r="J405" s="21">
        <v>1</v>
      </c>
      <c r="K405" s="33">
        <f>J405/1</f>
        <v>1</v>
      </c>
      <c r="L405" s="93"/>
      <c r="M405" s="21"/>
      <c r="N405" s="20" t="s">
        <v>35</v>
      </c>
      <c r="O405" s="93"/>
    </row>
    <row r="406" spans="1:15" ht="189">
      <c r="A406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06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06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06" s="21" t="s">
        <v>43</v>
      </c>
      <c r="G406" s="20" t="s">
        <v>253</v>
      </c>
      <c r="H406" s="20" t="s">
        <v>45</v>
      </c>
      <c r="I406" s="21" t="s">
        <v>254</v>
      </c>
      <c r="J406" s="21">
        <v>190</v>
      </c>
      <c r="K406" s="33">
        <f>J406/190</f>
        <v>1</v>
      </c>
      <c r="L406" s="93"/>
      <c r="M406" s="21"/>
      <c r="N406" s="20" t="s">
        <v>35</v>
      </c>
      <c r="O406" s="93"/>
    </row>
    <row r="407" spans="1:15" ht="189">
      <c r="A407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07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07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07" s="21" t="s">
        <v>47</v>
      </c>
      <c r="G407" s="20" t="s">
        <v>48</v>
      </c>
      <c r="H407" s="21" t="s">
        <v>49</v>
      </c>
      <c r="I407" s="21" t="s">
        <v>39</v>
      </c>
      <c r="J407" s="21">
        <v>1</v>
      </c>
      <c r="K407" s="33">
        <f>J407/1</f>
        <v>1</v>
      </c>
      <c r="L407" s="94"/>
      <c r="M407" s="21"/>
      <c r="N407" s="20" t="s">
        <v>30</v>
      </c>
      <c r="O407" s="93"/>
    </row>
    <row r="408" spans="1:15" ht="189">
      <c r="A408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08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08" s="18" t="str">
        <f t="shared" si="24"/>
        <v>Показатели, характеризующие объем государственной услуги, установленные в государственном задании</v>
      </c>
      <c r="F408" s="90" t="s">
        <v>51</v>
      </c>
      <c r="G408" s="90"/>
      <c r="H408" s="90"/>
      <c r="I408" s="90"/>
      <c r="J408" s="90"/>
      <c r="K408" s="21" t="s">
        <v>21</v>
      </c>
      <c r="L408" s="21" t="s">
        <v>22</v>
      </c>
      <c r="M408" s="91" t="s">
        <v>20</v>
      </c>
      <c r="N408" s="91"/>
      <c r="O408" s="93"/>
    </row>
    <row r="409" spans="1:15" ht="189">
      <c r="A409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09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09" s="18" t="str">
        <f t="shared" si="24"/>
        <v>Показатели, характеризующие объем государственной услуги, установленные в государственном задании</v>
      </c>
      <c r="F409" s="24" t="s">
        <v>26</v>
      </c>
      <c r="G409" s="20" t="s">
        <v>255</v>
      </c>
      <c r="H409" s="21"/>
      <c r="I409" s="21"/>
      <c r="J409" s="21"/>
      <c r="K409" s="21"/>
      <c r="L409" s="21"/>
      <c r="M409" s="21"/>
      <c r="N409" s="21"/>
      <c r="O409" s="93"/>
    </row>
    <row r="410" spans="1:15" ht="189">
      <c r="A410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10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10" s="18" t="str">
        <f t="shared" si="24"/>
        <v>Показатели, характеризующие объем государственной услуги, установленные в государственном задании</v>
      </c>
      <c r="F410" s="24" t="s">
        <v>53</v>
      </c>
      <c r="G410" s="20" t="s">
        <v>54</v>
      </c>
      <c r="H410" s="21" t="s">
        <v>55</v>
      </c>
      <c r="I410" s="25">
        <v>247</v>
      </c>
      <c r="J410" s="25">
        <v>247</v>
      </c>
      <c r="K410" s="33">
        <f>J410/I410</f>
        <v>1</v>
      </c>
      <c r="L410" s="92">
        <f>(K410+K411+K412+K413+K414)/5</f>
        <v>0.9999358974358975</v>
      </c>
      <c r="M410" s="21"/>
      <c r="N410" s="20" t="s">
        <v>35</v>
      </c>
      <c r="O410" s="93"/>
    </row>
    <row r="411" spans="1:15" ht="189">
      <c r="A411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11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11" s="18" t="str">
        <f t="shared" si="24"/>
        <v>Показатели, характеризующие объем государственной услуги, установленные в государственном задании</v>
      </c>
      <c r="F411" s="24" t="s">
        <v>56</v>
      </c>
      <c r="G411" s="20" t="s">
        <v>57</v>
      </c>
      <c r="H411" s="21" t="s">
        <v>58</v>
      </c>
      <c r="I411" s="26">
        <v>10725.91</v>
      </c>
      <c r="J411" s="26">
        <v>10725.91</v>
      </c>
      <c r="K411" s="33">
        <f>J411/I411</f>
        <v>1</v>
      </c>
      <c r="L411" s="93"/>
      <c r="M411" s="21"/>
      <c r="N411" s="20" t="s">
        <v>79</v>
      </c>
      <c r="O411" s="93"/>
    </row>
    <row r="412" spans="1:15" ht="189">
      <c r="A412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12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12" s="18" t="str">
        <f t="shared" si="24"/>
        <v>Показатели, характеризующие объем государственной услуги, установленные в государственном задании</v>
      </c>
      <c r="F412" s="24" t="s">
        <v>60</v>
      </c>
      <c r="G412" s="20" t="s">
        <v>61</v>
      </c>
      <c r="H412" s="21" t="s">
        <v>62</v>
      </c>
      <c r="I412" s="27">
        <v>2649.3</v>
      </c>
      <c r="J412" s="27">
        <v>2649.3</v>
      </c>
      <c r="K412" s="33">
        <f>J412/I412</f>
        <v>1</v>
      </c>
      <c r="L412" s="93"/>
      <c r="M412" s="21"/>
      <c r="N412" s="21" t="s">
        <v>79</v>
      </c>
      <c r="O412" s="93"/>
    </row>
    <row r="413" spans="1:15" ht="189">
      <c r="A413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13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13" s="18" t="str">
        <f t="shared" si="24"/>
        <v>Показатели, характеризующие объем государственной услуги, установленные в государственном задании</v>
      </c>
      <c r="F413" s="24" t="s">
        <v>63</v>
      </c>
      <c r="G413" s="20" t="s">
        <v>64</v>
      </c>
      <c r="H413" s="21" t="s">
        <v>65</v>
      </c>
      <c r="I413" s="28">
        <v>78</v>
      </c>
      <c r="J413" s="28">
        <v>78</v>
      </c>
      <c r="K413" s="33">
        <f>J413/I413</f>
        <v>1</v>
      </c>
      <c r="L413" s="93"/>
      <c r="M413" s="21"/>
      <c r="N413" s="20" t="s">
        <v>35</v>
      </c>
      <c r="O413" s="93"/>
    </row>
    <row r="414" spans="1:15" ht="189">
      <c r="A414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14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14" s="18" t="str">
        <f t="shared" si="24"/>
        <v>Показатели, характеризующие объем государственной услуги, установленные в государственном задании</v>
      </c>
      <c r="F414" s="24" t="s">
        <v>66</v>
      </c>
      <c r="G414" s="20" t="s">
        <v>67</v>
      </c>
      <c r="H414" s="21" t="s">
        <v>68</v>
      </c>
      <c r="I414" s="21">
        <v>156</v>
      </c>
      <c r="J414" s="21">
        <v>155.94999999999999</v>
      </c>
      <c r="K414" s="33">
        <f>J414/I414</f>
        <v>0.99967948717948707</v>
      </c>
      <c r="L414" s="94"/>
      <c r="M414" s="21"/>
      <c r="N414" s="20" t="s">
        <v>35</v>
      </c>
      <c r="O414" s="94"/>
    </row>
    <row r="415" spans="1:15" ht="189">
      <c r="A415" s="18" t="str">
        <f t="shared" si="22"/>
        <v>Наименование учреждения: краевое государственное автономное учреждение «Редакция газеты «Ангарский рабочий»</v>
      </c>
      <c r="B415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15" s="18" t="str">
        <f t="shared" si="24"/>
        <v>Показатели, характеризующие объем государственной услуги, установленные в государственном задании</v>
      </c>
      <c r="F415" s="31"/>
      <c r="G415" s="31"/>
      <c r="H415" s="31"/>
      <c r="I415" s="31"/>
      <c r="J415" s="31"/>
      <c r="K415" s="31"/>
      <c r="L415" s="31"/>
      <c r="M415" s="31"/>
      <c r="N415" s="31"/>
      <c r="O415" s="31"/>
    </row>
    <row r="416" spans="1:15" ht="189">
      <c r="A416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16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16" s="18" t="str">
        <f t="shared" si="24"/>
        <v>Показатели, характеризующие объем государственной услуги, установленные в государственном задании</v>
      </c>
      <c r="F416" s="87" t="s">
        <v>256</v>
      </c>
      <c r="G416" s="88"/>
      <c r="H416" s="88"/>
      <c r="I416" s="88"/>
      <c r="J416" s="88"/>
      <c r="K416" s="88"/>
      <c r="L416" s="88"/>
      <c r="M416" s="88"/>
      <c r="N416" s="88"/>
      <c r="O416" s="89"/>
    </row>
    <row r="417" spans="1:15" ht="189.75">
      <c r="A417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17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17" s="18" t="str">
        <f t="shared" si="24"/>
        <v>Показатели, характеризующие объем государственной услуги, установленные в государственном задании</v>
      </c>
      <c r="F417" s="87" t="s">
        <v>24</v>
      </c>
      <c r="G417" s="88"/>
      <c r="H417" s="88"/>
      <c r="I417" s="88"/>
      <c r="J417" s="88"/>
      <c r="K417" s="88"/>
      <c r="L417" s="88"/>
      <c r="M417" s="88"/>
      <c r="N417" s="88"/>
      <c r="O417" s="89"/>
    </row>
    <row r="418" spans="1:15" ht="189">
      <c r="A418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18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18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18" s="90" t="s">
        <v>25</v>
      </c>
      <c r="G418" s="90"/>
      <c r="H418" s="90"/>
      <c r="I418" s="90"/>
      <c r="J418" s="90"/>
      <c r="K418" s="20" t="s">
        <v>18</v>
      </c>
      <c r="L418" s="20" t="s">
        <v>19</v>
      </c>
      <c r="M418" s="90" t="s">
        <v>20</v>
      </c>
      <c r="N418" s="90"/>
      <c r="O418" s="20"/>
    </row>
    <row r="419" spans="1:15" ht="189">
      <c r="A419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19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19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19" s="21" t="s">
        <v>26</v>
      </c>
      <c r="G419" s="20" t="s">
        <v>27</v>
      </c>
      <c r="H419" s="21" t="s">
        <v>3</v>
      </c>
      <c r="I419" s="21" t="s">
        <v>28</v>
      </c>
      <c r="J419" s="21">
        <v>70</v>
      </c>
      <c r="K419" s="33">
        <f>J419/20</f>
        <v>3.5</v>
      </c>
      <c r="L419" s="92">
        <f>(K419+K420+K421+K422+K423+K424)/6</f>
        <v>2.0833333333333335</v>
      </c>
      <c r="M419" s="20" t="s">
        <v>29</v>
      </c>
      <c r="N419" s="20" t="s">
        <v>30</v>
      </c>
      <c r="O419" s="92">
        <f>(L419+L427)/2</f>
        <v>1.5416666666666667</v>
      </c>
    </row>
    <row r="420" spans="1:15" ht="189">
      <c r="A420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20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20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20" s="21" t="s">
        <v>31</v>
      </c>
      <c r="G420" s="20" t="s">
        <v>257</v>
      </c>
      <c r="H420" s="21" t="s">
        <v>33</v>
      </c>
      <c r="I420" s="21" t="s">
        <v>258</v>
      </c>
      <c r="J420" s="23">
        <v>4500</v>
      </c>
      <c r="K420" s="33">
        <f>J420/4500</f>
        <v>1</v>
      </c>
      <c r="L420" s="93"/>
      <c r="M420" s="21"/>
      <c r="N420" s="20" t="s">
        <v>35</v>
      </c>
      <c r="O420" s="93"/>
    </row>
    <row r="421" spans="1:15" ht="189">
      <c r="A421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21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21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21" s="21" t="s">
        <v>36</v>
      </c>
      <c r="G421" s="20" t="s">
        <v>259</v>
      </c>
      <c r="H421" s="20" t="s">
        <v>38</v>
      </c>
      <c r="I421" s="21" t="s">
        <v>39</v>
      </c>
      <c r="J421" s="21">
        <v>1</v>
      </c>
      <c r="K421" s="33">
        <f>J421/1</f>
        <v>1</v>
      </c>
      <c r="L421" s="93"/>
      <c r="M421" s="21"/>
      <c r="N421" s="20" t="s">
        <v>35</v>
      </c>
      <c r="O421" s="93"/>
    </row>
    <row r="422" spans="1:15" ht="189">
      <c r="A422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22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22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22" s="21" t="s">
        <v>40</v>
      </c>
      <c r="G422" s="20" t="s">
        <v>260</v>
      </c>
      <c r="H422" s="20" t="s">
        <v>42</v>
      </c>
      <c r="I422" s="21" t="s">
        <v>39</v>
      </c>
      <c r="J422" s="21">
        <v>1</v>
      </c>
      <c r="K422" s="33">
        <f>J422/1</f>
        <v>1</v>
      </c>
      <c r="L422" s="93"/>
      <c r="M422" s="21"/>
      <c r="N422" s="20" t="s">
        <v>35</v>
      </c>
      <c r="O422" s="93"/>
    </row>
    <row r="423" spans="1:15" ht="189">
      <c r="A423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23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23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23" s="21" t="s">
        <v>43</v>
      </c>
      <c r="G423" s="20" t="s">
        <v>237</v>
      </c>
      <c r="H423" s="20" t="s">
        <v>45</v>
      </c>
      <c r="I423" s="21" t="s">
        <v>261</v>
      </c>
      <c r="J423" s="21">
        <v>60</v>
      </c>
      <c r="K423" s="33">
        <f>J423/60</f>
        <v>1</v>
      </c>
      <c r="L423" s="93"/>
      <c r="M423" s="21"/>
      <c r="N423" s="20" t="s">
        <v>35</v>
      </c>
      <c r="O423" s="93"/>
    </row>
    <row r="424" spans="1:15" ht="189">
      <c r="A424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24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24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24" s="21" t="s">
        <v>47</v>
      </c>
      <c r="G424" s="20" t="s">
        <v>48</v>
      </c>
      <c r="H424" s="21" t="s">
        <v>49</v>
      </c>
      <c r="I424" s="21" t="s">
        <v>39</v>
      </c>
      <c r="J424" s="21">
        <v>5</v>
      </c>
      <c r="K424" s="33">
        <f>J424/1</f>
        <v>5</v>
      </c>
      <c r="L424" s="94"/>
      <c r="M424" s="20" t="s">
        <v>50</v>
      </c>
      <c r="N424" s="20" t="s">
        <v>30</v>
      </c>
      <c r="O424" s="93"/>
    </row>
    <row r="425" spans="1:15" ht="189">
      <c r="A425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25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25" s="18" t="str">
        <f t="shared" si="24"/>
        <v>Показатели, характеризующие объем государственной услуги, установленные в государственном задании</v>
      </c>
      <c r="F425" s="90" t="s">
        <v>51</v>
      </c>
      <c r="G425" s="90"/>
      <c r="H425" s="90"/>
      <c r="I425" s="90"/>
      <c r="J425" s="90"/>
      <c r="K425" s="21" t="s">
        <v>21</v>
      </c>
      <c r="L425" s="21" t="s">
        <v>22</v>
      </c>
      <c r="M425" s="91" t="s">
        <v>20</v>
      </c>
      <c r="N425" s="91"/>
      <c r="O425" s="93"/>
    </row>
    <row r="426" spans="1:15" ht="189">
      <c r="A426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26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26" s="18" t="str">
        <f t="shared" si="24"/>
        <v>Показатели, характеризующие объем государственной услуги, установленные в государственном задании</v>
      </c>
      <c r="F426" s="24" t="s">
        <v>26</v>
      </c>
      <c r="G426" s="20" t="s">
        <v>262</v>
      </c>
      <c r="H426" s="21"/>
      <c r="I426" s="21"/>
      <c r="J426" s="21"/>
      <c r="K426" s="21"/>
      <c r="L426" s="21"/>
      <c r="M426" s="21"/>
      <c r="N426" s="21"/>
      <c r="O426" s="93"/>
    </row>
    <row r="427" spans="1:15" ht="189">
      <c r="A427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27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27" s="18" t="str">
        <f t="shared" si="24"/>
        <v>Показатели, характеризующие объем государственной услуги, установленные в государственном задании</v>
      </c>
      <c r="F427" s="24" t="s">
        <v>53</v>
      </c>
      <c r="G427" s="20" t="s">
        <v>54</v>
      </c>
      <c r="H427" s="21" t="s">
        <v>55</v>
      </c>
      <c r="I427" s="25">
        <v>247</v>
      </c>
      <c r="J427" s="25">
        <v>247</v>
      </c>
      <c r="K427" s="33">
        <f>J427/I427</f>
        <v>1</v>
      </c>
      <c r="L427" s="92">
        <f>(K427+K428+K429+K430+K431)/5</f>
        <v>1</v>
      </c>
      <c r="M427" s="21"/>
      <c r="N427" s="20" t="s">
        <v>35</v>
      </c>
      <c r="O427" s="93"/>
    </row>
    <row r="428" spans="1:15" ht="189">
      <c r="A428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28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28" s="18" t="str">
        <f t="shared" si="24"/>
        <v>Показатели, характеризующие объем государственной услуги, установленные в государственном задании</v>
      </c>
      <c r="F428" s="24" t="s">
        <v>56</v>
      </c>
      <c r="G428" s="20" t="s">
        <v>57</v>
      </c>
      <c r="H428" s="21" t="s">
        <v>58</v>
      </c>
      <c r="I428" s="26">
        <v>6428.34</v>
      </c>
      <c r="J428" s="26">
        <v>6428.34</v>
      </c>
      <c r="K428" s="33">
        <f>J428/I428</f>
        <v>1</v>
      </c>
      <c r="L428" s="93"/>
      <c r="M428" s="21"/>
      <c r="N428" s="20" t="s">
        <v>79</v>
      </c>
      <c r="O428" s="93"/>
    </row>
    <row r="429" spans="1:15" ht="189">
      <c r="A429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29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29" s="18" t="str">
        <f t="shared" si="24"/>
        <v>Показатели, характеризующие объем государственной услуги, установленные в государственном задании</v>
      </c>
      <c r="F429" s="24" t="s">
        <v>60</v>
      </c>
      <c r="G429" s="20" t="s">
        <v>61</v>
      </c>
      <c r="H429" s="21" t="s">
        <v>62</v>
      </c>
      <c r="I429" s="27">
        <v>1587.8</v>
      </c>
      <c r="J429" s="27">
        <v>1587.8</v>
      </c>
      <c r="K429" s="33">
        <f>J429/I429</f>
        <v>1</v>
      </c>
      <c r="L429" s="93"/>
      <c r="M429" s="21"/>
      <c r="N429" s="21" t="s">
        <v>79</v>
      </c>
      <c r="O429" s="93"/>
    </row>
    <row r="430" spans="1:15" ht="189">
      <c r="A430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30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30" s="18" t="str">
        <f t="shared" si="24"/>
        <v>Показатели, характеризующие объем государственной услуги, установленные в государственном задании</v>
      </c>
      <c r="F430" s="24" t="s">
        <v>63</v>
      </c>
      <c r="G430" s="20" t="s">
        <v>64</v>
      </c>
      <c r="H430" s="21" t="s">
        <v>65</v>
      </c>
      <c r="I430" s="28">
        <v>312</v>
      </c>
      <c r="J430" s="28">
        <v>312</v>
      </c>
      <c r="K430" s="33">
        <f>J430/I430</f>
        <v>1</v>
      </c>
      <c r="L430" s="93"/>
      <c r="M430" s="21"/>
      <c r="N430" s="20" t="s">
        <v>35</v>
      </c>
      <c r="O430" s="93"/>
    </row>
    <row r="431" spans="1:15" ht="189">
      <c r="A431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31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31" s="18" t="str">
        <f t="shared" si="24"/>
        <v>Показатели, характеризующие объем государственной услуги, установленные в государственном задании</v>
      </c>
      <c r="F431" s="24" t="s">
        <v>66</v>
      </c>
      <c r="G431" s="20" t="s">
        <v>67</v>
      </c>
      <c r="H431" s="21" t="s">
        <v>68</v>
      </c>
      <c r="I431" s="21">
        <v>234</v>
      </c>
      <c r="J431" s="21">
        <v>234</v>
      </c>
      <c r="K431" s="33">
        <f>J431/I431</f>
        <v>1</v>
      </c>
      <c r="L431" s="94"/>
      <c r="M431" s="21"/>
      <c r="N431" s="20" t="s">
        <v>35</v>
      </c>
      <c r="O431" s="94"/>
    </row>
    <row r="432" spans="1:15" ht="189">
      <c r="A432" s="18" t="str">
        <f t="shared" si="22"/>
        <v>Наименование учреждения: краевое государственное автономное учреждение «Редакция газеты «Советское Причулымье»</v>
      </c>
      <c r="B432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32" s="18" t="str">
        <f t="shared" si="24"/>
        <v>Показатели, характеризующие объем государственной услуги, установленные в государственном задании</v>
      </c>
      <c r="F432" s="31"/>
      <c r="G432" s="31"/>
      <c r="H432" s="31"/>
      <c r="I432" s="31"/>
      <c r="J432" s="31"/>
      <c r="K432" s="31"/>
      <c r="L432" s="31"/>
      <c r="M432" s="31"/>
      <c r="N432" s="31"/>
      <c r="O432" s="31"/>
    </row>
    <row r="433" spans="1:15" ht="189">
      <c r="A433" s="18" t="str">
        <f t="shared" si="22"/>
        <v>Наименование учреждения: краевое государственное автономное учреждение  «Редакция газеты «Победа»</v>
      </c>
      <c r="B433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33" s="18" t="str">
        <f t="shared" si="24"/>
        <v>Показатели, характеризующие объем государственной услуги, установленные в государственном задании</v>
      </c>
      <c r="F433" s="87" t="s">
        <v>263</v>
      </c>
      <c r="G433" s="88"/>
      <c r="H433" s="88"/>
      <c r="I433" s="88"/>
      <c r="J433" s="88"/>
      <c r="K433" s="88"/>
      <c r="L433" s="88"/>
      <c r="M433" s="88"/>
      <c r="N433" s="88"/>
      <c r="O433" s="89"/>
    </row>
    <row r="434" spans="1:15" ht="189.75">
      <c r="A434" s="18" t="str">
        <f t="shared" si="22"/>
        <v>Наименование учреждения: краевое государственное автономное учреждение  «Редакция газеты «Победа»</v>
      </c>
      <c r="B434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34" s="18" t="str">
        <f t="shared" si="24"/>
        <v>Показатели, характеризующие объем государственной услуги, установленные в государственном задании</v>
      </c>
      <c r="F434" s="87" t="s">
        <v>24</v>
      </c>
      <c r="G434" s="88"/>
      <c r="H434" s="88"/>
      <c r="I434" s="88"/>
      <c r="J434" s="88"/>
      <c r="K434" s="88"/>
      <c r="L434" s="88"/>
      <c r="M434" s="88"/>
      <c r="N434" s="88"/>
      <c r="O434" s="89"/>
    </row>
    <row r="435" spans="1:15" ht="189">
      <c r="A435" s="18" t="str">
        <f t="shared" si="22"/>
        <v>Наименование учреждения: краевое государственное автономное учреждение  «Редакция газеты «Победа»</v>
      </c>
      <c r="B435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35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35" s="90" t="s">
        <v>25</v>
      </c>
      <c r="G435" s="90"/>
      <c r="H435" s="90"/>
      <c r="I435" s="90"/>
      <c r="J435" s="90"/>
      <c r="K435" s="20" t="s">
        <v>18</v>
      </c>
      <c r="L435" s="20" t="s">
        <v>19</v>
      </c>
      <c r="M435" s="90" t="s">
        <v>20</v>
      </c>
      <c r="N435" s="90"/>
      <c r="O435" s="20"/>
    </row>
    <row r="436" spans="1:15" ht="189">
      <c r="A436" s="18" t="str">
        <f t="shared" si="22"/>
        <v>Наименование учреждения: краевое государственное автономное учреждение  «Редакция газеты «Победа»</v>
      </c>
      <c r="B436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36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36" s="21" t="s">
        <v>26</v>
      </c>
      <c r="G436" s="20" t="s">
        <v>27</v>
      </c>
      <c r="H436" s="21" t="s">
        <v>3</v>
      </c>
      <c r="I436" s="21" t="s">
        <v>28</v>
      </c>
      <c r="J436" s="21">
        <v>33</v>
      </c>
      <c r="K436" s="33">
        <f>J436/20</f>
        <v>1.65</v>
      </c>
      <c r="L436" s="92">
        <f>(K436+K437+K438+K439+K440+K441)/6</f>
        <v>1.1083333333333334</v>
      </c>
      <c r="M436" s="20" t="s">
        <v>29</v>
      </c>
      <c r="N436" s="20" t="s">
        <v>30</v>
      </c>
      <c r="O436" s="92">
        <f>(L436+L444)/2</f>
        <v>1.0541666666666667</v>
      </c>
    </row>
    <row r="437" spans="1:15" ht="189">
      <c r="A437" s="18" t="str">
        <f t="shared" si="22"/>
        <v>Наименование учреждения: краевое государственное автономное учреждение  «Редакция газеты «Победа»</v>
      </c>
      <c r="B437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37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37" s="21" t="s">
        <v>31</v>
      </c>
      <c r="G437" s="20" t="s">
        <v>264</v>
      </c>
      <c r="H437" s="21" t="s">
        <v>33</v>
      </c>
      <c r="I437" s="21" t="s">
        <v>265</v>
      </c>
      <c r="J437" s="23">
        <v>5600</v>
      </c>
      <c r="K437" s="33">
        <f>J437/5600</f>
        <v>1</v>
      </c>
      <c r="L437" s="93"/>
      <c r="M437" s="21"/>
      <c r="N437" s="20" t="s">
        <v>35</v>
      </c>
      <c r="O437" s="93"/>
    </row>
    <row r="438" spans="1:15" ht="189">
      <c r="A438" s="18" t="str">
        <f t="shared" si="22"/>
        <v>Наименование учреждения: краевое государственное автономное учреждение  «Редакция газеты «Победа»</v>
      </c>
      <c r="B438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38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38" s="21" t="s">
        <v>36</v>
      </c>
      <c r="G438" s="20" t="s">
        <v>266</v>
      </c>
      <c r="H438" s="20" t="s">
        <v>38</v>
      </c>
      <c r="I438" s="21" t="s">
        <v>39</v>
      </c>
      <c r="J438" s="21">
        <v>1</v>
      </c>
      <c r="K438" s="33">
        <f>J438/1</f>
        <v>1</v>
      </c>
      <c r="L438" s="93"/>
      <c r="M438" s="21"/>
      <c r="N438" s="20" t="s">
        <v>35</v>
      </c>
      <c r="O438" s="93"/>
    </row>
    <row r="439" spans="1:15" ht="189">
      <c r="A439" s="18" t="str">
        <f t="shared" si="22"/>
        <v>Наименование учреждения: краевое государственное автономное учреждение  «Редакция газеты «Победа»</v>
      </c>
      <c r="B439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39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39" s="21" t="s">
        <v>40</v>
      </c>
      <c r="G439" s="20" t="s">
        <v>267</v>
      </c>
      <c r="H439" s="20" t="s">
        <v>42</v>
      </c>
      <c r="I439" s="21" t="s">
        <v>39</v>
      </c>
      <c r="J439" s="21">
        <v>1</v>
      </c>
      <c r="K439" s="33">
        <f>J439/1</f>
        <v>1</v>
      </c>
      <c r="L439" s="93"/>
      <c r="M439" s="21"/>
      <c r="N439" s="20" t="s">
        <v>35</v>
      </c>
      <c r="O439" s="93"/>
    </row>
    <row r="440" spans="1:15" ht="189">
      <c r="A440" s="18" t="str">
        <f t="shared" si="22"/>
        <v>Наименование учреждения: краевое государственное автономное учреждение  «Редакция газеты «Победа»</v>
      </c>
      <c r="B440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40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40" s="21" t="s">
        <v>43</v>
      </c>
      <c r="G440" s="20" t="s">
        <v>268</v>
      </c>
      <c r="H440" s="20" t="s">
        <v>45</v>
      </c>
      <c r="I440" s="21" t="s">
        <v>269</v>
      </c>
      <c r="J440" s="21">
        <v>174</v>
      </c>
      <c r="K440" s="33">
        <f>J440/174</f>
        <v>1</v>
      </c>
      <c r="L440" s="93"/>
      <c r="M440" s="21"/>
      <c r="N440" s="20" t="s">
        <v>35</v>
      </c>
      <c r="O440" s="93"/>
    </row>
    <row r="441" spans="1:15" ht="189">
      <c r="A441" s="18" t="str">
        <f t="shared" si="22"/>
        <v>Наименование учреждения: краевое государственное автономное учреждение  «Редакция газеты «Победа»</v>
      </c>
      <c r="B441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41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41" s="21" t="s">
        <v>47</v>
      </c>
      <c r="G441" s="20" t="s">
        <v>48</v>
      </c>
      <c r="H441" s="21" t="s">
        <v>49</v>
      </c>
      <c r="I441" s="21" t="s">
        <v>39</v>
      </c>
      <c r="J441" s="21">
        <v>1</v>
      </c>
      <c r="K441" s="33">
        <f>J441/1</f>
        <v>1</v>
      </c>
      <c r="L441" s="94"/>
      <c r="M441" s="21"/>
      <c r="N441" s="20" t="s">
        <v>30</v>
      </c>
      <c r="O441" s="93"/>
    </row>
    <row r="442" spans="1:15" ht="189">
      <c r="A442" s="18" t="str">
        <f t="shared" si="22"/>
        <v>Наименование учреждения: краевое государственное автономное учреждение  «Редакция газеты «Победа»</v>
      </c>
      <c r="B442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42" s="18" t="str">
        <f t="shared" si="24"/>
        <v>Показатели, характеризующие объем государственной услуги, установленные в государственном задании</v>
      </c>
      <c r="F442" s="90" t="s">
        <v>51</v>
      </c>
      <c r="G442" s="90"/>
      <c r="H442" s="90"/>
      <c r="I442" s="90"/>
      <c r="J442" s="90"/>
      <c r="K442" s="21" t="s">
        <v>21</v>
      </c>
      <c r="L442" s="21" t="s">
        <v>22</v>
      </c>
      <c r="M442" s="91" t="s">
        <v>20</v>
      </c>
      <c r="N442" s="91"/>
      <c r="O442" s="93"/>
    </row>
    <row r="443" spans="1:15" ht="189">
      <c r="A443" s="18" t="str">
        <f t="shared" si="22"/>
        <v>Наименование учреждения: краевое государственное автономное учреждение  «Редакция газеты «Победа»</v>
      </c>
      <c r="B443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43" s="18" t="str">
        <f t="shared" si="24"/>
        <v>Показатели, характеризующие объем государственной услуги, установленные в государственном задании</v>
      </c>
      <c r="F443" s="24" t="s">
        <v>26</v>
      </c>
      <c r="G443" s="20" t="s">
        <v>270</v>
      </c>
      <c r="H443" s="21"/>
      <c r="I443" s="21"/>
      <c r="J443" s="21"/>
      <c r="K443" s="21"/>
      <c r="L443" s="21"/>
      <c r="M443" s="21"/>
      <c r="N443" s="21"/>
      <c r="O443" s="93"/>
    </row>
    <row r="444" spans="1:15" ht="189">
      <c r="A444" s="18" t="str">
        <f t="shared" si="22"/>
        <v>Наименование учреждения: краевое государственное автономное учреждение  «Редакция газеты «Победа»</v>
      </c>
      <c r="B444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44" s="18" t="str">
        <f t="shared" si="24"/>
        <v>Показатели, характеризующие объем государственной услуги, установленные в государственном задании</v>
      </c>
      <c r="F444" s="24" t="s">
        <v>53</v>
      </c>
      <c r="G444" s="20" t="s">
        <v>54</v>
      </c>
      <c r="H444" s="21" t="s">
        <v>55</v>
      </c>
      <c r="I444" s="25">
        <v>221</v>
      </c>
      <c r="J444" s="25">
        <v>221</v>
      </c>
      <c r="K444" s="33">
        <f>J444/I444</f>
        <v>1</v>
      </c>
      <c r="L444" s="92">
        <f>(K444+K445+K446+K447+K448)/5</f>
        <v>1</v>
      </c>
      <c r="M444" s="21"/>
      <c r="N444" s="20" t="s">
        <v>35</v>
      </c>
      <c r="O444" s="93"/>
    </row>
    <row r="445" spans="1:15" ht="189">
      <c r="A445" s="18" t="str">
        <f t="shared" si="22"/>
        <v>Наименование учреждения: краевое государственное автономное учреждение  «Редакция газеты «Победа»</v>
      </c>
      <c r="B445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45" s="18" t="str">
        <f t="shared" si="24"/>
        <v>Показатели, характеризующие объем государственной услуги, установленные в государственном задании</v>
      </c>
      <c r="F445" s="24" t="s">
        <v>56</v>
      </c>
      <c r="G445" s="20" t="s">
        <v>57</v>
      </c>
      <c r="H445" s="21" t="s">
        <v>58</v>
      </c>
      <c r="I445" s="26">
        <v>10299.549999999999</v>
      </c>
      <c r="J445" s="26">
        <v>10299.549999999999</v>
      </c>
      <c r="K445" s="33">
        <f>J445/I445</f>
        <v>1</v>
      </c>
      <c r="L445" s="93"/>
      <c r="M445" s="21"/>
      <c r="N445" s="20" t="s">
        <v>79</v>
      </c>
      <c r="O445" s="93"/>
    </row>
    <row r="446" spans="1:15" ht="189">
      <c r="A446" s="18" t="str">
        <f t="shared" si="22"/>
        <v>Наименование учреждения: краевое государственное автономное учреждение  «Редакция газеты «Победа»</v>
      </c>
      <c r="B446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46" s="18" t="str">
        <f t="shared" si="24"/>
        <v>Показатели, характеризующие объем государственной услуги, установленные в государственном задании</v>
      </c>
      <c r="F446" s="24" t="s">
        <v>60</v>
      </c>
      <c r="G446" s="20" t="s">
        <v>61</v>
      </c>
      <c r="H446" s="21" t="s">
        <v>62</v>
      </c>
      <c r="I446" s="27">
        <v>2276.1999999999998</v>
      </c>
      <c r="J446" s="27">
        <v>2276.1999999999998</v>
      </c>
      <c r="K446" s="33">
        <f>J446/I446</f>
        <v>1</v>
      </c>
      <c r="L446" s="93"/>
      <c r="M446" s="21"/>
      <c r="N446" s="21" t="s">
        <v>79</v>
      </c>
      <c r="O446" s="93"/>
    </row>
    <row r="447" spans="1:15" ht="189">
      <c r="A447" s="18" t="str">
        <f t="shared" si="22"/>
        <v>Наименование учреждения: краевое государственное автономное учреждение  «Редакция газеты «Победа»</v>
      </c>
      <c r="B447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47" s="18" t="str">
        <f t="shared" si="24"/>
        <v>Показатели, характеризующие объем государственной услуги, установленные в государственном задании</v>
      </c>
      <c r="F447" s="24" t="s">
        <v>63</v>
      </c>
      <c r="G447" s="20" t="s">
        <v>64</v>
      </c>
      <c r="H447" s="21" t="s">
        <v>65</v>
      </c>
      <c r="I447" s="28">
        <v>208</v>
      </c>
      <c r="J447" s="28">
        <v>208</v>
      </c>
      <c r="K447" s="33">
        <f>J447/I447</f>
        <v>1</v>
      </c>
      <c r="L447" s="93"/>
      <c r="M447" s="21"/>
      <c r="N447" s="20" t="s">
        <v>35</v>
      </c>
      <c r="O447" s="93"/>
    </row>
    <row r="448" spans="1:15" ht="189">
      <c r="A448" s="18" t="str">
        <f t="shared" si="22"/>
        <v>Наименование учреждения: краевое государственное автономное учреждение  «Редакция газеты «Победа»</v>
      </c>
      <c r="B448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48" s="18" t="str">
        <f t="shared" si="24"/>
        <v>Показатели, характеризующие объем государственной услуги, установленные в государственном задании</v>
      </c>
      <c r="F448" s="24" t="s">
        <v>66</v>
      </c>
      <c r="G448" s="20" t="s">
        <v>67</v>
      </c>
      <c r="H448" s="21" t="s">
        <v>68</v>
      </c>
      <c r="I448" s="21">
        <v>291.2</v>
      </c>
      <c r="J448" s="21">
        <v>291.2</v>
      </c>
      <c r="K448" s="33">
        <f>J448/I448</f>
        <v>1</v>
      </c>
      <c r="L448" s="94"/>
      <c r="M448" s="21"/>
      <c r="N448" s="20" t="s">
        <v>35</v>
      </c>
      <c r="O448" s="94"/>
    </row>
    <row r="449" spans="1:15" ht="189">
      <c r="A449" s="18" t="str">
        <f t="shared" si="22"/>
        <v>Наименование учреждения: краевое государственное автономное учреждение  «Редакция газеты «Победа»</v>
      </c>
      <c r="B449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49" s="18" t="str">
        <f t="shared" si="24"/>
        <v>Показатели, характеризующие объем государственной услуги, установленные в государственном задании</v>
      </c>
      <c r="F449" s="31"/>
      <c r="G449" s="31"/>
      <c r="H449" s="31"/>
      <c r="I449" s="31"/>
      <c r="J449" s="31"/>
      <c r="K449" s="31"/>
      <c r="L449" s="31"/>
      <c r="M449" s="31"/>
      <c r="N449" s="31"/>
      <c r="O449" s="31"/>
    </row>
    <row r="450" spans="1:15" ht="189">
      <c r="A450" s="18" t="str">
        <f t="shared" si="22"/>
        <v xml:space="preserve">Наименование учреждения: краевое государственное автономное учреждение «Редакция газеты «Грани» </v>
      </c>
      <c r="B450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50" s="18" t="str">
        <f t="shared" si="24"/>
        <v>Показатели, характеризующие объем государственной услуги, установленные в государственном задании</v>
      </c>
      <c r="F450" s="87" t="s">
        <v>271</v>
      </c>
      <c r="G450" s="88"/>
      <c r="H450" s="88"/>
      <c r="I450" s="88"/>
      <c r="J450" s="88"/>
      <c r="K450" s="88"/>
      <c r="L450" s="88"/>
      <c r="M450" s="88"/>
      <c r="N450" s="88"/>
      <c r="O450" s="89"/>
    </row>
    <row r="451" spans="1:15" ht="189.75">
      <c r="A451" s="18" t="str">
        <f t="shared" si="22"/>
        <v xml:space="preserve">Наименование учреждения: краевое государственное автономное учреждение «Редакция газеты «Грани» </v>
      </c>
      <c r="B451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51" s="18" t="str">
        <f t="shared" si="24"/>
        <v>Показатели, характеризующие объем государственной услуги, установленные в государственном задании</v>
      </c>
      <c r="F451" s="87" t="s">
        <v>24</v>
      </c>
      <c r="G451" s="88"/>
      <c r="H451" s="88"/>
      <c r="I451" s="88"/>
      <c r="J451" s="88"/>
      <c r="K451" s="88"/>
      <c r="L451" s="88"/>
      <c r="M451" s="88"/>
      <c r="N451" s="88"/>
      <c r="O451" s="89"/>
    </row>
    <row r="452" spans="1:15" ht="189">
      <c r="A452" s="18" t="str">
        <f t="shared" si="22"/>
        <v xml:space="preserve">Наименование учреждения: краевое государственное автономное учреждение «Редакция газеты «Грани» </v>
      </c>
      <c r="B452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52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52" s="90" t="s">
        <v>25</v>
      </c>
      <c r="G452" s="90"/>
      <c r="H452" s="90"/>
      <c r="I452" s="90"/>
      <c r="J452" s="90"/>
      <c r="K452" s="20" t="s">
        <v>18</v>
      </c>
      <c r="L452" s="20" t="s">
        <v>19</v>
      </c>
      <c r="M452" s="90" t="s">
        <v>20</v>
      </c>
      <c r="N452" s="90"/>
      <c r="O452" s="20"/>
    </row>
    <row r="453" spans="1:15" ht="189">
      <c r="A453" s="18" t="str">
        <f t="shared" si="22"/>
        <v xml:space="preserve">Наименование учреждения: краевое государственное автономное учреждение «Редакция газеты «Грани» </v>
      </c>
      <c r="B453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53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53" s="21" t="s">
        <v>26</v>
      </c>
      <c r="G453" s="20" t="s">
        <v>27</v>
      </c>
      <c r="H453" s="21" t="s">
        <v>3</v>
      </c>
      <c r="I453" s="21" t="s">
        <v>28</v>
      </c>
      <c r="J453" s="21">
        <v>20</v>
      </c>
      <c r="K453" s="33">
        <f>J453/20</f>
        <v>1</v>
      </c>
      <c r="L453" s="92">
        <f>(K453+K454+K455+K456+K457+K458)/6</f>
        <v>1.3333333333333333</v>
      </c>
      <c r="M453" s="21"/>
      <c r="N453" s="20" t="s">
        <v>30</v>
      </c>
      <c r="O453" s="92">
        <f>(L453+L461)/2</f>
        <v>1.1666666666666665</v>
      </c>
    </row>
    <row r="454" spans="1:15" ht="189">
      <c r="A454" s="18" t="str">
        <f t="shared" si="22"/>
        <v xml:space="preserve">Наименование учреждения: краевое государственное автономное учреждение «Редакция газеты «Грани» </v>
      </c>
      <c r="B454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54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54" s="21" t="s">
        <v>31</v>
      </c>
      <c r="G454" s="20" t="s">
        <v>272</v>
      </c>
      <c r="H454" s="21" t="s">
        <v>33</v>
      </c>
      <c r="I454" s="21" t="s">
        <v>250</v>
      </c>
      <c r="J454" s="23">
        <v>3000</v>
      </c>
      <c r="K454" s="33">
        <f>J454/3000</f>
        <v>1</v>
      </c>
      <c r="L454" s="93"/>
      <c r="M454" s="21"/>
      <c r="N454" s="20" t="s">
        <v>35</v>
      </c>
      <c r="O454" s="93"/>
    </row>
    <row r="455" spans="1:15" ht="189">
      <c r="A455" s="18" t="str">
        <f t="shared" si="22"/>
        <v xml:space="preserve">Наименование учреждения: краевое государственное автономное учреждение «Редакция газеты «Грани» </v>
      </c>
      <c r="B455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55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55" s="21" t="s">
        <v>36</v>
      </c>
      <c r="G455" s="20" t="s">
        <v>273</v>
      </c>
      <c r="H455" s="20" t="s">
        <v>38</v>
      </c>
      <c r="I455" s="21" t="s">
        <v>39</v>
      </c>
      <c r="J455" s="21">
        <v>1</v>
      </c>
      <c r="K455" s="33">
        <f>J455/1</f>
        <v>1</v>
      </c>
      <c r="L455" s="93"/>
      <c r="M455" s="21"/>
      <c r="N455" s="20" t="s">
        <v>35</v>
      </c>
      <c r="O455" s="93"/>
    </row>
    <row r="456" spans="1:15" ht="189">
      <c r="A456" s="18" t="str">
        <f t="shared" si="22"/>
        <v xml:space="preserve">Наименование учреждения: краевое государственное автономное учреждение «Редакция газеты «Грани» </v>
      </c>
      <c r="B456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56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56" s="21" t="s">
        <v>40</v>
      </c>
      <c r="G456" s="20" t="s">
        <v>274</v>
      </c>
      <c r="H456" s="20" t="s">
        <v>42</v>
      </c>
      <c r="I456" s="21" t="s">
        <v>39</v>
      </c>
      <c r="J456" s="21">
        <v>1</v>
      </c>
      <c r="K456" s="33">
        <f>J456/1</f>
        <v>1</v>
      </c>
      <c r="L456" s="93"/>
      <c r="M456" s="21"/>
      <c r="N456" s="20" t="s">
        <v>35</v>
      </c>
      <c r="O456" s="93"/>
    </row>
    <row r="457" spans="1:15" ht="189">
      <c r="A457" s="18" t="str">
        <f t="shared" si="22"/>
        <v xml:space="preserve">Наименование учреждения: краевое государственное автономное учреждение «Редакция газеты «Грани» </v>
      </c>
      <c r="B457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57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57" s="21" t="s">
        <v>43</v>
      </c>
      <c r="G457" s="20" t="s">
        <v>275</v>
      </c>
      <c r="H457" s="20" t="s">
        <v>45</v>
      </c>
      <c r="I457" s="21" t="s">
        <v>46</v>
      </c>
      <c r="J457" s="21">
        <v>221</v>
      </c>
      <c r="K457" s="33">
        <f>J457/221</f>
        <v>1</v>
      </c>
      <c r="L457" s="93"/>
      <c r="M457" s="21"/>
      <c r="N457" s="20" t="s">
        <v>35</v>
      </c>
      <c r="O457" s="93"/>
    </row>
    <row r="458" spans="1:15" ht="189">
      <c r="A458" s="18" t="str">
        <f t="shared" si="22"/>
        <v xml:space="preserve">Наименование учреждения: краевое государственное автономное учреждение «Редакция газеты «Грани» </v>
      </c>
      <c r="B458" s="18" t="str">
        <f t="shared" si="23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58" s="18" t="str">
        <f t="shared" si="24"/>
        <v>Показатели, характеризующие качество государственной услуги, установленные в государственном задании</v>
      </c>
      <c r="F458" s="21" t="s">
        <v>47</v>
      </c>
      <c r="G458" s="20" t="s">
        <v>48</v>
      </c>
      <c r="H458" s="21" t="s">
        <v>49</v>
      </c>
      <c r="I458" s="21" t="s">
        <v>39</v>
      </c>
      <c r="J458" s="21">
        <v>3</v>
      </c>
      <c r="K458" s="33">
        <f>J458/1</f>
        <v>3</v>
      </c>
      <c r="L458" s="94"/>
      <c r="M458" s="20" t="s">
        <v>50</v>
      </c>
      <c r="N458" s="20" t="s">
        <v>30</v>
      </c>
      <c r="O458" s="93"/>
    </row>
    <row r="459" spans="1:15" ht="189">
      <c r="A459" s="18" t="str">
        <f t="shared" ref="A459:A522" si="25">IF(LEFT(F459,15)="Наименование уч",F459,A458)</f>
        <v xml:space="preserve">Наименование учреждения: краевое государственное автономное учреждение «Редакция газеты «Грани» </v>
      </c>
      <c r="B459" s="18" t="str">
        <f t="shared" ref="B459:B522" si="26">IF(LEFT(F459,15)="Наименование ус",F459,IF(LEFT(F459,15)="Наименование ра",F459,B458))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59" s="18" t="str">
        <f t="shared" ref="C459:C522" si="27">IF(LEFT(F459,1)="П",F459,C458)</f>
        <v>Показатели, характеризующие объем государственной услуги, установленные в государственном задании</v>
      </c>
      <c r="F459" s="90" t="s">
        <v>51</v>
      </c>
      <c r="G459" s="90"/>
      <c r="H459" s="90"/>
      <c r="I459" s="90"/>
      <c r="J459" s="90"/>
      <c r="K459" s="21" t="s">
        <v>21</v>
      </c>
      <c r="L459" s="21" t="s">
        <v>22</v>
      </c>
      <c r="M459" s="91" t="s">
        <v>20</v>
      </c>
      <c r="N459" s="91"/>
      <c r="O459" s="93"/>
    </row>
    <row r="460" spans="1:15" ht="189">
      <c r="A460" s="18" t="str">
        <f t="shared" si="25"/>
        <v xml:space="preserve">Наименование учреждения: краевое государственное автономное учреждение «Редакция газеты «Грани» </v>
      </c>
      <c r="B460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60" s="18" t="str">
        <f t="shared" si="27"/>
        <v>Показатели, характеризующие объем государственной услуги, установленные в государственном задании</v>
      </c>
      <c r="F460" s="24" t="s">
        <v>26</v>
      </c>
      <c r="G460" s="20" t="s">
        <v>276</v>
      </c>
      <c r="H460" s="21"/>
      <c r="I460" s="21"/>
      <c r="J460" s="21"/>
      <c r="K460" s="21"/>
      <c r="L460" s="21"/>
      <c r="M460" s="21"/>
      <c r="N460" s="21"/>
      <c r="O460" s="93"/>
    </row>
    <row r="461" spans="1:15" ht="189">
      <c r="A461" s="18" t="str">
        <f t="shared" si="25"/>
        <v xml:space="preserve">Наименование учреждения: краевое государственное автономное учреждение «Редакция газеты «Грани» </v>
      </c>
      <c r="B461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61" s="18" t="str">
        <f t="shared" si="27"/>
        <v>Показатели, характеризующие объем государственной услуги, установленные в государственном задании</v>
      </c>
      <c r="F461" s="24" t="s">
        <v>53</v>
      </c>
      <c r="G461" s="20" t="s">
        <v>54</v>
      </c>
      <c r="H461" s="21" t="s">
        <v>55</v>
      </c>
      <c r="I461" s="25">
        <v>218</v>
      </c>
      <c r="J461" s="25">
        <v>218</v>
      </c>
      <c r="K461" s="33">
        <f>J461/I461</f>
        <v>1</v>
      </c>
      <c r="L461" s="92">
        <f>(K461+K462+K463+K464+K465)/5</f>
        <v>1</v>
      </c>
      <c r="M461" s="21"/>
      <c r="N461" s="20" t="s">
        <v>35</v>
      </c>
      <c r="O461" s="93"/>
    </row>
    <row r="462" spans="1:15" ht="189">
      <c r="A462" s="18" t="str">
        <f t="shared" si="25"/>
        <v xml:space="preserve">Наименование учреждения: краевое государственное автономное учреждение «Редакция газеты «Грани» </v>
      </c>
      <c r="B462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62" s="18" t="str">
        <f t="shared" si="27"/>
        <v>Показатели, характеризующие объем государственной услуги, установленные в государственном задании</v>
      </c>
      <c r="F462" s="24" t="s">
        <v>56</v>
      </c>
      <c r="G462" s="20" t="s">
        <v>57</v>
      </c>
      <c r="H462" s="21" t="s">
        <v>58</v>
      </c>
      <c r="I462" s="26">
        <v>8948.6</v>
      </c>
      <c r="J462" s="26">
        <v>8948.6</v>
      </c>
      <c r="K462" s="33">
        <f>J462/I462</f>
        <v>1</v>
      </c>
      <c r="L462" s="93"/>
      <c r="M462" s="21"/>
      <c r="N462" s="20" t="s">
        <v>79</v>
      </c>
      <c r="O462" s="93"/>
    </row>
    <row r="463" spans="1:15" ht="189">
      <c r="A463" s="18" t="str">
        <f t="shared" si="25"/>
        <v xml:space="preserve">Наименование учреждения: краевое государственное автономное учреждение «Редакция газеты «Грани» </v>
      </c>
      <c r="B463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63" s="18" t="str">
        <f t="shared" si="27"/>
        <v>Показатели, характеризующие объем государственной услуги, установленные в государственном задании</v>
      </c>
      <c r="F463" s="24" t="s">
        <v>60</v>
      </c>
      <c r="G463" s="20" t="s">
        <v>61</v>
      </c>
      <c r="H463" s="21" t="s">
        <v>62</v>
      </c>
      <c r="I463" s="27">
        <v>1950.8</v>
      </c>
      <c r="J463" s="27">
        <v>1950.8</v>
      </c>
      <c r="K463" s="33">
        <f>J463/I463</f>
        <v>1</v>
      </c>
      <c r="L463" s="93"/>
      <c r="M463" s="21"/>
      <c r="N463" s="21" t="s">
        <v>79</v>
      </c>
      <c r="O463" s="93"/>
    </row>
    <row r="464" spans="1:15" ht="189">
      <c r="A464" s="18" t="str">
        <f t="shared" si="25"/>
        <v xml:space="preserve">Наименование учреждения: краевое государственное автономное учреждение «Редакция газеты «Грани» </v>
      </c>
      <c r="B464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64" s="18" t="str">
        <f t="shared" si="27"/>
        <v>Показатели, характеризующие объем государственной услуги, установленные в государственном задании</v>
      </c>
      <c r="F464" s="24" t="s">
        <v>63</v>
      </c>
      <c r="G464" s="20" t="s">
        <v>64</v>
      </c>
      <c r="H464" s="21" t="s">
        <v>65</v>
      </c>
      <c r="I464" s="28">
        <v>156</v>
      </c>
      <c r="J464" s="28">
        <v>156</v>
      </c>
      <c r="K464" s="33">
        <f>J464/I464</f>
        <v>1</v>
      </c>
      <c r="L464" s="93"/>
      <c r="M464" s="21"/>
      <c r="N464" s="20" t="s">
        <v>35</v>
      </c>
      <c r="O464" s="93"/>
    </row>
    <row r="465" spans="1:15" ht="189">
      <c r="A465" s="18" t="str">
        <f t="shared" si="25"/>
        <v xml:space="preserve">Наименование учреждения: краевое государственное автономное учреждение «Редакция газеты «Грани» </v>
      </c>
      <c r="B465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65" s="18" t="str">
        <f t="shared" si="27"/>
        <v>Показатели, характеризующие объем государственной услуги, установленные в государственном задании</v>
      </c>
      <c r="F465" s="24" t="s">
        <v>66</v>
      </c>
      <c r="G465" s="20" t="s">
        <v>67</v>
      </c>
      <c r="H465" s="21" t="s">
        <v>68</v>
      </c>
      <c r="I465" s="21">
        <v>156</v>
      </c>
      <c r="J465" s="21">
        <v>156</v>
      </c>
      <c r="K465" s="33">
        <f>J465/I465</f>
        <v>1</v>
      </c>
      <c r="L465" s="94"/>
      <c r="M465" s="21"/>
      <c r="N465" s="20" t="s">
        <v>35</v>
      </c>
      <c r="O465" s="94"/>
    </row>
    <row r="466" spans="1:15" ht="189">
      <c r="A466" s="18" t="str">
        <f t="shared" si="25"/>
        <v xml:space="preserve">Наименование учреждения: краевое государственное автономное учреждение «Редакция газеты «Грани» </v>
      </c>
      <c r="B466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66" s="18" t="str">
        <f t="shared" si="27"/>
        <v>Показатели, характеризующие объем государственной услуги, установленные в государственном задании</v>
      </c>
      <c r="F466" s="31"/>
      <c r="G466" s="31"/>
      <c r="H466" s="31"/>
      <c r="I466" s="31"/>
      <c r="J466" s="31"/>
      <c r="K466" s="31"/>
      <c r="L466" s="31"/>
      <c r="M466" s="31"/>
      <c r="N466" s="31"/>
      <c r="O466" s="31"/>
    </row>
    <row r="467" spans="1:15" ht="189">
      <c r="A467" s="18" t="str">
        <f t="shared" si="25"/>
        <v>Наименование учреждения: краевое государственное автономное учреждение  «Редакция газеты «Заря»</v>
      </c>
      <c r="B467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67" s="18" t="str">
        <f t="shared" si="27"/>
        <v>Показатели, характеризующие объем государственной услуги, установленные в государственном задании</v>
      </c>
      <c r="F467" s="87" t="s">
        <v>277</v>
      </c>
      <c r="G467" s="88"/>
      <c r="H467" s="88"/>
      <c r="I467" s="88"/>
      <c r="J467" s="88"/>
      <c r="K467" s="88"/>
      <c r="L467" s="88"/>
      <c r="M467" s="88"/>
      <c r="N467" s="88"/>
      <c r="O467" s="89"/>
    </row>
    <row r="468" spans="1:15" ht="189.75">
      <c r="A468" s="18" t="str">
        <f t="shared" si="25"/>
        <v>Наименование учреждения: краевое государственное автономное учреждение  «Редакция газеты «Заря»</v>
      </c>
      <c r="B468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68" s="18" t="str">
        <f t="shared" si="27"/>
        <v>Показатели, характеризующие объем государственной услуги, установленные в государственном задании</v>
      </c>
      <c r="F468" s="87" t="s">
        <v>24</v>
      </c>
      <c r="G468" s="88"/>
      <c r="H468" s="88"/>
      <c r="I468" s="88"/>
      <c r="J468" s="88"/>
      <c r="K468" s="88"/>
      <c r="L468" s="88"/>
      <c r="M468" s="88"/>
      <c r="N468" s="88"/>
      <c r="O468" s="89"/>
    </row>
    <row r="469" spans="1:15" ht="189">
      <c r="A469" s="18" t="str">
        <f t="shared" si="25"/>
        <v>Наименование учреждения: краевое государственное автономное учреждение  «Редакция газеты «Заря»</v>
      </c>
      <c r="B469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69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69" s="90" t="s">
        <v>25</v>
      </c>
      <c r="G469" s="90"/>
      <c r="H469" s="90"/>
      <c r="I469" s="90"/>
      <c r="J469" s="90"/>
      <c r="K469" s="20" t="s">
        <v>18</v>
      </c>
      <c r="L469" s="20" t="s">
        <v>19</v>
      </c>
      <c r="M469" s="90" t="s">
        <v>20</v>
      </c>
      <c r="N469" s="90"/>
      <c r="O469" s="20"/>
    </row>
    <row r="470" spans="1:15" ht="189">
      <c r="A470" s="18" t="str">
        <f t="shared" si="25"/>
        <v>Наименование учреждения: краевое государственное автономное учреждение  «Редакция газеты «Заря»</v>
      </c>
      <c r="B470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70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70" s="21" t="s">
        <v>26</v>
      </c>
      <c r="G470" s="20" t="s">
        <v>27</v>
      </c>
      <c r="H470" s="21" t="s">
        <v>3</v>
      </c>
      <c r="I470" s="21" t="s">
        <v>28</v>
      </c>
      <c r="J470" s="21">
        <v>40</v>
      </c>
      <c r="K470" s="33">
        <f>J470/20</f>
        <v>2</v>
      </c>
      <c r="L470" s="92">
        <f>(K470+K471+K472+K473+K474+K475)/6</f>
        <v>1.1666666666666667</v>
      </c>
      <c r="M470" s="20" t="s">
        <v>29</v>
      </c>
      <c r="N470" s="20" t="s">
        <v>30</v>
      </c>
      <c r="O470" s="92">
        <f>(L470+L478)/2</f>
        <v>1.0833333333333335</v>
      </c>
    </row>
    <row r="471" spans="1:15" ht="189">
      <c r="A471" s="18" t="str">
        <f t="shared" si="25"/>
        <v>Наименование учреждения: краевое государственное автономное учреждение  «Редакция газеты «Заря»</v>
      </c>
      <c r="B471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71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71" s="21" t="s">
        <v>31</v>
      </c>
      <c r="G471" s="20" t="s">
        <v>278</v>
      </c>
      <c r="H471" s="21" t="s">
        <v>33</v>
      </c>
      <c r="I471" s="21" t="s">
        <v>279</v>
      </c>
      <c r="J471" s="23">
        <v>2000</v>
      </c>
      <c r="K471" s="33">
        <f>J471/2000</f>
        <v>1</v>
      </c>
      <c r="L471" s="93"/>
      <c r="M471" s="21"/>
      <c r="N471" s="20" t="s">
        <v>35</v>
      </c>
      <c r="O471" s="93"/>
    </row>
    <row r="472" spans="1:15" ht="189">
      <c r="A472" s="18" t="str">
        <f t="shared" si="25"/>
        <v>Наименование учреждения: краевое государственное автономное учреждение  «Редакция газеты «Заря»</v>
      </c>
      <c r="B472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72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72" s="21" t="s">
        <v>36</v>
      </c>
      <c r="G472" s="20" t="s">
        <v>280</v>
      </c>
      <c r="H472" s="20" t="s">
        <v>38</v>
      </c>
      <c r="I472" s="21" t="s">
        <v>39</v>
      </c>
      <c r="J472" s="21">
        <v>1</v>
      </c>
      <c r="K472" s="33">
        <f>J472/1</f>
        <v>1</v>
      </c>
      <c r="L472" s="93"/>
      <c r="M472" s="21"/>
      <c r="N472" s="20" t="s">
        <v>35</v>
      </c>
      <c r="O472" s="93"/>
    </row>
    <row r="473" spans="1:15" ht="189">
      <c r="A473" s="18" t="str">
        <f t="shared" si="25"/>
        <v>Наименование учреждения: краевое государственное автономное учреждение  «Редакция газеты «Заря»</v>
      </c>
      <c r="B473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73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73" s="21" t="s">
        <v>40</v>
      </c>
      <c r="G473" s="20" t="s">
        <v>281</v>
      </c>
      <c r="H473" s="20" t="s">
        <v>42</v>
      </c>
      <c r="I473" s="21" t="s">
        <v>39</v>
      </c>
      <c r="J473" s="21">
        <v>1</v>
      </c>
      <c r="K473" s="33">
        <f>J473/1</f>
        <v>1</v>
      </c>
      <c r="L473" s="93"/>
      <c r="M473" s="21"/>
      <c r="N473" s="20" t="s">
        <v>35</v>
      </c>
      <c r="O473" s="93"/>
    </row>
    <row r="474" spans="1:15" ht="189">
      <c r="A474" s="18" t="str">
        <f t="shared" si="25"/>
        <v>Наименование учреждения: краевое государственное автономное учреждение  «Редакция газеты «Заря»</v>
      </c>
      <c r="B474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74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74" s="21" t="s">
        <v>43</v>
      </c>
      <c r="G474" s="20" t="s">
        <v>282</v>
      </c>
      <c r="H474" s="20" t="s">
        <v>45</v>
      </c>
      <c r="I474" s="21" t="s">
        <v>283</v>
      </c>
      <c r="J474" s="21">
        <v>276</v>
      </c>
      <c r="K474" s="33">
        <f>J474/276</f>
        <v>1</v>
      </c>
      <c r="L474" s="93"/>
      <c r="M474" s="21"/>
      <c r="N474" s="20" t="s">
        <v>35</v>
      </c>
      <c r="O474" s="93"/>
    </row>
    <row r="475" spans="1:15" ht="189">
      <c r="A475" s="18" t="str">
        <f t="shared" si="25"/>
        <v>Наименование учреждения: краевое государственное автономное учреждение  «Редакция газеты «Заря»</v>
      </c>
      <c r="B475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75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75" s="21" t="s">
        <v>47</v>
      </c>
      <c r="G475" s="20" t="s">
        <v>48</v>
      </c>
      <c r="H475" s="21" t="s">
        <v>49</v>
      </c>
      <c r="I475" s="21" t="s">
        <v>39</v>
      </c>
      <c r="J475" s="21">
        <v>1</v>
      </c>
      <c r="K475" s="33">
        <f>J475/1</f>
        <v>1</v>
      </c>
      <c r="L475" s="94"/>
      <c r="M475" s="21"/>
      <c r="N475" s="20" t="s">
        <v>30</v>
      </c>
      <c r="O475" s="93"/>
    </row>
    <row r="476" spans="1:15" ht="189">
      <c r="A476" s="18" t="str">
        <f t="shared" si="25"/>
        <v>Наименование учреждения: краевое государственное автономное учреждение  «Редакция газеты «Заря»</v>
      </c>
      <c r="B476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76" s="18" t="str">
        <f t="shared" si="27"/>
        <v>Показатели, характеризующие объем государственной услуги, установленные в государственном задании</v>
      </c>
      <c r="F476" s="90" t="s">
        <v>51</v>
      </c>
      <c r="G476" s="90"/>
      <c r="H476" s="90"/>
      <c r="I476" s="90"/>
      <c r="J476" s="90"/>
      <c r="K476" s="21" t="s">
        <v>21</v>
      </c>
      <c r="L476" s="21" t="s">
        <v>22</v>
      </c>
      <c r="M476" s="91" t="s">
        <v>20</v>
      </c>
      <c r="N476" s="91"/>
      <c r="O476" s="93"/>
    </row>
    <row r="477" spans="1:15" ht="189">
      <c r="A477" s="18" t="str">
        <f t="shared" si="25"/>
        <v>Наименование учреждения: краевое государственное автономное учреждение  «Редакция газеты «Заря»</v>
      </c>
      <c r="B477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77" s="18" t="str">
        <f t="shared" si="27"/>
        <v>Показатели, характеризующие объем государственной услуги, установленные в государственном задании</v>
      </c>
      <c r="F477" s="24" t="s">
        <v>26</v>
      </c>
      <c r="G477" s="20" t="s">
        <v>284</v>
      </c>
      <c r="H477" s="21"/>
      <c r="I477" s="21"/>
      <c r="J477" s="21"/>
      <c r="K477" s="21"/>
      <c r="L477" s="21"/>
      <c r="M477" s="21"/>
      <c r="N477" s="21"/>
      <c r="O477" s="93"/>
    </row>
    <row r="478" spans="1:15" ht="189">
      <c r="A478" s="18" t="str">
        <f t="shared" si="25"/>
        <v>Наименование учреждения: краевое государственное автономное учреждение  «Редакция газеты «Заря»</v>
      </c>
      <c r="B478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78" s="18" t="str">
        <f t="shared" si="27"/>
        <v>Показатели, характеризующие объем государственной услуги, установленные в государственном задании</v>
      </c>
      <c r="F478" s="24" t="s">
        <v>53</v>
      </c>
      <c r="G478" s="20" t="s">
        <v>54</v>
      </c>
      <c r="H478" s="21" t="s">
        <v>55</v>
      </c>
      <c r="I478" s="25">
        <v>252</v>
      </c>
      <c r="J478" s="25">
        <v>252</v>
      </c>
      <c r="K478" s="33">
        <f>J478/I478</f>
        <v>1</v>
      </c>
      <c r="L478" s="92">
        <f>(K478+K479+K480+K481+K482)/5</f>
        <v>1</v>
      </c>
      <c r="M478" s="21"/>
      <c r="N478" s="20" t="s">
        <v>35</v>
      </c>
      <c r="O478" s="93"/>
    </row>
    <row r="479" spans="1:15" ht="189">
      <c r="A479" s="18" t="str">
        <f t="shared" si="25"/>
        <v>Наименование учреждения: краевое государственное автономное учреждение  «Редакция газеты «Заря»</v>
      </c>
      <c r="B479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79" s="18" t="str">
        <f t="shared" si="27"/>
        <v>Показатели, характеризующие объем государственной услуги, установленные в государственном задании</v>
      </c>
      <c r="F479" s="24" t="s">
        <v>56</v>
      </c>
      <c r="G479" s="20" t="s">
        <v>57</v>
      </c>
      <c r="H479" s="21" t="s">
        <v>58</v>
      </c>
      <c r="I479" s="26">
        <v>6497.22</v>
      </c>
      <c r="J479" s="26">
        <v>6497.22</v>
      </c>
      <c r="K479" s="33">
        <f>J479/I479</f>
        <v>1</v>
      </c>
      <c r="L479" s="93"/>
      <c r="M479" s="21"/>
      <c r="N479" s="20" t="s">
        <v>79</v>
      </c>
      <c r="O479" s="93"/>
    </row>
    <row r="480" spans="1:15" ht="189">
      <c r="A480" s="18" t="str">
        <f t="shared" si="25"/>
        <v>Наименование учреждения: краевое государственное автономное учреждение  «Редакция газеты «Заря»</v>
      </c>
      <c r="B480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80" s="18" t="str">
        <f t="shared" si="27"/>
        <v>Показатели, характеризующие объем государственной услуги, установленные в государственном задании</v>
      </c>
      <c r="F480" s="24" t="s">
        <v>60</v>
      </c>
      <c r="G480" s="20" t="s">
        <v>61</v>
      </c>
      <c r="H480" s="21" t="s">
        <v>62</v>
      </c>
      <c r="I480" s="27">
        <v>1637.3</v>
      </c>
      <c r="J480" s="27">
        <v>1637.3</v>
      </c>
      <c r="K480" s="33">
        <f>J480/I480</f>
        <v>1</v>
      </c>
      <c r="L480" s="93"/>
      <c r="M480" s="21"/>
      <c r="N480" s="21" t="s">
        <v>79</v>
      </c>
      <c r="O480" s="93"/>
    </row>
    <row r="481" spans="1:15" ht="189">
      <c r="A481" s="18" t="str">
        <f t="shared" si="25"/>
        <v>Наименование учреждения: краевое государственное автономное учреждение  «Редакция газеты «Заря»</v>
      </c>
      <c r="B481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81" s="18" t="str">
        <f t="shared" si="27"/>
        <v>Показатели, характеризующие объем государственной услуги, установленные в государственном задании</v>
      </c>
      <c r="F481" s="24" t="s">
        <v>63</v>
      </c>
      <c r="G481" s="20" t="s">
        <v>64</v>
      </c>
      <c r="H481" s="21" t="s">
        <v>65</v>
      </c>
      <c r="I481" s="28">
        <v>104</v>
      </c>
      <c r="J481" s="28">
        <v>104</v>
      </c>
      <c r="K481" s="33">
        <f>J481/I481</f>
        <v>1</v>
      </c>
      <c r="L481" s="93"/>
      <c r="M481" s="21"/>
      <c r="N481" s="20" t="s">
        <v>35</v>
      </c>
      <c r="O481" s="93"/>
    </row>
    <row r="482" spans="1:15" ht="189">
      <c r="A482" s="18" t="str">
        <f t="shared" si="25"/>
        <v>Наименование учреждения: краевое государственное автономное учреждение  «Редакция газеты «Заря»</v>
      </c>
      <c r="B482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82" s="18" t="str">
        <f t="shared" si="27"/>
        <v>Показатели, характеризующие объем государственной услуги, установленные в государственном задании</v>
      </c>
      <c r="F482" s="24" t="s">
        <v>66</v>
      </c>
      <c r="G482" s="20" t="s">
        <v>67</v>
      </c>
      <c r="H482" s="21" t="s">
        <v>68</v>
      </c>
      <c r="I482" s="21">
        <v>156</v>
      </c>
      <c r="J482" s="21">
        <v>156</v>
      </c>
      <c r="K482" s="33">
        <f>J482/I482</f>
        <v>1</v>
      </c>
      <c r="L482" s="94"/>
      <c r="M482" s="21"/>
      <c r="N482" s="20" t="s">
        <v>35</v>
      </c>
      <c r="O482" s="94"/>
    </row>
    <row r="483" spans="1:15" ht="189">
      <c r="A483" s="18" t="str">
        <f t="shared" si="25"/>
        <v>Наименование учреждения: краевое государственное автономное учреждение  «Редакция газеты «Заря»</v>
      </c>
      <c r="B483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83" s="18" t="str">
        <f t="shared" si="27"/>
        <v>Показатели, характеризующие объем государственной услуги, установленные в государственном задании</v>
      </c>
      <c r="F483" s="31"/>
      <c r="G483" s="31"/>
      <c r="H483" s="31"/>
      <c r="I483" s="31"/>
      <c r="J483" s="31"/>
      <c r="K483" s="31"/>
      <c r="L483" s="31"/>
      <c r="M483" s="31"/>
      <c r="N483" s="31"/>
      <c r="O483" s="31"/>
    </row>
    <row r="484" spans="1:15" ht="189">
      <c r="A484" s="18" t="str">
        <f t="shared" si="25"/>
        <v>Наименование учреждения: краевое государственное автономное учреждение  «Редакция газеты «Рабочий»</v>
      </c>
      <c r="B484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84" s="18" t="str">
        <f t="shared" si="27"/>
        <v>Показатели, характеризующие объем государственной услуги, установленные в государственном задании</v>
      </c>
      <c r="F484" s="87" t="s">
        <v>285</v>
      </c>
      <c r="G484" s="88"/>
      <c r="H484" s="88"/>
      <c r="I484" s="88"/>
      <c r="J484" s="88"/>
      <c r="K484" s="88"/>
      <c r="L484" s="88"/>
      <c r="M484" s="88"/>
      <c r="N484" s="88"/>
      <c r="O484" s="89"/>
    </row>
    <row r="485" spans="1:15" ht="189.75">
      <c r="A485" s="18" t="str">
        <f t="shared" si="25"/>
        <v>Наименование учреждения: краевое государственное автономное учреждение  «Редакция газеты «Рабочий»</v>
      </c>
      <c r="B485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85" s="18" t="str">
        <f t="shared" si="27"/>
        <v>Показатели, характеризующие объем государственной услуги, установленные в государственном задании</v>
      </c>
      <c r="F485" s="87" t="s">
        <v>24</v>
      </c>
      <c r="G485" s="88"/>
      <c r="H485" s="88"/>
      <c r="I485" s="88"/>
      <c r="J485" s="88"/>
      <c r="K485" s="88"/>
      <c r="L485" s="88"/>
      <c r="M485" s="88"/>
      <c r="N485" s="88"/>
      <c r="O485" s="89"/>
    </row>
    <row r="486" spans="1:15" ht="189">
      <c r="A486" s="18" t="str">
        <f t="shared" si="25"/>
        <v>Наименование учреждения: краевое государственное автономное учреждение  «Редакция газеты «Рабочий»</v>
      </c>
      <c r="B486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86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86" s="90" t="s">
        <v>25</v>
      </c>
      <c r="G486" s="90"/>
      <c r="H486" s="90"/>
      <c r="I486" s="90"/>
      <c r="J486" s="90"/>
      <c r="K486" s="20" t="s">
        <v>18</v>
      </c>
      <c r="L486" s="20" t="s">
        <v>19</v>
      </c>
      <c r="M486" s="90" t="s">
        <v>20</v>
      </c>
      <c r="N486" s="90"/>
      <c r="O486" s="20"/>
    </row>
    <row r="487" spans="1:15" ht="189">
      <c r="A487" s="18" t="str">
        <f t="shared" si="25"/>
        <v>Наименование учреждения: краевое государственное автономное учреждение  «Редакция газеты «Рабочий»</v>
      </c>
      <c r="B487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87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87" s="21" t="s">
        <v>26</v>
      </c>
      <c r="G487" s="20" t="s">
        <v>27</v>
      </c>
      <c r="H487" s="21" t="s">
        <v>3</v>
      </c>
      <c r="I487" s="21" t="s">
        <v>28</v>
      </c>
      <c r="J487" s="21">
        <v>90</v>
      </c>
      <c r="K487" s="33">
        <f>J487/20</f>
        <v>4.5</v>
      </c>
      <c r="L487" s="92">
        <f>(K487+K488+K489+K490+K491+K492)/6</f>
        <v>1.5887978142076502</v>
      </c>
      <c r="M487" s="20" t="s">
        <v>29</v>
      </c>
      <c r="N487" s="20" t="s">
        <v>30</v>
      </c>
      <c r="O487" s="92">
        <f>(L487+L495)/2</f>
        <v>1.2943989071038251</v>
      </c>
    </row>
    <row r="488" spans="1:15" ht="189">
      <c r="A488" s="18" t="str">
        <f t="shared" si="25"/>
        <v>Наименование учреждения: краевое государственное автономное учреждение  «Редакция газеты «Рабочий»</v>
      </c>
      <c r="B488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88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88" s="21" t="s">
        <v>31</v>
      </c>
      <c r="G488" s="20" t="s">
        <v>286</v>
      </c>
      <c r="H488" s="21" t="s">
        <v>33</v>
      </c>
      <c r="I488" s="21" t="s">
        <v>287</v>
      </c>
      <c r="J488" s="23">
        <v>2100</v>
      </c>
      <c r="K488" s="33">
        <f>J488/2100</f>
        <v>1</v>
      </c>
      <c r="L488" s="93"/>
      <c r="M488" s="21"/>
      <c r="N488" s="20" t="s">
        <v>35</v>
      </c>
      <c r="O488" s="93"/>
    </row>
    <row r="489" spans="1:15" ht="189">
      <c r="A489" s="18" t="str">
        <f t="shared" si="25"/>
        <v>Наименование учреждения: краевое государственное автономное учреждение  «Редакция газеты «Рабочий»</v>
      </c>
      <c r="B489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89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89" s="21" t="s">
        <v>36</v>
      </c>
      <c r="G489" s="20" t="s">
        <v>288</v>
      </c>
      <c r="H489" s="20" t="s">
        <v>38</v>
      </c>
      <c r="I489" s="21" t="s">
        <v>39</v>
      </c>
      <c r="J489" s="21">
        <v>1</v>
      </c>
      <c r="K489" s="33">
        <f>J489/1</f>
        <v>1</v>
      </c>
      <c r="L489" s="93"/>
      <c r="M489" s="21"/>
      <c r="N489" s="20" t="s">
        <v>35</v>
      </c>
      <c r="O489" s="93"/>
    </row>
    <row r="490" spans="1:15" ht="189">
      <c r="A490" s="18" t="str">
        <f t="shared" si="25"/>
        <v>Наименование учреждения: краевое государственное автономное учреждение  «Редакция газеты «Рабочий»</v>
      </c>
      <c r="B490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90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90" s="21" t="s">
        <v>40</v>
      </c>
      <c r="G490" s="20" t="s">
        <v>289</v>
      </c>
      <c r="H490" s="20" t="s">
        <v>42</v>
      </c>
      <c r="I490" s="21" t="s">
        <v>39</v>
      </c>
      <c r="J490" s="21">
        <v>1</v>
      </c>
      <c r="K490" s="33">
        <f>J490/1</f>
        <v>1</v>
      </c>
      <c r="L490" s="93"/>
      <c r="M490" s="21"/>
      <c r="N490" s="20" t="s">
        <v>35</v>
      </c>
      <c r="O490" s="93"/>
    </row>
    <row r="491" spans="1:15" ht="189">
      <c r="A491" s="18" t="str">
        <f t="shared" si="25"/>
        <v>Наименование учреждения: краевое государственное автономное учреждение  «Редакция газеты «Рабочий»</v>
      </c>
      <c r="B491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91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91" s="21" t="s">
        <v>43</v>
      </c>
      <c r="G491" s="20" t="s">
        <v>290</v>
      </c>
      <c r="H491" s="20" t="s">
        <v>45</v>
      </c>
      <c r="I491" s="21" t="s">
        <v>291</v>
      </c>
      <c r="J491" s="21">
        <v>63</v>
      </c>
      <c r="K491" s="33">
        <f>J491/61</f>
        <v>1.0327868852459017</v>
      </c>
      <c r="L491" s="93"/>
      <c r="M491" s="20"/>
      <c r="N491" s="20" t="s">
        <v>35</v>
      </c>
      <c r="O491" s="93"/>
    </row>
    <row r="492" spans="1:15" ht="189">
      <c r="A492" s="18" t="str">
        <f t="shared" si="25"/>
        <v>Наименование учреждения: краевое государственное автономное учреждение  «Редакция газеты «Рабочий»</v>
      </c>
      <c r="B492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92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492" s="21" t="s">
        <v>47</v>
      </c>
      <c r="G492" s="20" t="s">
        <v>48</v>
      </c>
      <c r="H492" s="21" t="s">
        <v>49</v>
      </c>
      <c r="I492" s="21" t="s">
        <v>39</v>
      </c>
      <c r="J492" s="21">
        <v>1</v>
      </c>
      <c r="K492" s="33">
        <f>J492/1</f>
        <v>1</v>
      </c>
      <c r="L492" s="94"/>
      <c r="M492" s="21"/>
      <c r="N492" s="20" t="s">
        <v>30</v>
      </c>
      <c r="O492" s="93"/>
    </row>
    <row r="493" spans="1:15" ht="34.5" customHeight="1">
      <c r="A493" s="18" t="str">
        <f t="shared" si="25"/>
        <v>Наименование учреждения: краевое государственное автономное учреждение  «Редакция газеты «Рабочий»</v>
      </c>
      <c r="B493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93" s="18" t="str">
        <f t="shared" si="27"/>
        <v>Показатели, характеризующие объем государственной услуги, установленные в государственном задании</v>
      </c>
      <c r="F493" s="90" t="s">
        <v>51</v>
      </c>
      <c r="G493" s="90"/>
      <c r="H493" s="90"/>
      <c r="I493" s="90"/>
      <c r="J493" s="90"/>
      <c r="K493" s="21" t="s">
        <v>21</v>
      </c>
      <c r="L493" s="21" t="s">
        <v>22</v>
      </c>
      <c r="M493" s="91" t="s">
        <v>20</v>
      </c>
      <c r="N493" s="91"/>
      <c r="O493" s="93"/>
    </row>
    <row r="494" spans="1:15" ht="189">
      <c r="A494" s="18" t="str">
        <f t="shared" si="25"/>
        <v>Наименование учреждения: краевое государственное автономное учреждение  «Редакция газеты «Рабочий»</v>
      </c>
      <c r="B494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94" s="18" t="str">
        <f t="shared" si="27"/>
        <v>Показатели, характеризующие объем государственной услуги, установленные в государственном задании</v>
      </c>
      <c r="F494" s="24" t="s">
        <v>26</v>
      </c>
      <c r="G494" s="20" t="s">
        <v>292</v>
      </c>
      <c r="H494" s="21"/>
      <c r="I494" s="21"/>
      <c r="J494" s="21"/>
      <c r="K494" s="21"/>
      <c r="L494" s="21"/>
      <c r="M494" s="21"/>
      <c r="N494" s="21"/>
      <c r="O494" s="93"/>
    </row>
    <row r="495" spans="1:15" ht="189">
      <c r="A495" s="18" t="str">
        <f t="shared" si="25"/>
        <v>Наименование учреждения: краевое государственное автономное учреждение  «Редакция газеты «Рабочий»</v>
      </c>
      <c r="B495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95" s="18" t="str">
        <f t="shared" si="27"/>
        <v>Показатели, характеризующие объем государственной услуги, установленные в государственном задании</v>
      </c>
      <c r="F495" s="24" t="s">
        <v>53</v>
      </c>
      <c r="G495" s="20" t="s">
        <v>54</v>
      </c>
      <c r="H495" s="21" t="s">
        <v>55</v>
      </c>
      <c r="I495" s="25">
        <v>208</v>
      </c>
      <c r="J495" s="25">
        <v>208</v>
      </c>
      <c r="K495" s="33">
        <f>J495/I495</f>
        <v>1</v>
      </c>
      <c r="L495" s="92">
        <f>(K495+K496+K497+K498+K499)/5</f>
        <v>1</v>
      </c>
      <c r="M495" s="21"/>
      <c r="N495" s="20" t="s">
        <v>35</v>
      </c>
      <c r="O495" s="93"/>
    </row>
    <row r="496" spans="1:15" ht="189">
      <c r="A496" s="18" t="str">
        <f t="shared" si="25"/>
        <v>Наименование учреждения: краевое государственное автономное учреждение  «Редакция газеты «Рабочий»</v>
      </c>
      <c r="B496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96" s="18" t="str">
        <f t="shared" si="27"/>
        <v>Показатели, характеризующие объем государственной услуги, установленные в государственном задании</v>
      </c>
      <c r="F496" s="24" t="s">
        <v>56</v>
      </c>
      <c r="G496" s="20" t="s">
        <v>57</v>
      </c>
      <c r="H496" s="21" t="s">
        <v>58</v>
      </c>
      <c r="I496" s="26">
        <v>5956.25</v>
      </c>
      <c r="J496" s="26">
        <v>5956.25</v>
      </c>
      <c r="K496" s="33">
        <f>J496/I496</f>
        <v>1</v>
      </c>
      <c r="L496" s="93"/>
      <c r="M496" s="21"/>
      <c r="N496" s="20" t="s">
        <v>79</v>
      </c>
      <c r="O496" s="93"/>
    </row>
    <row r="497" spans="1:15" ht="189">
      <c r="A497" s="18" t="str">
        <f t="shared" si="25"/>
        <v>Наименование учреждения: краевое государственное автономное учреждение  «Редакция газеты «Рабочий»</v>
      </c>
      <c r="B497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97" s="18" t="str">
        <f t="shared" si="27"/>
        <v>Показатели, характеризующие объем государственной услуги, установленные в государственном задании</v>
      </c>
      <c r="F497" s="24" t="s">
        <v>60</v>
      </c>
      <c r="G497" s="20" t="s">
        <v>61</v>
      </c>
      <c r="H497" s="21" t="s">
        <v>62</v>
      </c>
      <c r="I497" s="27">
        <v>1238.9000000000001</v>
      </c>
      <c r="J497" s="27">
        <v>1238.9000000000001</v>
      </c>
      <c r="K497" s="33">
        <f>J497/I497</f>
        <v>1</v>
      </c>
      <c r="L497" s="93"/>
      <c r="M497" s="21"/>
      <c r="N497" s="21" t="s">
        <v>79</v>
      </c>
      <c r="O497" s="93"/>
    </row>
    <row r="498" spans="1:15" ht="189">
      <c r="A498" s="18" t="str">
        <f t="shared" si="25"/>
        <v>Наименование учреждения: краевое государственное автономное учреждение  «Редакция газеты «Рабочий»</v>
      </c>
      <c r="B498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98" s="18" t="str">
        <f t="shared" si="27"/>
        <v>Показатели, характеризующие объем государственной услуги, установленные в государственном задании</v>
      </c>
      <c r="F498" s="24" t="s">
        <v>63</v>
      </c>
      <c r="G498" s="20" t="s">
        <v>64</v>
      </c>
      <c r="H498" s="21" t="s">
        <v>65</v>
      </c>
      <c r="I498" s="28">
        <v>208</v>
      </c>
      <c r="J498" s="28">
        <v>208</v>
      </c>
      <c r="K498" s="33">
        <f>J498/I498</f>
        <v>1</v>
      </c>
      <c r="L498" s="93"/>
      <c r="M498" s="21"/>
      <c r="N498" s="20" t="s">
        <v>35</v>
      </c>
      <c r="O498" s="93"/>
    </row>
    <row r="499" spans="1:15" ht="189">
      <c r="A499" s="18" t="str">
        <f t="shared" si="25"/>
        <v>Наименование учреждения: краевое государственное автономное учреждение  «Редакция газеты «Рабочий»</v>
      </c>
      <c r="B499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499" s="18" t="str">
        <f t="shared" si="27"/>
        <v>Показатели, характеризующие объем государственной услуги, установленные в государственном задании</v>
      </c>
      <c r="F499" s="24" t="s">
        <v>66</v>
      </c>
      <c r="G499" s="20" t="s">
        <v>67</v>
      </c>
      <c r="H499" s="21" t="s">
        <v>68</v>
      </c>
      <c r="I499" s="21">
        <v>109.2</v>
      </c>
      <c r="J499" s="21">
        <v>109.2</v>
      </c>
      <c r="K499" s="33">
        <f>J499/I499</f>
        <v>1</v>
      </c>
      <c r="L499" s="94"/>
      <c r="M499" s="20"/>
      <c r="N499" s="20" t="s">
        <v>35</v>
      </c>
      <c r="O499" s="94"/>
    </row>
    <row r="500" spans="1:15" ht="189">
      <c r="A500" s="18" t="str">
        <f t="shared" si="25"/>
        <v>Наименование учреждения: краевое государственное автономное учреждение  «Редакция газеты «Рабочий»</v>
      </c>
      <c r="B500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00" s="18" t="str">
        <f t="shared" si="27"/>
        <v>Показатели, характеризующие объем государственной услуги, установленные в государственном задании</v>
      </c>
      <c r="F500" s="31"/>
      <c r="G500" s="31"/>
      <c r="H500" s="31"/>
      <c r="I500" s="31"/>
      <c r="J500" s="31"/>
      <c r="K500" s="31"/>
      <c r="L500" s="31"/>
      <c r="M500" s="31"/>
      <c r="N500" s="31"/>
      <c r="O500" s="31"/>
    </row>
    <row r="501" spans="1:15" ht="189">
      <c r="A501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01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01" s="18" t="str">
        <f t="shared" si="27"/>
        <v>Показатели, характеризующие объем государственной услуги, установленные в государственном задании</v>
      </c>
      <c r="F501" s="87" t="s">
        <v>293</v>
      </c>
      <c r="G501" s="88"/>
      <c r="H501" s="88"/>
      <c r="I501" s="88"/>
      <c r="J501" s="88"/>
      <c r="K501" s="88"/>
      <c r="L501" s="88"/>
      <c r="M501" s="88"/>
      <c r="N501" s="88"/>
      <c r="O501" s="89"/>
    </row>
    <row r="502" spans="1:15" ht="189.75">
      <c r="A502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02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02" s="18" t="str">
        <f t="shared" si="27"/>
        <v>Показатели, характеризующие объем государственной услуги, установленные в государственном задании</v>
      </c>
      <c r="F502" s="87" t="s">
        <v>24</v>
      </c>
      <c r="G502" s="88"/>
      <c r="H502" s="88"/>
      <c r="I502" s="88"/>
      <c r="J502" s="88"/>
      <c r="K502" s="88"/>
      <c r="L502" s="88"/>
      <c r="M502" s="88"/>
      <c r="N502" s="88"/>
      <c r="O502" s="89"/>
    </row>
    <row r="503" spans="1:15" ht="189">
      <c r="A503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03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03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503" s="90" t="s">
        <v>25</v>
      </c>
      <c r="G503" s="90"/>
      <c r="H503" s="90"/>
      <c r="I503" s="90"/>
      <c r="J503" s="90"/>
      <c r="K503" s="20" t="s">
        <v>18</v>
      </c>
      <c r="L503" s="20" t="s">
        <v>19</v>
      </c>
      <c r="M503" s="90" t="s">
        <v>20</v>
      </c>
      <c r="N503" s="90"/>
      <c r="O503" s="20"/>
    </row>
    <row r="504" spans="1:15" ht="189">
      <c r="A504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04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04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504" s="21" t="s">
        <v>26</v>
      </c>
      <c r="G504" s="20" t="s">
        <v>27</v>
      </c>
      <c r="H504" s="21" t="s">
        <v>3</v>
      </c>
      <c r="I504" s="21" t="s">
        <v>28</v>
      </c>
      <c r="J504" s="21">
        <v>87</v>
      </c>
      <c r="K504" s="33">
        <f>J504/20</f>
        <v>4.3499999999999996</v>
      </c>
      <c r="L504" s="92">
        <f>(K504+K505+K506+K507+K508+K509)/6</f>
        <v>2.0790901898734178</v>
      </c>
      <c r="M504" s="20" t="s">
        <v>29</v>
      </c>
      <c r="N504" s="20" t="s">
        <v>30</v>
      </c>
      <c r="O504" s="92">
        <f>(L504+L512)/2</f>
        <v>1.5456749026290164</v>
      </c>
    </row>
    <row r="505" spans="1:15" ht="189">
      <c r="A505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05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05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505" s="21" t="s">
        <v>31</v>
      </c>
      <c r="G505" s="20" t="s">
        <v>294</v>
      </c>
      <c r="H505" s="21" t="s">
        <v>33</v>
      </c>
      <c r="I505" s="21" t="s">
        <v>126</v>
      </c>
      <c r="J505" s="23">
        <v>3396</v>
      </c>
      <c r="K505" s="33">
        <f>J505/3200</f>
        <v>1.06125</v>
      </c>
      <c r="L505" s="93"/>
      <c r="M505" s="21" t="s">
        <v>72</v>
      </c>
      <c r="N505" s="20" t="s">
        <v>35</v>
      </c>
      <c r="O505" s="93"/>
    </row>
    <row r="506" spans="1:15" ht="189">
      <c r="A506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06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06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506" s="21" t="s">
        <v>36</v>
      </c>
      <c r="G506" s="20" t="s">
        <v>295</v>
      </c>
      <c r="H506" s="20" t="s">
        <v>38</v>
      </c>
      <c r="I506" s="21" t="s">
        <v>39</v>
      </c>
      <c r="J506" s="21">
        <v>1</v>
      </c>
      <c r="K506" s="33">
        <f>J506/1</f>
        <v>1</v>
      </c>
      <c r="L506" s="93"/>
      <c r="M506" s="21"/>
      <c r="N506" s="20" t="s">
        <v>35</v>
      </c>
      <c r="O506" s="93"/>
    </row>
    <row r="507" spans="1:15" ht="189">
      <c r="A507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07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07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507" s="21" t="s">
        <v>40</v>
      </c>
      <c r="G507" s="20" t="s">
        <v>296</v>
      </c>
      <c r="H507" s="20" t="s">
        <v>42</v>
      </c>
      <c r="I507" s="21" t="s">
        <v>39</v>
      </c>
      <c r="J507" s="21">
        <v>1</v>
      </c>
      <c r="K507" s="33">
        <f>J507/1</f>
        <v>1</v>
      </c>
      <c r="L507" s="93"/>
      <c r="M507" s="21"/>
      <c r="N507" s="20" t="s">
        <v>35</v>
      </c>
      <c r="O507" s="93"/>
    </row>
    <row r="508" spans="1:15" ht="189">
      <c r="A508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08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08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508" s="21" t="s">
        <v>43</v>
      </c>
      <c r="G508" s="20" t="s">
        <v>297</v>
      </c>
      <c r="H508" s="20" t="s">
        <v>45</v>
      </c>
      <c r="I508" s="21" t="s">
        <v>298</v>
      </c>
      <c r="J508" s="21">
        <v>168</v>
      </c>
      <c r="K508" s="33">
        <f>J508/158</f>
        <v>1.0632911392405062</v>
      </c>
      <c r="L508" s="93"/>
      <c r="M508" s="20" t="s">
        <v>77</v>
      </c>
      <c r="N508" s="20" t="s">
        <v>35</v>
      </c>
      <c r="O508" s="93"/>
    </row>
    <row r="509" spans="1:15" ht="189">
      <c r="A509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09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09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509" s="21" t="s">
        <v>47</v>
      </c>
      <c r="G509" s="20" t="s">
        <v>48</v>
      </c>
      <c r="H509" s="21" t="s">
        <v>49</v>
      </c>
      <c r="I509" s="21" t="s">
        <v>39</v>
      </c>
      <c r="J509" s="21">
        <v>4</v>
      </c>
      <c r="K509" s="33">
        <f>J509/1</f>
        <v>4</v>
      </c>
      <c r="L509" s="94"/>
      <c r="M509" s="20" t="s">
        <v>50</v>
      </c>
      <c r="N509" s="20" t="s">
        <v>30</v>
      </c>
      <c r="O509" s="93"/>
    </row>
    <row r="510" spans="1:15" ht="189">
      <c r="A510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10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10" s="18" t="str">
        <f t="shared" si="27"/>
        <v>Показатели, характеризующие объем государственной услуги, установленные в государственном задании</v>
      </c>
      <c r="F510" s="90" t="s">
        <v>51</v>
      </c>
      <c r="G510" s="90"/>
      <c r="H510" s="90"/>
      <c r="I510" s="90"/>
      <c r="J510" s="90"/>
      <c r="K510" s="21" t="s">
        <v>21</v>
      </c>
      <c r="L510" s="21" t="s">
        <v>22</v>
      </c>
      <c r="M510" s="91" t="s">
        <v>20</v>
      </c>
      <c r="N510" s="91"/>
      <c r="O510" s="93"/>
    </row>
    <row r="511" spans="1:15" ht="189">
      <c r="A511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11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11" s="18" t="str">
        <f t="shared" si="27"/>
        <v>Показатели, характеризующие объем государственной услуги, установленные в государственном задании</v>
      </c>
      <c r="F511" s="24" t="s">
        <v>26</v>
      </c>
      <c r="G511" s="20" t="s">
        <v>299</v>
      </c>
      <c r="H511" s="21"/>
      <c r="I511" s="21"/>
      <c r="J511" s="21"/>
      <c r="K511" s="21"/>
      <c r="L511" s="21"/>
      <c r="M511" s="21"/>
      <c r="N511" s="21"/>
      <c r="O511" s="93"/>
    </row>
    <row r="512" spans="1:15" ht="189">
      <c r="A512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12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12" s="18" t="str">
        <f t="shared" si="27"/>
        <v>Показатели, характеризующие объем государственной услуги, установленные в государственном задании</v>
      </c>
      <c r="F512" s="24" t="s">
        <v>53</v>
      </c>
      <c r="G512" s="20" t="s">
        <v>54</v>
      </c>
      <c r="H512" s="21" t="s">
        <v>55</v>
      </c>
      <c r="I512" s="25">
        <v>170</v>
      </c>
      <c r="J512" s="25">
        <v>170</v>
      </c>
      <c r="K512" s="33">
        <f>J512/I512</f>
        <v>1</v>
      </c>
      <c r="L512" s="92">
        <f>(K512+K513+K514+K515+K516)/5</f>
        <v>1.0122596153846153</v>
      </c>
      <c r="M512" s="21"/>
      <c r="N512" s="20" t="s">
        <v>35</v>
      </c>
      <c r="O512" s="93"/>
    </row>
    <row r="513" spans="1:15" ht="189">
      <c r="A513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13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13" s="18" t="str">
        <f t="shared" si="27"/>
        <v>Показатели, характеризующие объем государственной услуги, установленные в государственном задании</v>
      </c>
      <c r="F513" s="24" t="s">
        <v>56</v>
      </c>
      <c r="G513" s="20" t="s">
        <v>57</v>
      </c>
      <c r="H513" s="21" t="s">
        <v>58</v>
      </c>
      <c r="I513" s="26">
        <v>7851.18</v>
      </c>
      <c r="J513" s="26">
        <v>7851.18</v>
      </c>
      <c r="K513" s="33">
        <f>J513/I513</f>
        <v>1</v>
      </c>
      <c r="L513" s="93"/>
      <c r="M513" s="21"/>
      <c r="N513" s="20" t="s">
        <v>79</v>
      </c>
      <c r="O513" s="93"/>
    </row>
    <row r="514" spans="1:15" ht="189">
      <c r="A514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14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14" s="18" t="str">
        <f t="shared" si="27"/>
        <v>Показатели, характеризующие объем государственной услуги, установленные в государственном задании</v>
      </c>
      <c r="F514" s="24" t="s">
        <v>60</v>
      </c>
      <c r="G514" s="20" t="s">
        <v>61</v>
      </c>
      <c r="H514" s="21" t="s">
        <v>62</v>
      </c>
      <c r="I514" s="27">
        <v>1334.7</v>
      </c>
      <c r="J514" s="27">
        <v>1334.7</v>
      </c>
      <c r="K514" s="33">
        <f>J514/I514</f>
        <v>1</v>
      </c>
      <c r="L514" s="93"/>
      <c r="M514" s="21"/>
      <c r="N514" s="21" t="s">
        <v>79</v>
      </c>
      <c r="O514" s="93"/>
    </row>
    <row r="515" spans="1:15" ht="189">
      <c r="A515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15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15" s="18" t="str">
        <f t="shared" si="27"/>
        <v>Показатели, характеризующие объем государственной услуги, установленные в государственном задании</v>
      </c>
      <c r="F515" s="24" t="s">
        <v>63</v>
      </c>
      <c r="G515" s="20" t="s">
        <v>64</v>
      </c>
      <c r="H515" s="21" t="s">
        <v>65</v>
      </c>
      <c r="I515" s="28">
        <v>208</v>
      </c>
      <c r="J515" s="28">
        <v>208</v>
      </c>
      <c r="K515" s="33">
        <f>J515/I515</f>
        <v>1</v>
      </c>
      <c r="L515" s="93"/>
      <c r="M515" s="21"/>
      <c r="N515" s="20" t="s">
        <v>35</v>
      </c>
      <c r="O515" s="93"/>
    </row>
    <row r="516" spans="1:15" ht="189">
      <c r="A516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16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16" s="18" t="str">
        <f t="shared" si="27"/>
        <v>Показатели, характеризующие объем государственной услуги, установленные в государственном задании</v>
      </c>
      <c r="F516" s="24" t="s">
        <v>66</v>
      </c>
      <c r="G516" s="20" t="s">
        <v>67</v>
      </c>
      <c r="H516" s="21" t="s">
        <v>68</v>
      </c>
      <c r="I516" s="21">
        <v>166.4</v>
      </c>
      <c r="J516" s="21">
        <v>176.6</v>
      </c>
      <c r="K516" s="33">
        <f>J516/I516</f>
        <v>1.0612980769230769</v>
      </c>
      <c r="L516" s="94"/>
      <c r="M516" s="20" t="s">
        <v>77</v>
      </c>
      <c r="N516" s="20" t="s">
        <v>35</v>
      </c>
      <c r="O516" s="94"/>
    </row>
    <row r="517" spans="1:15" ht="189">
      <c r="A517" s="18" t="str">
        <f t="shared" si="25"/>
        <v xml:space="preserve">Наименование учреждения: краевое государственное автономное учреждение  «Редакция газеты «Сельская жизнь» </v>
      </c>
      <c r="B517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17" s="18" t="str">
        <f t="shared" si="27"/>
        <v>Показатели, характеризующие объем государственной услуги, установленные в государственном задании</v>
      </c>
      <c r="F517" s="31"/>
      <c r="G517" s="31"/>
      <c r="H517" s="31"/>
      <c r="I517" s="31"/>
      <c r="J517" s="31"/>
      <c r="K517" s="31"/>
      <c r="L517" s="31"/>
      <c r="M517" s="31"/>
      <c r="N517" s="31"/>
      <c r="O517" s="31"/>
    </row>
    <row r="518" spans="1:15" ht="189">
      <c r="A518" s="18" t="str">
        <f t="shared" si="25"/>
        <v xml:space="preserve">Наименование учреждения: краевое государственное автономное учреждение  «Редакция газеты «Сельский труженик» </v>
      </c>
      <c r="B518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18" s="18" t="str">
        <f t="shared" si="27"/>
        <v>Показатели, характеризующие объем государственной услуги, установленные в государственном задании</v>
      </c>
      <c r="F518" s="87" t="s">
        <v>300</v>
      </c>
      <c r="G518" s="88"/>
      <c r="H518" s="88"/>
      <c r="I518" s="88"/>
      <c r="J518" s="88"/>
      <c r="K518" s="88"/>
      <c r="L518" s="88"/>
      <c r="M518" s="88"/>
      <c r="N518" s="88"/>
      <c r="O518" s="89"/>
    </row>
    <row r="519" spans="1:15" ht="189.75">
      <c r="A519" s="18" t="str">
        <f t="shared" si="25"/>
        <v xml:space="preserve">Наименование учреждения: краевое государственное автономное учреждение  «Редакция газеты «Сельский труженик» </v>
      </c>
      <c r="B519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19" s="18" t="str">
        <f t="shared" si="27"/>
        <v>Показатели, характеризующие объем государственной услуги, установленные в государственном задании</v>
      </c>
      <c r="F519" s="87" t="s">
        <v>24</v>
      </c>
      <c r="G519" s="88"/>
      <c r="H519" s="88"/>
      <c r="I519" s="88"/>
      <c r="J519" s="88"/>
      <c r="K519" s="88"/>
      <c r="L519" s="88"/>
      <c r="M519" s="88"/>
      <c r="N519" s="88"/>
      <c r="O519" s="89"/>
    </row>
    <row r="520" spans="1:15" ht="189">
      <c r="A520" s="18" t="str">
        <f t="shared" si="25"/>
        <v xml:space="preserve">Наименование учреждения: краевое государственное автономное учреждение  «Редакция газеты «Сельский труженик» </v>
      </c>
      <c r="B520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20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520" s="90" t="s">
        <v>25</v>
      </c>
      <c r="G520" s="90"/>
      <c r="H520" s="90"/>
      <c r="I520" s="90"/>
      <c r="J520" s="90"/>
      <c r="K520" s="20" t="s">
        <v>18</v>
      </c>
      <c r="L520" s="20" t="s">
        <v>19</v>
      </c>
      <c r="M520" s="90" t="s">
        <v>20</v>
      </c>
      <c r="N520" s="90"/>
      <c r="O520" s="20"/>
    </row>
    <row r="521" spans="1:15" ht="189">
      <c r="A521" s="18" t="str">
        <f t="shared" si="25"/>
        <v xml:space="preserve">Наименование учреждения: краевое государственное автономное учреждение  «Редакция газеты «Сельский труженик» </v>
      </c>
      <c r="B521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21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521" s="21" t="s">
        <v>26</v>
      </c>
      <c r="G521" s="20" t="s">
        <v>27</v>
      </c>
      <c r="H521" s="21" t="s">
        <v>3</v>
      </c>
      <c r="I521" s="21" t="s">
        <v>28</v>
      </c>
      <c r="J521" s="21">
        <v>20</v>
      </c>
      <c r="K521" s="33">
        <f>J521/20</f>
        <v>1</v>
      </c>
      <c r="L521" s="92">
        <f>(K521+K522+K523+K524+K525+K526)/6</f>
        <v>0.96521464646464639</v>
      </c>
      <c r="M521" s="31"/>
      <c r="N521" s="20" t="s">
        <v>30</v>
      </c>
      <c r="O521" s="92">
        <f>(L521+L529)/2</f>
        <v>0.97219065656565651</v>
      </c>
    </row>
    <row r="522" spans="1:15" ht="189">
      <c r="A522" s="18" t="str">
        <f t="shared" si="25"/>
        <v xml:space="preserve">Наименование учреждения: краевое государственное автономное учреждение  «Редакция газеты «Сельский труженик» </v>
      </c>
      <c r="B522" s="18" t="str">
        <f t="shared" si="26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22" s="18" t="str">
        <f t="shared" si="27"/>
        <v>Показатели, характеризующие качество государственной услуги, установленные в государственном задании</v>
      </c>
      <c r="F522" s="21" t="s">
        <v>31</v>
      </c>
      <c r="G522" s="20" t="s">
        <v>301</v>
      </c>
      <c r="H522" s="21" t="s">
        <v>33</v>
      </c>
      <c r="I522" s="21" t="s">
        <v>302</v>
      </c>
      <c r="J522" s="23">
        <v>2150</v>
      </c>
      <c r="K522" s="33">
        <f>J522/2400</f>
        <v>0.89583333333333337</v>
      </c>
      <c r="L522" s="93"/>
      <c r="M522" s="37" t="s">
        <v>303</v>
      </c>
      <c r="N522" s="20" t="s">
        <v>35</v>
      </c>
      <c r="O522" s="93"/>
    </row>
    <row r="523" spans="1:15" ht="189">
      <c r="A523" s="18" t="str">
        <f t="shared" ref="A523:A586" si="28">IF(LEFT(F523,15)="Наименование уч",F523,A522)</f>
        <v xml:space="preserve">Наименование учреждения: краевое государственное автономное учреждение  «Редакция газеты «Сельский труженик» </v>
      </c>
      <c r="B523" s="18" t="str">
        <f t="shared" ref="B523:B586" si="29">IF(LEFT(F523,15)="Наименование ус",F523,IF(LEFT(F523,15)="Наименование ра",F523,B522))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23" s="18" t="str">
        <f t="shared" ref="C523:C586" si="30">IF(LEFT(F523,1)="П",F523,C522)</f>
        <v>Показатели, характеризующие качество государственной услуги, установленные в государственном задании</v>
      </c>
      <c r="F523" s="21" t="s">
        <v>36</v>
      </c>
      <c r="G523" s="20" t="s">
        <v>304</v>
      </c>
      <c r="H523" s="20" t="s">
        <v>38</v>
      </c>
      <c r="I523" s="21" t="s">
        <v>39</v>
      </c>
      <c r="J523" s="21">
        <v>1</v>
      </c>
      <c r="K523" s="33">
        <f>J523/1</f>
        <v>1</v>
      </c>
      <c r="L523" s="93"/>
      <c r="M523" s="21"/>
      <c r="N523" s="20" t="s">
        <v>35</v>
      </c>
      <c r="O523" s="93"/>
    </row>
    <row r="524" spans="1:15" ht="189">
      <c r="A524" s="18" t="str">
        <f t="shared" si="28"/>
        <v xml:space="preserve">Наименование учреждения: краевое государственное автономное учреждение  «Редакция газеты «Сельский труженик» </v>
      </c>
      <c r="B524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24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24" s="21" t="s">
        <v>40</v>
      </c>
      <c r="G524" s="20" t="s">
        <v>305</v>
      </c>
      <c r="H524" s="20" t="s">
        <v>42</v>
      </c>
      <c r="I524" s="21" t="s">
        <v>39</v>
      </c>
      <c r="J524" s="21">
        <v>1</v>
      </c>
      <c r="K524" s="33">
        <f>J524/1</f>
        <v>1</v>
      </c>
      <c r="L524" s="93"/>
      <c r="M524" s="21"/>
      <c r="N524" s="20" t="s">
        <v>35</v>
      </c>
      <c r="O524" s="93"/>
    </row>
    <row r="525" spans="1:15" ht="189">
      <c r="A525" s="18" t="str">
        <f t="shared" si="28"/>
        <v xml:space="preserve">Наименование учреждения: краевое государственное автономное учреждение  «Редакция газеты «Сельский труженик» </v>
      </c>
      <c r="B525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25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25" s="21" t="s">
        <v>43</v>
      </c>
      <c r="G525" s="20" t="s">
        <v>306</v>
      </c>
      <c r="H525" s="20" t="s">
        <v>45</v>
      </c>
      <c r="I525" s="21" t="s">
        <v>307</v>
      </c>
      <c r="J525" s="21">
        <v>197</v>
      </c>
      <c r="K525" s="33">
        <f>J525/220</f>
        <v>0.8954545454545455</v>
      </c>
      <c r="L525" s="93"/>
      <c r="M525" s="21"/>
      <c r="N525" s="20" t="s">
        <v>35</v>
      </c>
      <c r="O525" s="93"/>
    </row>
    <row r="526" spans="1:15" ht="189">
      <c r="A526" s="18" t="str">
        <f t="shared" si="28"/>
        <v xml:space="preserve">Наименование учреждения: краевое государственное автономное учреждение  «Редакция газеты «Сельский труженик» </v>
      </c>
      <c r="B526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26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26" s="21" t="s">
        <v>47</v>
      </c>
      <c r="G526" s="20" t="s">
        <v>48</v>
      </c>
      <c r="H526" s="21" t="s">
        <v>49</v>
      </c>
      <c r="I526" s="21">
        <v>1</v>
      </c>
      <c r="J526" s="21">
        <v>1</v>
      </c>
      <c r="K526" s="33">
        <f>J526/1</f>
        <v>1</v>
      </c>
      <c r="L526" s="94"/>
      <c r="M526" s="21"/>
      <c r="N526" s="20" t="s">
        <v>30</v>
      </c>
      <c r="O526" s="93"/>
    </row>
    <row r="527" spans="1:15" ht="189">
      <c r="A527" s="18" t="str">
        <f t="shared" si="28"/>
        <v xml:space="preserve">Наименование учреждения: краевое государственное автономное учреждение  «Редакция газеты «Сельский труженик» </v>
      </c>
      <c r="B527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27" s="18" t="str">
        <f t="shared" si="30"/>
        <v>Показатели, характеризующие объем государственной услуги, установленные в государственном задании</v>
      </c>
      <c r="F527" s="90" t="s">
        <v>51</v>
      </c>
      <c r="G527" s="90"/>
      <c r="H527" s="90"/>
      <c r="I527" s="90"/>
      <c r="J527" s="90"/>
      <c r="K527" s="21" t="s">
        <v>21</v>
      </c>
      <c r="L527" s="21" t="s">
        <v>22</v>
      </c>
      <c r="M527" s="91" t="s">
        <v>20</v>
      </c>
      <c r="N527" s="91"/>
      <c r="O527" s="93"/>
    </row>
    <row r="528" spans="1:15" ht="189">
      <c r="A528" s="18" t="str">
        <f t="shared" si="28"/>
        <v xml:space="preserve">Наименование учреждения: краевое государственное автономное учреждение  «Редакция газеты «Сельский труженик» </v>
      </c>
      <c r="B528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28" s="18" t="str">
        <f t="shared" si="30"/>
        <v>Показатели, характеризующие объем государственной услуги, установленные в государственном задании</v>
      </c>
      <c r="F528" s="24" t="s">
        <v>26</v>
      </c>
      <c r="G528" s="20" t="s">
        <v>308</v>
      </c>
      <c r="H528" s="21"/>
      <c r="I528" s="21"/>
      <c r="J528" s="21"/>
      <c r="K528" s="21"/>
      <c r="L528" s="21"/>
      <c r="M528" s="21"/>
      <c r="N528" s="21"/>
      <c r="O528" s="93"/>
    </row>
    <row r="529" spans="1:15" ht="189">
      <c r="A529" s="18" t="str">
        <f t="shared" si="28"/>
        <v xml:space="preserve">Наименование учреждения: краевое государственное автономное учреждение  «Редакция газеты «Сельский труженик» </v>
      </c>
      <c r="B529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29" s="18" t="str">
        <f t="shared" si="30"/>
        <v>Показатели, характеризующие объем государственной услуги, установленные в государственном задании</v>
      </c>
      <c r="F529" s="24" t="s">
        <v>53</v>
      </c>
      <c r="G529" s="20" t="s">
        <v>54</v>
      </c>
      <c r="H529" s="21" t="s">
        <v>55</v>
      </c>
      <c r="I529" s="25">
        <v>247</v>
      </c>
      <c r="J529" s="25">
        <v>247</v>
      </c>
      <c r="K529" s="33">
        <f>J529/I529</f>
        <v>1</v>
      </c>
      <c r="L529" s="92">
        <f>(K529+K530+K531+K532+K533)/5</f>
        <v>0.97916666666666663</v>
      </c>
      <c r="M529" s="21"/>
      <c r="N529" s="20" t="s">
        <v>35</v>
      </c>
      <c r="O529" s="93"/>
    </row>
    <row r="530" spans="1:15" ht="189">
      <c r="A530" s="18" t="str">
        <f t="shared" si="28"/>
        <v xml:space="preserve">Наименование учреждения: краевое государственное автономное учреждение  «Редакция газеты «Сельский труженик» </v>
      </c>
      <c r="B530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30" s="18" t="str">
        <f t="shared" si="30"/>
        <v>Показатели, характеризующие объем государственной услуги, установленные в государственном задании</v>
      </c>
      <c r="F530" s="24" t="s">
        <v>56</v>
      </c>
      <c r="G530" s="20" t="s">
        <v>57</v>
      </c>
      <c r="H530" s="21" t="s">
        <v>58</v>
      </c>
      <c r="I530" s="26">
        <v>7486.23</v>
      </c>
      <c r="J530" s="26">
        <v>7486.23</v>
      </c>
      <c r="K530" s="33">
        <f>J530/I530</f>
        <v>1</v>
      </c>
      <c r="L530" s="93"/>
      <c r="M530" s="21"/>
      <c r="N530" s="20" t="s">
        <v>79</v>
      </c>
      <c r="O530" s="93"/>
    </row>
    <row r="531" spans="1:15" ht="189">
      <c r="A531" s="18" t="str">
        <f t="shared" si="28"/>
        <v xml:space="preserve">Наименование учреждения: краевое государственное автономное учреждение  «Редакция газеты «Сельский труженик» </v>
      </c>
      <c r="B531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31" s="18" t="str">
        <f t="shared" si="30"/>
        <v>Показатели, характеризующие объем государственной услуги, установленные в государственном задании</v>
      </c>
      <c r="F531" s="24" t="s">
        <v>60</v>
      </c>
      <c r="G531" s="20" t="s">
        <v>61</v>
      </c>
      <c r="H531" s="21" t="s">
        <v>62</v>
      </c>
      <c r="I531" s="27">
        <v>1849.1</v>
      </c>
      <c r="J531" s="27">
        <v>1849.1</v>
      </c>
      <c r="K531" s="33">
        <f>J531/I531</f>
        <v>1</v>
      </c>
      <c r="L531" s="93"/>
      <c r="M531" s="21"/>
      <c r="N531" s="21" t="s">
        <v>79</v>
      </c>
      <c r="O531" s="93"/>
    </row>
    <row r="532" spans="1:15" ht="189">
      <c r="A532" s="18" t="str">
        <f t="shared" si="28"/>
        <v xml:space="preserve">Наименование учреждения: краевое государственное автономное учреждение  «Редакция газеты «Сельский труженик» </v>
      </c>
      <c r="B532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32" s="18" t="str">
        <f t="shared" si="30"/>
        <v>Показатели, характеризующие объем государственной услуги, установленные в государственном задании</v>
      </c>
      <c r="F532" s="24" t="s">
        <v>63</v>
      </c>
      <c r="G532" s="20" t="s">
        <v>64</v>
      </c>
      <c r="H532" s="21" t="s">
        <v>65</v>
      </c>
      <c r="I532" s="28">
        <v>156</v>
      </c>
      <c r="J532" s="28">
        <v>156</v>
      </c>
      <c r="K532" s="33">
        <f>J532/I532</f>
        <v>1</v>
      </c>
      <c r="L532" s="93"/>
      <c r="M532" s="21"/>
      <c r="N532" s="20" t="s">
        <v>35</v>
      </c>
      <c r="O532" s="93"/>
    </row>
    <row r="533" spans="1:15" ht="189">
      <c r="A533" s="18" t="str">
        <f t="shared" si="28"/>
        <v xml:space="preserve">Наименование учреждения: краевое государственное автономное учреждение  «Редакция газеты «Сельский труженик» </v>
      </c>
      <c r="B533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33" s="18" t="str">
        <f t="shared" si="30"/>
        <v>Показатели, характеризующие объем государственной услуги, установленные в государственном задании</v>
      </c>
      <c r="F533" s="24" t="s">
        <v>66</v>
      </c>
      <c r="G533" s="20" t="s">
        <v>67</v>
      </c>
      <c r="H533" s="21" t="s">
        <v>68</v>
      </c>
      <c r="I533" s="21">
        <v>124.8</v>
      </c>
      <c r="J533" s="21">
        <v>111.8</v>
      </c>
      <c r="K533" s="33">
        <f>J533/I533</f>
        <v>0.89583333333333337</v>
      </c>
      <c r="L533" s="94"/>
      <c r="M533" s="37" t="s">
        <v>309</v>
      </c>
      <c r="N533" s="20" t="s">
        <v>35</v>
      </c>
      <c r="O533" s="94"/>
    </row>
    <row r="534" spans="1:15" ht="189">
      <c r="A534" s="18" t="str">
        <f t="shared" si="28"/>
        <v xml:space="preserve">Наименование учреждения: краевое государственное автономное учреждение  «Редакция газеты «Сельский труженик» </v>
      </c>
      <c r="B534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34" s="18" t="str">
        <f t="shared" si="30"/>
        <v>Показатели, характеризующие объем государственной услуги, установленные в государственном задании</v>
      </c>
      <c r="F534" s="31"/>
      <c r="G534" s="31"/>
      <c r="H534" s="31"/>
      <c r="I534" s="31"/>
      <c r="J534" s="31"/>
      <c r="K534" s="31"/>
      <c r="L534" s="31"/>
      <c r="M534" s="31"/>
      <c r="N534" s="31"/>
      <c r="O534" s="31"/>
    </row>
    <row r="535" spans="1:15" ht="189">
      <c r="A535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35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35" s="18" t="str">
        <f t="shared" si="30"/>
        <v>Показатели, характеризующие объем государственной услуги, установленные в государственном задании</v>
      </c>
      <c r="F535" s="87" t="s">
        <v>310</v>
      </c>
      <c r="G535" s="88"/>
      <c r="H535" s="88"/>
      <c r="I535" s="88"/>
      <c r="J535" s="88"/>
      <c r="K535" s="88"/>
      <c r="L535" s="88"/>
      <c r="M535" s="88"/>
      <c r="N535" s="88"/>
      <c r="O535" s="89"/>
    </row>
    <row r="536" spans="1:15" ht="189.75">
      <c r="A536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36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36" s="18" t="str">
        <f t="shared" si="30"/>
        <v>Показатели, характеризующие объем государственной услуги, установленные в государственном задании</v>
      </c>
      <c r="F536" s="87" t="s">
        <v>24</v>
      </c>
      <c r="G536" s="88"/>
      <c r="H536" s="88"/>
      <c r="I536" s="88"/>
      <c r="J536" s="88"/>
      <c r="K536" s="88"/>
      <c r="L536" s="88"/>
      <c r="M536" s="88"/>
      <c r="N536" s="88"/>
      <c r="O536" s="89"/>
    </row>
    <row r="537" spans="1:15" ht="189">
      <c r="A537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37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37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37" s="90" t="s">
        <v>25</v>
      </c>
      <c r="G537" s="90"/>
      <c r="H537" s="90"/>
      <c r="I537" s="90"/>
      <c r="J537" s="90"/>
      <c r="K537" s="20" t="s">
        <v>18</v>
      </c>
      <c r="L537" s="20" t="s">
        <v>19</v>
      </c>
      <c r="M537" s="90" t="s">
        <v>20</v>
      </c>
      <c r="N537" s="90"/>
      <c r="O537" s="20"/>
    </row>
    <row r="538" spans="1:15" ht="189">
      <c r="A538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38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38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38" s="21" t="s">
        <v>26</v>
      </c>
      <c r="G538" s="20" t="s">
        <v>27</v>
      </c>
      <c r="H538" s="21" t="s">
        <v>3</v>
      </c>
      <c r="I538" s="21" t="s">
        <v>28</v>
      </c>
      <c r="J538" s="21">
        <v>20</v>
      </c>
      <c r="K538" s="33">
        <f>J538/20</f>
        <v>1</v>
      </c>
      <c r="L538" s="92">
        <f>(K538+K539+K540+K541+K542+K543)/6</f>
        <v>1</v>
      </c>
      <c r="M538" s="20"/>
      <c r="N538" s="20" t="s">
        <v>30</v>
      </c>
      <c r="O538" s="92">
        <f>(L538+L546)/2</f>
        <v>1</v>
      </c>
    </row>
    <row r="539" spans="1:15" ht="189">
      <c r="A539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39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39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39" s="21" t="s">
        <v>31</v>
      </c>
      <c r="G539" s="20" t="s">
        <v>311</v>
      </c>
      <c r="H539" s="21" t="s">
        <v>33</v>
      </c>
      <c r="I539" s="21" t="s">
        <v>312</v>
      </c>
      <c r="J539" s="23">
        <v>2900</v>
      </c>
      <c r="K539" s="33">
        <f>J539/2900</f>
        <v>1</v>
      </c>
      <c r="L539" s="93"/>
      <c r="M539" s="21"/>
      <c r="N539" s="20" t="s">
        <v>35</v>
      </c>
      <c r="O539" s="93"/>
    </row>
    <row r="540" spans="1:15" ht="189">
      <c r="A540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40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40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40" s="21" t="s">
        <v>36</v>
      </c>
      <c r="G540" s="20" t="s">
        <v>313</v>
      </c>
      <c r="H540" s="20" t="s">
        <v>38</v>
      </c>
      <c r="I540" s="21" t="s">
        <v>39</v>
      </c>
      <c r="J540" s="21">
        <v>1</v>
      </c>
      <c r="K540" s="33">
        <f>J540/1</f>
        <v>1</v>
      </c>
      <c r="L540" s="93"/>
      <c r="M540" s="21"/>
      <c r="N540" s="20" t="s">
        <v>35</v>
      </c>
      <c r="O540" s="93"/>
    </row>
    <row r="541" spans="1:15" ht="189">
      <c r="A541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41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41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41" s="21" t="s">
        <v>40</v>
      </c>
      <c r="G541" s="20" t="s">
        <v>314</v>
      </c>
      <c r="H541" s="20" t="s">
        <v>42</v>
      </c>
      <c r="I541" s="21" t="s">
        <v>39</v>
      </c>
      <c r="J541" s="21">
        <v>1</v>
      </c>
      <c r="K541" s="33">
        <f>J541/1</f>
        <v>1</v>
      </c>
      <c r="L541" s="93"/>
      <c r="M541" s="21"/>
      <c r="N541" s="20" t="s">
        <v>35</v>
      </c>
      <c r="O541" s="93"/>
    </row>
    <row r="542" spans="1:15" ht="189">
      <c r="A542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42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42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42" s="21" t="s">
        <v>43</v>
      </c>
      <c r="G542" s="20" t="s">
        <v>315</v>
      </c>
      <c r="H542" s="20" t="s">
        <v>45</v>
      </c>
      <c r="I542" s="21" t="s">
        <v>316</v>
      </c>
      <c r="J542" s="21">
        <v>162</v>
      </c>
      <c r="K542" s="33">
        <f>J542/162</f>
        <v>1</v>
      </c>
      <c r="L542" s="93"/>
      <c r="M542" s="21"/>
      <c r="N542" s="20" t="s">
        <v>35</v>
      </c>
      <c r="O542" s="93"/>
    </row>
    <row r="543" spans="1:15" ht="189">
      <c r="A543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43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43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43" s="21" t="s">
        <v>47</v>
      </c>
      <c r="G543" s="20" t="s">
        <v>48</v>
      </c>
      <c r="H543" s="21" t="s">
        <v>49</v>
      </c>
      <c r="I543" s="21" t="s">
        <v>39</v>
      </c>
      <c r="J543" s="21">
        <v>1</v>
      </c>
      <c r="K543" s="33">
        <f>J543/1</f>
        <v>1</v>
      </c>
      <c r="L543" s="94"/>
      <c r="M543" s="21"/>
      <c r="N543" s="20" t="s">
        <v>30</v>
      </c>
      <c r="O543" s="93"/>
    </row>
    <row r="544" spans="1:15" ht="189">
      <c r="A544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44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44" s="18" t="str">
        <f t="shared" si="30"/>
        <v>Показатели, характеризующие объем государственной услуги, установленные в государственном задании</v>
      </c>
      <c r="F544" s="90" t="s">
        <v>51</v>
      </c>
      <c r="G544" s="90"/>
      <c r="H544" s="90"/>
      <c r="I544" s="90"/>
      <c r="J544" s="90"/>
      <c r="K544" s="21" t="s">
        <v>21</v>
      </c>
      <c r="L544" s="21" t="s">
        <v>22</v>
      </c>
      <c r="M544" s="91" t="s">
        <v>20</v>
      </c>
      <c r="N544" s="91"/>
      <c r="O544" s="93"/>
    </row>
    <row r="545" spans="1:15" ht="189">
      <c r="A545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45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45" s="18" t="str">
        <f t="shared" si="30"/>
        <v>Показатели, характеризующие объем государственной услуги, установленные в государственном задании</v>
      </c>
      <c r="F545" s="24" t="s">
        <v>26</v>
      </c>
      <c r="G545" s="20" t="s">
        <v>317</v>
      </c>
      <c r="H545" s="21"/>
      <c r="I545" s="21"/>
      <c r="J545" s="21"/>
      <c r="K545" s="21"/>
      <c r="L545" s="21"/>
      <c r="M545" s="21"/>
      <c r="N545" s="21"/>
      <c r="O545" s="93"/>
    </row>
    <row r="546" spans="1:15" ht="189">
      <c r="A546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46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46" s="18" t="str">
        <f t="shared" si="30"/>
        <v>Показатели, характеризующие объем государственной услуги, установленные в государственном задании</v>
      </c>
      <c r="F546" s="24" t="s">
        <v>53</v>
      </c>
      <c r="G546" s="20" t="s">
        <v>54</v>
      </c>
      <c r="H546" s="21" t="s">
        <v>55</v>
      </c>
      <c r="I546" s="25">
        <v>156</v>
      </c>
      <c r="J546" s="25">
        <v>156</v>
      </c>
      <c r="K546" s="33">
        <f>J546/I546</f>
        <v>1</v>
      </c>
      <c r="L546" s="92">
        <f>(K546+K547+K548+K549+K550)/5</f>
        <v>1</v>
      </c>
      <c r="M546" s="21"/>
      <c r="N546" s="20" t="s">
        <v>35</v>
      </c>
      <c r="O546" s="93"/>
    </row>
    <row r="547" spans="1:15" ht="189">
      <c r="A547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47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47" s="18" t="str">
        <f t="shared" si="30"/>
        <v>Показатели, характеризующие объем государственной услуги, установленные в государственном задании</v>
      </c>
      <c r="F547" s="24" t="s">
        <v>56</v>
      </c>
      <c r="G547" s="20" t="s">
        <v>57</v>
      </c>
      <c r="H547" s="21" t="s">
        <v>58</v>
      </c>
      <c r="I547" s="26">
        <v>16878.849999999999</v>
      </c>
      <c r="J547" s="26">
        <v>16878.849999999999</v>
      </c>
      <c r="K547" s="33">
        <f>J547/I547</f>
        <v>1</v>
      </c>
      <c r="L547" s="93"/>
      <c r="M547" s="21"/>
      <c r="N547" s="20" t="s">
        <v>79</v>
      </c>
      <c r="O547" s="93"/>
    </row>
    <row r="548" spans="1:15" ht="189">
      <c r="A548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48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48" s="18" t="str">
        <f t="shared" si="30"/>
        <v>Показатели, характеризующие объем государственной услуги, установленные в государственном задании</v>
      </c>
      <c r="F548" s="24" t="s">
        <v>60</v>
      </c>
      <c r="G548" s="20" t="s">
        <v>61</v>
      </c>
      <c r="H548" s="21" t="s">
        <v>62</v>
      </c>
      <c r="I548" s="27">
        <v>2633.1</v>
      </c>
      <c r="J548" s="27">
        <v>2633.1</v>
      </c>
      <c r="K548" s="33">
        <f>J548/I548</f>
        <v>1</v>
      </c>
      <c r="L548" s="93"/>
      <c r="M548" s="21"/>
      <c r="N548" s="21" t="s">
        <v>79</v>
      </c>
      <c r="O548" s="93"/>
    </row>
    <row r="549" spans="1:15" ht="189">
      <c r="A549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49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49" s="18" t="str">
        <f t="shared" si="30"/>
        <v>Показатели, характеризующие объем государственной услуги, установленные в государственном задании</v>
      </c>
      <c r="F549" s="24" t="s">
        <v>63</v>
      </c>
      <c r="G549" s="20" t="s">
        <v>64</v>
      </c>
      <c r="H549" s="21" t="s">
        <v>65</v>
      </c>
      <c r="I549" s="28">
        <v>130</v>
      </c>
      <c r="J549" s="28">
        <v>130</v>
      </c>
      <c r="K549" s="33">
        <f>J549/I549</f>
        <v>1</v>
      </c>
      <c r="L549" s="93"/>
      <c r="M549" s="21"/>
      <c r="N549" s="20" t="s">
        <v>35</v>
      </c>
      <c r="O549" s="93"/>
    </row>
    <row r="550" spans="1:15" ht="189">
      <c r="A550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50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50" s="18" t="str">
        <f t="shared" si="30"/>
        <v>Показатели, характеризующие объем государственной услуги, установленные в государственном задании</v>
      </c>
      <c r="F550" s="24" t="s">
        <v>66</v>
      </c>
      <c r="G550" s="20" t="s">
        <v>67</v>
      </c>
      <c r="H550" s="21" t="s">
        <v>68</v>
      </c>
      <c r="I550" s="21">
        <v>150.80000000000001</v>
      </c>
      <c r="J550" s="21">
        <v>150.80000000000001</v>
      </c>
      <c r="K550" s="33">
        <f>J550/I550</f>
        <v>1</v>
      </c>
      <c r="L550" s="94"/>
      <c r="M550" s="21"/>
      <c r="N550" s="20" t="s">
        <v>35</v>
      </c>
      <c r="O550" s="94"/>
    </row>
    <row r="551" spans="1:15" ht="189">
      <c r="A551" s="18" t="str">
        <f t="shared" si="28"/>
        <v>Наименование учреждения: краевое государственное автономное учреждение  «Редакция газеты «Маяк Севера»</v>
      </c>
      <c r="B551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51" s="18" t="str">
        <f t="shared" si="30"/>
        <v>Показатели, характеризующие объем государственной услуги, установленные в государственном задании</v>
      </c>
      <c r="F551" s="31"/>
      <c r="G551" s="31"/>
      <c r="H551" s="31"/>
      <c r="I551" s="31"/>
      <c r="J551" s="31"/>
      <c r="K551" s="31"/>
      <c r="L551" s="31"/>
      <c r="M551" s="31"/>
      <c r="N551" s="31"/>
      <c r="O551" s="31"/>
    </row>
    <row r="552" spans="1:15" ht="189">
      <c r="A552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52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52" s="18" t="str">
        <f t="shared" si="30"/>
        <v>Показатели, характеризующие объем государственной услуги, установленные в государственном задании</v>
      </c>
      <c r="F552" s="87" t="s">
        <v>318</v>
      </c>
      <c r="G552" s="88"/>
      <c r="H552" s="88"/>
      <c r="I552" s="88"/>
      <c r="J552" s="88"/>
      <c r="K552" s="88"/>
      <c r="L552" s="88"/>
      <c r="M552" s="88"/>
      <c r="N552" s="88"/>
      <c r="O552" s="89"/>
    </row>
    <row r="553" spans="1:15" ht="189.75">
      <c r="A553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53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53" s="18" t="str">
        <f t="shared" si="30"/>
        <v>Показатели, характеризующие объем государственной услуги, установленные в государственном задании</v>
      </c>
      <c r="F553" s="87" t="s">
        <v>24</v>
      </c>
      <c r="G553" s="88"/>
      <c r="H553" s="88"/>
      <c r="I553" s="88"/>
      <c r="J553" s="88"/>
      <c r="K553" s="88"/>
      <c r="L553" s="88"/>
      <c r="M553" s="88"/>
      <c r="N553" s="88"/>
      <c r="O553" s="89"/>
    </row>
    <row r="554" spans="1:15" ht="189">
      <c r="A554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54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54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54" s="90" t="s">
        <v>25</v>
      </c>
      <c r="G554" s="90"/>
      <c r="H554" s="90"/>
      <c r="I554" s="90"/>
      <c r="J554" s="90"/>
      <c r="K554" s="20" t="s">
        <v>18</v>
      </c>
      <c r="L554" s="20" t="s">
        <v>19</v>
      </c>
      <c r="M554" s="90" t="s">
        <v>20</v>
      </c>
      <c r="N554" s="90"/>
      <c r="O554" s="20"/>
    </row>
    <row r="555" spans="1:15" ht="189">
      <c r="A555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55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55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55" s="21" t="s">
        <v>26</v>
      </c>
      <c r="G555" s="20" t="s">
        <v>27</v>
      </c>
      <c r="H555" s="21" t="s">
        <v>3</v>
      </c>
      <c r="I555" s="21" t="s">
        <v>28</v>
      </c>
      <c r="J555" s="21">
        <v>60</v>
      </c>
      <c r="K555" s="33">
        <f>J555/20</f>
        <v>3</v>
      </c>
      <c r="L555" s="92">
        <f>(K555+K556+K557+K558+K559+K560)/6</f>
        <v>2.0209956709956711</v>
      </c>
      <c r="M555" s="20" t="s">
        <v>29</v>
      </c>
      <c r="N555" s="20" t="s">
        <v>30</v>
      </c>
      <c r="O555" s="92">
        <f>(L555+L563)/2</f>
        <v>1.5176406926406927</v>
      </c>
    </row>
    <row r="556" spans="1:15" ht="189">
      <c r="A556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56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56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56" s="21" t="s">
        <v>31</v>
      </c>
      <c r="G556" s="20" t="s">
        <v>319</v>
      </c>
      <c r="H556" s="21" t="s">
        <v>33</v>
      </c>
      <c r="I556" s="21" t="s">
        <v>320</v>
      </c>
      <c r="J556" s="23">
        <v>1500</v>
      </c>
      <c r="K556" s="33">
        <f>J556/1400</f>
        <v>1.0714285714285714</v>
      </c>
      <c r="L556" s="93"/>
      <c r="M556" s="21" t="s">
        <v>72</v>
      </c>
      <c r="N556" s="20" t="s">
        <v>35</v>
      </c>
      <c r="O556" s="93"/>
    </row>
    <row r="557" spans="1:15" ht="189">
      <c r="A557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57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57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57" s="21" t="s">
        <v>36</v>
      </c>
      <c r="G557" s="20" t="s">
        <v>321</v>
      </c>
      <c r="H557" s="20" t="s">
        <v>38</v>
      </c>
      <c r="I557" s="21" t="s">
        <v>39</v>
      </c>
      <c r="J557" s="21">
        <v>1</v>
      </c>
      <c r="K557" s="33">
        <f>J557/1</f>
        <v>1</v>
      </c>
      <c r="L557" s="93"/>
      <c r="M557" s="21"/>
      <c r="N557" s="20" t="s">
        <v>35</v>
      </c>
      <c r="O557" s="93"/>
    </row>
    <row r="558" spans="1:15" ht="189">
      <c r="A558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58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58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58" s="21" t="s">
        <v>40</v>
      </c>
      <c r="G558" s="20" t="s">
        <v>322</v>
      </c>
      <c r="H558" s="20" t="s">
        <v>42</v>
      </c>
      <c r="I558" s="21" t="s">
        <v>39</v>
      </c>
      <c r="J558" s="21">
        <v>1</v>
      </c>
      <c r="K558" s="33">
        <f>J558/1</f>
        <v>1</v>
      </c>
      <c r="L558" s="93"/>
      <c r="M558" s="21"/>
      <c r="N558" s="20" t="s">
        <v>35</v>
      </c>
      <c r="O558" s="93"/>
    </row>
    <row r="559" spans="1:15" ht="189">
      <c r="A559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59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59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59" s="21" t="s">
        <v>43</v>
      </c>
      <c r="G559" s="20" t="s">
        <v>323</v>
      </c>
      <c r="H559" s="20" t="s">
        <v>45</v>
      </c>
      <c r="I559" s="21" t="s">
        <v>316</v>
      </c>
      <c r="J559" s="21">
        <v>174</v>
      </c>
      <c r="K559" s="33">
        <f>J559/165</f>
        <v>1.0545454545454545</v>
      </c>
      <c r="L559" s="93"/>
      <c r="M559" s="20" t="s">
        <v>77</v>
      </c>
      <c r="N559" s="20" t="s">
        <v>35</v>
      </c>
      <c r="O559" s="93"/>
    </row>
    <row r="560" spans="1:15" ht="189">
      <c r="A560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60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60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60" s="21" t="s">
        <v>47</v>
      </c>
      <c r="G560" s="20" t="s">
        <v>48</v>
      </c>
      <c r="H560" s="21" t="s">
        <v>49</v>
      </c>
      <c r="I560" s="21" t="s">
        <v>39</v>
      </c>
      <c r="J560" s="21">
        <v>5</v>
      </c>
      <c r="K560" s="33">
        <f>J560/1</f>
        <v>5</v>
      </c>
      <c r="L560" s="94"/>
      <c r="M560" s="20" t="s">
        <v>50</v>
      </c>
      <c r="N560" s="20" t="s">
        <v>30</v>
      </c>
      <c r="O560" s="93"/>
    </row>
    <row r="561" spans="1:15" ht="189">
      <c r="A561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61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61" s="18" t="str">
        <f t="shared" si="30"/>
        <v>Показатели, характеризующие объем государственной услуги, установленные в государственном задании</v>
      </c>
      <c r="F561" s="90" t="s">
        <v>51</v>
      </c>
      <c r="G561" s="90"/>
      <c r="H561" s="90"/>
      <c r="I561" s="90"/>
      <c r="J561" s="90"/>
      <c r="K561" s="21" t="s">
        <v>21</v>
      </c>
      <c r="L561" s="21" t="s">
        <v>22</v>
      </c>
      <c r="M561" s="91" t="s">
        <v>20</v>
      </c>
      <c r="N561" s="91"/>
      <c r="O561" s="93"/>
    </row>
    <row r="562" spans="1:15" ht="189">
      <c r="A562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62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62" s="18" t="str">
        <f t="shared" si="30"/>
        <v>Показатели, характеризующие объем государственной услуги, установленные в государственном задании</v>
      </c>
      <c r="F562" s="24" t="s">
        <v>26</v>
      </c>
      <c r="G562" s="20" t="s">
        <v>324</v>
      </c>
      <c r="H562" s="21"/>
      <c r="I562" s="21"/>
      <c r="J562" s="21"/>
      <c r="K562" s="21"/>
      <c r="L562" s="21"/>
      <c r="M562" s="21"/>
      <c r="N562" s="21"/>
      <c r="O562" s="93"/>
    </row>
    <row r="563" spans="1:15" ht="189">
      <c r="A563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63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63" s="18" t="str">
        <f t="shared" si="30"/>
        <v>Показатели, характеризующие объем государственной услуги, установленные в государственном задании</v>
      </c>
      <c r="F563" s="24" t="s">
        <v>53</v>
      </c>
      <c r="G563" s="20" t="s">
        <v>54</v>
      </c>
      <c r="H563" s="21" t="s">
        <v>55</v>
      </c>
      <c r="I563" s="25">
        <v>252</v>
      </c>
      <c r="J563" s="25">
        <v>252</v>
      </c>
      <c r="K563" s="33">
        <f>J563/I563</f>
        <v>1</v>
      </c>
      <c r="L563" s="92">
        <f>(K563+K564+K565+K566+K567)/5</f>
        <v>1.0142857142857142</v>
      </c>
      <c r="M563" s="21"/>
      <c r="N563" s="20" t="s">
        <v>35</v>
      </c>
      <c r="O563" s="93"/>
    </row>
    <row r="564" spans="1:15" ht="189">
      <c r="A564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64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64" s="18" t="str">
        <f t="shared" si="30"/>
        <v>Показатели, характеризующие объем государственной услуги, установленные в государственном задании</v>
      </c>
      <c r="F564" s="24" t="s">
        <v>56</v>
      </c>
      <c r="G564" s="20" t="s">
        <v>57</v>
      </c>
      <c r="H564" s="21" t="s">
        <v>58</v>
      </c>
      <c r="I564" s="26">
        <v>6567.46</v>
      </c>
      <c r="J564" s="26">
        <v>6567.46</v>
      </c>
      <c r="K564" s="33">
        <f>J564/I564</f>
        <v>1</v>
      </c>
      <c r="L564" s="93"/>
      <c r="M564" s="21"/>
      <c r="N564" s="20" t="s">
        <v>79</v>
      </c>
      <c r="O564" s="93"/>
    </row>
    <row r="565" spans="1:15" ht="189">
      <c r="A565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65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65" s="18" t="str">
        <f t="shared" si="30"/>
        <v>Показатели, характеризующие объем государственной услуги, установленные в государственном задании</v>
      </c>
      <c r="F565" s="24" t="s">
        <v>60</v>
      </c>
      <c r="G565" s="20" t="s">
        <v>61</v>
      </c>
      <c r="H565" s="21" t="s">
        <v>62</v>
      </c>
      <c r="I565" s="27">
        <v>1655</v>
      </c>
      <c r="J565" s="27">
        <v>1655</v>
      </c>
      <c r="K565" s="33">
        <f>J565/I565</f>
        <v>1</v>
      </c>
      <c r="L565" s="93"/>
      <c r="M565" s="21"/>
      <c r="N565" s="21" t="s">
        <v>79</v>
      </c>
      <c r="O565" s="93"/>
    </row>
    <row r="566" spans="1:15" ht="189">
      <c r="A566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66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66" s="18" t="str">
        <f t="shared" si="30"/>
        <v>Показатели, характеризующие объем государственной услуги, установленные в государственном задании</v>
      </c>
      <c r="F566" s="24" t="s">
        <v>63</v>
      </c>
      <c r="G566" s="20" t="s">
        <v>64</v>
      </c>
      <c r="H566" s="21" t="s">
        <v>65</v>
      </c>
      <c r="I566" s="28">
        <v>156</v>
      </c>
      <c r="J566" s="28">
        <v>156</v>
      </c>
      <c r="K566" s="33">
        <f>J566/I566</f>
        <v>1</v>
      </c>
      <c r="L566" s="93"/>
      <c r="M566" s="21"/>
      <c r="N566" s="20" t="s">
        <v>35</v>
      </c>
      <c r="O566" s="93"/>
    </row>
    <row r="567" spans="1:15" ht="189">
      <c r="A567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67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67" s="18" t="str">
        <f t="shared" si="30"/>
        <v>Показатели, характеризующие объем государственной услуги, установленные в государственном задании</v>
      </c>
      <c r="F567" s="24" t="s">
        <v>66</v>
      </c>
      <c r="G567" s="20" t="s">
        <v>67</v>
      </c>
      <c r="H567" s="21" t="s">
        <v>68</v>
      </c>
      <c r="I567" s="21">
        <v>72.8</v>
      </c>
      <c r="J567" s="21">
        <v>78</v>
      </c>
      <c r="K567" s="33">
        <f>J567/I567</f>
        <v>1.0714285714285714</v>
      </c>
      <c r="L567" s="94"/>
      <c r="M567" s="20" t="s">
        <v>77</v>
      </c>
      <c r="N567" s="20" t="s">
        <v>35</v>
      </c>
      <c r="O567" s="94"/>
    </row>
    <row r="568" spans="1:15" ht="189">
      <c r="A568" s="18" t="str">
        <f t="shared" si="28"/>
        <v>Наименование учреждения: краевое государственное автономное учреждение  «Редакция газеты «Голос Тюхтета»</v>
      </c>
      <c r="B568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68" s="18" t="str">
        <f t="shared" si="30"/>
        <v>Показатели, характеризующие объем государственной услуги, установленные в государственном задании</v>
      </c>
      <c r="F568" s="31"/>
      <c r="G568" s="31"/>
      <c r="H568" s="31"/>
      <c r="I568" s="31"/>
      <c r="J568" s="31"/>
      <c r="K568" s="31"/>
      <c r="L568" s="31"/>
      <c r="M568" s="31"/>
      <c r="N568" s="31"/>
      <c r="O568" s="31"/>
    </row>
    <row r="569" spans="1:15" ht="189">
      <c r="A569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69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69" s="18" t="str">
        <f t="shared" si="30"/>
        <v>Показатели, характеризующие объем государственной услуги, установленные в государственном задании</v>
      </c>
      <c r="F569" s="87" t="s">
        <v>325</v>
      </c>
      <c r="G569" s="88"/>
      <c r="H569" s="88"/>
      <c r="I569" s="88"/>
      <c r="J569" s="88"/>
      <c r="K569" s="88"/>
      <c r="L569" s="88"/>
      <c r="M569" s="88"/>
      <c r="N569" s="88"/>
      <c r="O569" s="89"/>
    </row>
    <row r="570" spans="1:15" ht="189.75">
      <c r="A570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70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70" s="18" t="str">
        <f t="shared" si="30"/>
        <v>Показатели, характеризующие объем государственной услуги, установленные в государственном задании</v>
      </c>
      <c r="F570" s="87" t="s">
        <v>24</v>
      </c>
      <c r="G570" s="88"/>
      <c r="H570" s="88"/>
      <c r="I570" s="88"/>
      <c r="J570" s="88"/>
      <c r="K570" s="88"/>
      <c r="L570" s="88"/>
      <c r="M570" s="88"/>
      <c r="N570" s="88"/>
      <c r="O570" s="89"/>
    </row>
    <row r="571" spans="1:15" ht="189">
      <c r="A571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71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71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71" s="90" t="s">
        <v>25</v>
      </c>
      <c r="G571" s="90"/>
      <c r="H571" s="90"/>
      <c r="I571" s="90"/>
      <c r="J571" s="90"/>
      <c r="K571" s="20" t="s">
        <v>18</v>
      </c>
      <c r="L571" s="20" t="s">
        <v>19</v>
      </c>
      <c r="M571" s="90" t="s">
        <v>20</v>
      </c>
      <c r="N571" s="90"/>
      <c r="O571" s="20"/>
    </row>
    <row r="572" spans="1:15" ht="189">
      <c r="A572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72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72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72" s="21" t="s">
        <v>26</v>
      </c>
      <c r="G572" s="20" t="s">
        <v>27</v>
      </c>
      <c r="H572" s="21" t="s">
        <v>3</v>
      </c>
      <c r="I572" s="21" t="s">
        <v>28</v>
      </c>
      <c r="J572" s="21">
        <v>100</v>
      </c>
      <c r="K572" s="33">
        <f>J572/20</f>
        <v>5</v>
      </c>
      <c r="L572" s="92">
        <f>(K572+K573+K574+K575+K576+K577)/6</f>
        <v>2.1666666666666665</v>
      </c>
      <c r="M572" s="20" t="s">
        <v>29</v>
      </c>
      <c r="N572" s="20" t="s">
        <v>30</v>
      </c>
      <c r="O572" s="92">
        <f>(L572+L580)/2</f>
        <v>1.5852564102564102</v>
      </c>
    </row>
    <row r="573" spans="1:15" ht="189">
      <c r="A573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73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73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73" s="21" t="s">
        <v>31</v>
      </c>
      <c r="G573" s="20" t="s">
        <v>326</v>
      </c>
      <c r="H573" s="21" t="s">
        <v>33</v>
      </c>
      <c r="I573" s="21" t="s">
        <v>327</v>
      </c>
      <c r="J573" s="23">
        <v>7600</v>
      </c>
      <c r="K573" s="33">
        <f>J573/7600</f>
        <v>1</v>
      </c>
      <c r="L573" s="93"/>
      <c r="M573" s="21"/>
      <c r="N573" s="20" t="s">
        <v>35</v>
      </c>
      <c r="O573" s="93"/>
    </row>
    <row r="574" spans="1:15" ht="189">
      <c r="A574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74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74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74" s="21" t="s">
        <v>36</v>
      </c>
      <c r="G574" s="20" t="s">
        <v>328</v>
      </c>
      <c r="H574" s="20" t="s">
        <v>38</v>
      </c>
      <c r="I574" s="21" t="s">
        <v>39</v>
      </c>
      <c r="J574" s="21">
        <v>1</v>
      </c>
      <c r="K574" s="33">
        <f>J574/1</f>
        <v>1</v>
      </c>
      <c r="L574" s="93"/>
      <c r="M574" s="21"/>
      <c r="N574" s="20" t="s">
        <v>35</v>
      </c>
      <c r="O574" s="93"/>
    </row>
    <row r="575" spans="1:15" ht="189">
      <c r="A575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75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75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75" s="21" t="s">
        <v>40</v>
      </c>
      <c r="G575" s="20" t="s">
        <v>329</v>
      </c>
      <c r="H575" s="20" t="s">
        <v>42</v>
      </c>
      <c r="I575" s="21" t="s">
        <v>39</v>
      </c>
      <c r="J575" s="21">
        <v>1</v>
      </c>
      <c r="K575" s="33">
        <f>J575/1</f>
        <v>1</v>
      </c>
      <c r="L575" s="93"/>
      <c r="M575" s="21"/>
      <c r="N575" s="20" t="s">
        <v>35</v>
      </c>
      <c r="O575" s="93"/>
    </row>
    <row r="576" spans="1:15" ht="189">
      <c r="A576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76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76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76" s="21" t="s">
        <v>43</v>
      </c>
      <c r="G576" s="20" t="s">
        <v>330</v>
      </c>
      <c r="H576" s="20" t="s">
        <v>45</v>
      </c>
      <c r="I576" s="21" t="s">
        <v>331</v>
      </c>
      <c r="J576" s="21">
        <v>234</v>
      </c>
      <c r="K576" s="33">
        <f>J576/234</f>
        <v>1</v>
      </c>
      <c r="L576" s="93"/>
      <c r="M576" s="21"/>
      <c r="N576" s="20" t="s">
        <v>35</v>
      </c>
      <c r="O576" s="93"/>
    </row>
    <row r="577" spans="1:15" ht="189">
      <c r="A577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77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77" s="18" t="str">
        <f t="shared" si="30"/>
        <v>Показатели, характеризующие качество государственной услуги, установленные в государственном задании</v>
      </c>
      <c r="F577" s="21" t="s">
        <v>47</v>
      </c>
      <c r="G577" s="20" t="s">
        <v>48</v>
      </c>
      <c r="H577" s="21" t="s">
        <v>49</v>
      </c>
      <c r="I577" s="21" t="s">
        <v>39</v>
      </c>
      <c r="J577" s="21">
        <v>4</v>
      </c>
      <c r="K577" s="33">
        <f>J577/1</f>
        <v>4</v>
      </c>
      <c r="L577" s="94"/>
      <c r="M577" s="20" t="s">
        <v>50</v>
      </c>
      <c r="N577" s="20" t="s">
        <v>30</v>
      </c>
      <c r="O577" s="93"/>
    </row>
    <row r="578" spans="1:15" ht="189">
      <c r="A578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78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78" s="18" t="str">
        <f t="shared" si="30"/>
        <v>Показатели, характеризующие объем государственной услуги, установленные в государственном задании</v>
      </c>
      <c r="F578" s="90" t="s">
        <v>51</v>
      </c>
      <c r="G578" s="90"/>
      <c r="H578" s="90"/>
      <c r="I578" s="90"/>
      <c r="J578" s="90"/>
      <c r="K578" s="21" t="s">
        <v>21</v>
      </c>
      <c r="L578" s="21" t="s">
        <v>22</v>
      </c>
      <c r="M578" s="91" t="s">
        <v>20</v>
      </c>
      <c r="N578" s="91"/>
      <c r="O578" s="93"/>
    </row>
    <row r="579" spans="1:15" ht="189">
      <c r="A579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79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79" s="18" t="str">
        <f t="shared" si="30"/>
        <v>Показатели, характеризующие объем государственной услуги, установленные в государственном задании</v>
      </c>
      <c r="F579" s="24" t="s">
        <v>26</v>
      </c>
      <c r="G579" s="20" t="s">
        <v>332</v>
      </c>
      <c r="H579" s="21"/>
      <c r="I579" s="21"/>
      <c r="J579" s="21"/>
      <c r="K579" s="21"/>
      <c r="L579" s="21"/>
      <c r="M579" s="21"/>
      <c r="N579" s="21"/>
      <c r="O579" s="93"/>
    </row>
    <row r="580" spans="1:15" ht="189">
      <c r="A580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80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80" s="18" t="str">
        <f t="shared" si="30"/>
        <v>Показатели, характеризующие объем государственной услуги, установленные в государственном задании</v>
      </c>
      <c r="F580" s="24" t="s">
        <v>53</v>
      </c>
      <c r="G580" s="20" t="s">
        <v>54</v>
      </c>
      <c r="H580" s="21" t="s">
        <v>55</v>
      </c>
      <c r="I580" s="25">
        <v>185</v>
      </c>
      <c r="J580" s="25">
        <v>185</v>
      </c>
      <c r="K580" s="33">
        <f>J580/I580</f>
        <v>1</v>
      </c>
      <c r="L580" s="92">
        <f>(K580+K581+K582+K583+K584)/5</f>
        <v>1.0038461538461538</v>
      </c>
      <c r="M580" s="21"/>
      <c r="N580" s="20" t="s">
        <v>35</v>
      </c>
      <c r="O580" s="93"/>
    </row>
    <row r="581" spans="1:15" ht="189">
      <c r="A581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81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81" s="18" t="str">
        <f t="shared" si="30"/>
        <v>Показатели, характеризующие объем государственной услуги, установленные в государственном задании</v>
      </c>
      <c r="F581" s="24" t="s">
        <v>56</v>
      </c>
      <c r="G581" s="20" t="s">
        <v>57</v>
      </c>
      <c r="H581" s="21" t="s">
        <v>58</v>
      </c>
      <c r="I581" s="26">
        <v>11551.35</v>
      </c>
      <c r="J581" s="26">
        <v>11551.35</v>
      </c>
      <c r="K581" s="33">
        <f>J581/I581</f>
        <v>1</v>
      </c>
      <c r="L581" s="93"/>
      <c r="M581" s="21"/>
      <c r="N581" s="20" t="s">
        <v>79</v>
      </c>
      <c r="O581" s="93"/>
    </row>
    <row r="582" spans="1:15" ht="189">
      <c r="A582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82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82" s="18" t="str">
        <f t="shared" si="30"/>
        <v>Показатели, характеризующие объем государственной услуги, установленные в государственном задании</v>
      </c>
      <c r="F582" s="24" t="s">
        <v>60</v>
      </c>
      <c r="G582" s="20" t="s">
        <v>61</v>
      </c>
      <c r="H582" s="21" t="s">
        <v>62</v>
      </c>
      <c r="I582" s="27">
        <v>2137</v>
      </c>
      <c r="J582" s="27">
        <v>2137</v>
      </c>
      <c r="K582" s="33">
        <f>J582/I582</f>
        <v>1</v>
      </c>
      <c r="L582" s="93"/>
      <c r="M582" s="21"/>
      <c r="N582" s="21" t="s">
        <v>79</v>
      </c>
      <c r="O582" s="93"/>
    </row>
    <row r="583" spans="1:15" ht="189">
      <c r="A583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83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83" s="18" t="str">
        <f t="shared" si="30"/>
        <v>Показатели, характеризующие объем государственной услуги, установленные в государственном задании</v>
      </c>
      <c r="F583" s="24" t="s">
        <v>63</v>
      </c>
      <c r="G583" s="20" t="s">
        <v>64</v>
      </c>
      <c r="H583" s="21" t="s">
        <v>65</v>
      </c>
      <c r="I583" s="28">
        <v>312</v>
      </c>
      <c r="J583" s="28">
        <v>312</v>
      </c>
      <c r="K583" s="33">
        <f>J583/I583</f>
        <v>1</v>
      </c>
      <c r="L583" s="93"/>
      <c r="M583" s="21"/>
      <c r="N583" s="20" t="s">
        <v>35</v>
      </c>
      <c r="O583" s="93"/>
    </row>
    <row r="584" spans="1:15" ht="189">
      <c r="A584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84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84" s="18" t="str">
        <f t="shared" si="30"/>
        <v>Показатели, характеризующие объем государственной услуги, установленные в государственном задании</v>
      </c>
      <c r="F584" s="24" t="s">
        <v>66</v>
      </c>
      <c r="G584" s="20" t="s">
        <v>67</v>
      </c>
      <c r="H584" s="21" t="s">
        <v>68</v>
      </c>
      <c r="I584" s="21">
        <v>395.2</v>
      </c>
      <c r="J584" s="21">
        <v>402.8</v>
      </c>
      <c r="K584" s="33">
        <f>J584/I584</f>
        <v>1.0192307692307694</v>
      </c>
      <c r="L584" s="94"/>
      <c r="M584" s="20"/>
      <c r="N584" s="20" t="s">
        <v>35</v>
      </c>
      <c r="O584" s="94"/>
    </row>
    <row r="585" spans="1:15" ht="189">
      <c r="A585" s="18" t="str">
        <f t="shared" si="28"/>
        <v>Наименование учреждения: краевое государственное автономное учреждение  «Редакция газеты «Сибирский хлебороб»</v>
      </c>
      <c r="B585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85" s="18" t="str">
        <f t="shared" si="30"/>
        <v>Показатели, характеризующие объем государственной услуги, установленные в государственном задании</v>
      </c>
      <c r="F585" s="31"/>
      <c r="G585" s="31"/>
      <c r="H585" s="31"/>
      <c r="I585" s="31"/>
      <c r="J585" s="31"/>
      <c r="K585" s="31"/>
      <c r="L585" s="31"/>
      <c r="M585" s="31"/>
      <c r="N585" s="31"/>
      <c r="O585" s="31"/>
    </row>
    <row r="586" spans="1:15" ht="189">
      <c r="A586" s="18" t="str">
        <f t="shared" si="28"/>
        <v>Наименование учреждения: краевое государственное автономное учреждение  «Редакция газеты «Вперед»</v>
      </c>
      <c r="B586" s="18" t="str">
        <f t="shared" si="29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86" s="18" t="str">
        <f t="shared" si="30"/>
        <v>Показатели, характеризующие объем государственной услуги, установленные в государственном задании</v>
      </c>
      <c r="F586" s="87" t="s">
        <v>333</v>
      </c>
      <c r="G586" s="88"/>
      <c r="H586" s="88"/>
      <c r="I586" s="88"/>
      <c r="J586" s="88"/>
      <c r="K586" s="88"/>
      <c r="L586" s="88"/>
      <c r="M586" s="88"/>
      <c r="N586" s="88"/>
      <c r="O586" s="89"/>
    </row>
    <row r="587" spans="1:15" ht="189.75">
      <c r="A587" s="18" t="str">
        <f t="shared" ref="A587:A650" si="31">IF(LEFT(F587,15)="Наименование уч",F587,A586)</f>
        <v>Наименование учреждения: краевое государственное автономное учреждение  «Редакция газеты «Вперед»</v>
      </c>
      <c r="B587" s="18" t="str">
        <f t="shared" ref="B587:B650" si="32">IF(LEFT(F587,15)="Наименование ус",F587,IF(LEFT(F587,15)="Наименование ра",F587,B586))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87" s="18" t="str">
        <f t="shared" ref="C587:C650" si="33">IF(LEFT(F587,1)="П",F587,C586)</f>
        <v>Показатели, характеризующие объем государственной услуги, установленные в государственном задании</v>
      </c>
      <c r="F587" s="87" t="s">
        <v>24</v>
      </c>
      <c r="G587" s="88"/>
      <c r="H587" s="88"/>
      <c r="I587" s="88"/>
      <c r="J587" s="88"/>
      <c r="K587" s="88"/>
      <c r="L587" s="88"/>
      <c r="M587" s="88"/>
      <c r="N587" s="88"/>
      <c r="O587" s="89"/>
    </row>
    <row r="588" spans="1:15" ht="189">
      <c r="A588" s="18" t="str">
        <f t="shared" si="31"/>
        <v>Наименование учреждения: краевое государственное автономное учреждение  «Редакция газеты «Вперед»</v>
      </c>
      <c r="B588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88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588" s="90" t="s">
        <v>25</v>
      </c>
      <c r="G588" s="90"/>
      <c r="H588" s="90"/>
      <c r="I588" s="90"/>
      <c r="J588" s="90"/>
      <c r="K588" s="20" t="s">
        <v>18</v>
      </c>
      <c r="L588" s="20" t="s">
        <v>19</v>
      </c>
      <c r="M588" s="90" t="s">
        <v>20</v>
      </c>
      <c r="N588" s="90"/>
      <c r="O588" s="20"/>
    </row>
    <row r="589" spans="1:15" ht="189">
      <c r="A589" s="18" t="str">
        <f t="shared" si="31"/>
        <v>Наименование учреждения: краевое государственное автономное учреждение  «Редакция газеты «Вперед»</v>
      </c>
      <c r="B589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89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589" s="21" t="s">
        <v>26</v>
      </c>
      <c r="G589" s="20" t="s">
        <v>27</v>
      </c>
      <c r="H589" s="21" t="s">
        <v>3</v>
      </c>
      <c r="I589" s="21" t="s">
        <v>28</v>
      </c>
      <c r="J589" s="21">
        <v>25</v>
      </c>
      <c r="K589" s="33">
        <f>J589/20</f>
        <v>1.25</v>
      </c>
      <c r="L589" s="92">
        <f>(K589+K590+K591+K592+K593+K594)/6</f>
        <v>1.5416666666666667</v>
      </c>
      <c r="M589" s="20" t="s">
        <v>29</v>
      </c>
      <c r="N589" s="20" t="s">
        <v>30</v>
      </c>
      <c r="O589" s="92">
        <f>(L589+L597)/2</f>
        <v>1.2708333333333335</v>
      </c>
    </row>
    <row r="590" spans="1:15" ht="189">
      <c r="A590" s="18" t="str">
        <f t="shared" si="31"/>
        <v>Наименование учреждения: краевое государственное автономное учреждение  «Редакция газеты «Вперед»</v>
      </c>
      <c r="B590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90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590" s="21" t="s">
        <v>31</v>
      </c>
      <c r="G590" s="20" t="s">
        <v>334</v>
      </c>
      <c r="H590" s="21" t="s">
        <v>33</v>
      </c>
      <c r="I590" s="21" t="s">
        <v>126</v>
      </c>
      <c r="J590" s="23">
        <v>3200</v>
      </c>
      <c r="K590" s="33">
        <f>J590/3200</f>
        <v>1</v>
      </c>
      <c r="L590" s="93"/>
      <c r="M590" s="21"/>
      <c r="N590" s="20" t="s">
        <v>35</v>
      </c>
      <c r="O590" s="93"/>
    </row>
    <row r="591" spans="1:15" ht="189">
      <c r="A591" s="18" t="str">
        <f t="shared" si="31"/>
        <v>Наименование учреждения: краевое государственное автономное учреждение  «Редакция газеты «Вперед»</v>
      </c>
      <c r="B591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91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591" s="21" t="s">
        <v>36</v>
      </c>
      <c r="G591" s="20" t="s">
        <v>335</v>
      </c>
      <c r="H591" s="20" t="s">
        <v>38</v>
      </c>
      <c r="I591" s="21" t="s">
        <v>39</v>
      </c>
      <c r="J591" s="21">
        <v>1</v>
      </c>
      <c r="K591" s="33">
        <f>J591/1</f>
        <v>1</v>
      </c>
      <c r="L591" s="93"/>
      <c r="M591" s="21"/>
      <c r="N591" s="20" t="s">
        <v>35</v>
      </c>
      <c r="O591" s="93"/>
    </row>
    <row r="592" spans="1:15" ht="189">
      <c r="A592" s="18" t="str">
        <f t="shared" si="31"/>
        <v>Наименование учреждения: краевое государственное автономное учреждение  «Редакция газеты «Вперед»</v>
      </c>
      <c r="B592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92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592" s="21" t="s">
        <v>40</v>
      </c>
      <c r="G592" s="20" t="s">
        <v>336</v>
      </c>
      <c r="H592" s="20" t="s">
        <v>42</v>
      </c>
      <c r="I592" s="21" t="s">
        <v>39</v>
      </c>
      <c r="J592" s="21">
        <v>1</v>
      </c>
      <c r="K592" s="33">
        <f>J592/1</f>
        <v>1</v>
      </c>
      <c r="L592" s="93"/>
      <c r="M592" s="21"/>
      <c r="N592" s="20" t="s">
        <v>35</v>
      </c>
      <c r="O592" s="93"/>
    </row>
    <row r="593" spans="1:15" ht="189">
      <c r="A593" s="18" t="str">
        <f t="shared" si="31"/>
        <v>Наименование учреждения: краевое государственное автономное учреждение  «Редакция газеты «Вперед»</v>
      </c>
      <c r="B593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93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593" s="21" t="s">
        <v>43</v>
      </c>
      <c r="G593" s="20" t="s">
        <v>337</v>
      </c>
      <c r="H593" s="20" t="s">
        <v>45</v>
      </c>
      <c r="I593" s="21" t="s">
        <v>338</v>
      </c>
      <c r="J593" s="21">
        <v>148</v>
      </c>
      <c r="K593" s="33">
        <f>J593/148</f>
        <v>1</v>
      </c>
      <c r="L593" s="93"/>
      <c r="M593" s="21"/>
      <c r="N593" s="20" t="s">
        <v>35</v>
      </c>
      <c r="O593" s="93"/>
    </row>
    <row r="594" spans="1:15" ht="189">
      <c r="A594" s="18" t="str">
        <f t="shared" si="31"/>
        <v>Наименование учреждения: краевое государственное автономное учреждение  «Редакция газеты «Вперед»</v>
      </c>
      <c r="B594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94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594" s="21" t="s">
        <v>47</v>
      </c>
      <c r="G594" s="20" t="s">
        <v>48</v>
      </c>
      <c r="H594" s="21" t="s">
        <v>49</v>
      </c>
      <c r="I594" s="21" t="s">
        <v>39</v>
      </c>
      <c r="J594" s="21">
        <v>4</v>
      </c>
      <c r="K594" s="33">
        <f>J594/1</f>
        <v>4</v>
      </c>
      <c r="L594" s="94"/>
      <c r="M594" s="20" t="s">
        <v>50</v>
      </c>
      <c r="N594" s="20" t="s">
        <v>30</v>
      </c>
      <c r="O594" s="93"/>
    </row>
    <row r="595" spans="1:15" ht="189">
      <c r="A595" s="18" t="str">
        <f t="shared" si="31"/>
        <v>Наименование учреждения: краевое государственное автономное учреждение  «Редакция газеты «Вперед»</v>
      </c>
      <c r="B595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95" s="18" t="str">
        <f t="shared" si="33"/>
        <v>Показатели, характеризующие объем государственной услуги, установленные в государственном задании</v>
      </c>
      <c r="F595" s="90" t="s">
        <v>51</v>
      </c>
      <c r="G595" s="90"/>
      <c r="H595" s="90"/>
      <c r="I595" s="90"/>
      <c r="J595" s="90"/>
      <c r="K595" s="21" t="s">
        <v>21</v>
      </c>
      <c r="L595" s="21" t="s">
        <v>22</v>
      </c>
      <c r="M595" s="91" t="s">
        <v>20</v>
      </c>
      <c r="N595" s="91"/>
      <c r="O595" s="93"/>
    </row>
    <row r="596" spans="1:15" ht="189">
      <c r="A596" s="18" t="str">
        <f t="shared" si="31"/>
        <v>Наименование учреждения: краевое государственное автономное учреждение  «Редакция газеты «Вперед»</v>
      </c>
      <c r="B596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96" s="18" t="str">
        <f t="shared" si="33"/>
        <v>Показатели, характеризующие объем государственной услуги, установленные в государственном задании</v>
      </c>
      <c r="F596" s="24" t="s">
        <v>26</v>
      </c>
      <c r="G596" s="20" t="s">
        <v>339</v>
      </c>
      <c r="H596" s="21"/>
      <c r="I596" s="21"/>
      <c r="J596" s="21"/>
      <c r="K596" s="21"/>
      <c r="L596" s="21"/>
      <c r="M596" s="21"/>
      <c r="N596" s="21"/>
      <c r="O596" s="93"/>
    </row>
    <row r="597" spans="1:15" ht="189">
      <c r="A597" s="18" t="str">
        <f t="shared" si="31"/>
        <v>Наименование учреждения: краевое государственное автономное учреждение  «Редакция газеты «Вперед»</v>
      </c>
      <c r="B597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97" s="18" t="str">
        <f t="shared" si="33"/>
        <v>Показатели, характеризующие объем государственной услуги, установленные в государственном задании</v>
      </c>
      <c r="F597" s="24" t="s">
        <v>53</v>
      </c>
      <c r="G597" s="20" t="s">
        <v>54</v>
      </c>
      <c r="H597" s="21" t="s">
        <v>55</v>
      </c>
      <c r="I597" s="25">
        <v>162</v>
      </c>
      <c r="J597" s="25">
        <v>162</v>
      </c>
      <c r="K597" s="33">
        <f>J597/I597</f>
        <v>1</v>
      </c>
      <c r="L597" s="92">
        <f>(K597+K598+K599+K600+K601)/5</f>
        <v>1</v>
      </c>
      <c r="M597" s="21"/>
      <c r="N597" s="20" t="s">
        <v>35</v>
      </c>
      <c r="O597" s="93"/>
    </row>
    <row r="598" spans="1:15" ht="189">
      <c r="A598" s="18" t="str">
        <f t="shared" si="31"/>
        <v>Наименование учреждения: краевое государственное автономное учреждение  «Редакция газеты «Вперед»</v>
      </c>
      <c r="B598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98" s="18" t="str">
        <f t="shared" si="33"/>
        <v>Показатели, характеризующие объем государственной услуги, установленные в государственном задании</v>
      </c>
      <c r="F598" s="24" t="s">
        <v>56</v>
      </c>
      <c r="G598" s="20" t="s">
        <v>57</v>
      </c>
      <c r="H598" s="21" t="s">
        <v>58</v>
      </c>
      <c r="I598" s="26">
        <v>9827.16</v>
      </c>
      <c r="J598" s="26">
        <v>9827.16</v>
      </c>
      <c r="K598" s="33">
        <f>J598/I598</f>
        <v>1</v>
      </c>
      <c r="L598" s="93"/>
      <c r="M598" s="21"/>
      <c r="N598" s="20" t="s">
        <v>79</v>
      </c>
      <c r="O598" s="93"/>
    </row>
    <row r="599" spans="1:15" ht="189">
      <c r="A599" s="18" t="str">
        <f t="shared" si="31"/>
        <v>Наименование учреждения: краевое государственное автономное учреждение  «Редакция газеты «Вперед»</v>
      </c>
      <c r="B599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599" s="18" t="str">
        <f t="shared" si="33"/>
        <v>Показатели, характеризующие объем государственной услуги, установленные в государственном задании</v>
      </c>
      <c r="F599" s="24" t="s">
        <v>60</v>
      </c>
      <c r="G599" s="20" t="s">
        <v>61</v>
      </c>
      <c r="H599" s="21" t="s">
        <v>62</v>
      </c>
      <c r="I599" s="27">
        <v>1592</v>
      </c>
      <c r="J599" s="27">
        <v>1592</v>
      </c>
      <c r="K599" s="33">
        <f>J599/I599</f>
        <v>1</v>
      </c>
      <c r="L599" s="93"/>
      <c r="M599" s="21"/>
      <c r="N599" s="21" t="s">
        <v>79</v>
      </c>
      <c r="O599" s="93"/>
    </row>
    <row r="600" spans="1:15" ht="189">
      <c r="A600" s="18" t="str">
        <f t="shared" si="31"/>
        <v>Наименование учреждения: краевое государственное автономное учреждение  «Редакция газеты «Вперед»</v>
      </c>
      <c r="B600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00" s="18" t="str">
        <f t="shared" si="33"/>
        <v>Показатели, характеризующие объем государственной услуги, установленные в государственном задании</v>
      </c>
      <c r="F600" s="24" t="s">
        <v>63</v>
      </c>
      <c r="G600" s="20" t="s">
        <v>64</v>
      </c>
      <c r="H600" s="21" t="s">
        <v>65</v>
      </c>
      <c r="I600" s="28">
        <v>156</v>
      </c>
      <c r="J600" s="28">
        <v>156</v>
      </c>
      <c r="K600" s="33">
        <f>J600/I600</f>
        <v>1</v>
      </c>
      <c r="L600" s="93"/>
      <c r="M600" s="21"/>
      <c r="N600" s="20" t="s">
        <v>35</v>
      </c>
      <c r="O600" s="93"/>
    </row>
    <row r="601" spans="1:15" ht="189">
      <c r="A601" s="18" t="str">
        <f t="shared" si="31"/>
        <v>Наименование учреждения: краевое государственное автономное учреждение  «Редакция газеты «Вперед»</v>
      </c>
      <c r="B601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01" s="18" t="str">
        <f t="shared" si="33"/>
        <v>Показатели, характеризующие объем государственной услуги, установленные в государственном задании</v>
      </c>
      <c r="F601" s="24" t="s">
        <v>66</v>
      </c>
      <c r="G601" s="20" t="s">
        <v>67</v>
      </c>
      <c r="H601" s="21" t="s">
        <v>68</v>
      </c>
      <c r="I601" s="21">
        <v>166.4</v>
      </c>
      <c r="J601" s="21">
        <v>166.4</v>
      </c>
      <c r="K601" s="33">
        <f>J601/I601</f>
        <v>1</v>
      </c>
      <c r="L601" s="94"/>
      <c r="M601" s="21"/>
      <c r="N601" s="20" t="s">
        <v>35</v>
      </c>
      <c r="O601" s="94"/>
    </row>
    <row r="602" spans="1:15" ht="189">
      <c r="A602" s="18" t="str">
        <f t="shared" si="31"/>
        <v>Наименование учреждения: краевое государственное автономное учреждение  «Редакция газеты «Вперед»</v>
      </c>
      <c r="B602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02" s="18" t="str">
        <f t="shared" si="33"/>
        <v>Показатели, характеризующие объем государственной услуги, установленные в государственном задании</v>
      </c>
      <c r="F602" s="31"/>
      <c r="G602" s="31"/>
      <c r="H602" s="31"/>
      <c r="I602" s="31"/>
      <c r="J602" s="31"/>
      <c r="K602" s="31"/>
      <c r="L602" s="31"/>
      <c r="M602" s="31"/>
      <c r="N602" s="31"/>
      <c r="O602" s="31"/>
    </row>
    <row r="603" spans="1:15" ht="189">
      <c r="A603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03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03" s="18" t="str">
        <f t="shared" si="33"/>
        <v>Показатели, характеризующие объем государственной услуги, установленные в государственном задании</v>
      </c>
      <c r="F603" s="87" t="s">
        <v>340</v>
      </c>
      <c r="G603" s="88"/>
      <c r="H603" s="88"/>
      <c r="I603" s="88"/>
      <c r="J603" s="88"/>
      <c r="K603" s="88"/>
      <c r="L603" s="88"/>
      <c r="M603" s="88"/>
      <c r="N603" s="88"/>
      <c r="O603" s="89"/>
    </row>
    <row r="604" spans="1:15" ht="189.75">
      <c r="A604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04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04" s="18" t="str">
        <f t="shared" si="33"/>
        <v>Показатели, характеризующие объем государственной услуги, установленные в государственном задании</v>
      </c>
      <c r="F604" s="87" t="s">
        <v>24</v>
      </c>
      <c r="G604" s="88"/>
      <c r="H604" s="88"/>
      <c r="I604" s="88"/>
      <c r="J604" s="88"/>
      <c r="K604" s="88"/>
      <c r="L604" s="88"/>
      <c r="M604" s="88"/>
      <c r="N604" s="88"/>
      <c r="O604" s="89"/>
    </row>
    <row r="605" spans="1:15" ht="189">
      <c r="A605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05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05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05" s="90" t="s">
        <v>25</v>
      </c>
      <c r="G605" s="90"/>
      <c r="H605" s="90"/>
      <c r="I605" s="90"/>
      <c r="J605" s="90"/>
      <c r="K605" s="20" t="s">
        <v>18</v>
      </c>
      <c r="L605" s="20" t="s">
        <v>19</v>
      </c>
      <c r="M605" s="90" t="s">
        <v>20</v>
      </c>
      <c r="N605" s="90"/>
      <c r="O605" s="20"/>
    </row>
    <row r="606" spans="1:15" ht="189">
      <c r="A606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06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06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06" s="21" t="s">
        <v>26</v>
      </c>
      <c r="G606" s="20" t="s">
        <v>27</v>
      </c>
      <c r="H606" s="21" t="s">
        <v>3</v>
      </c>
      <c r="I606" s="21" t="s">
        <v>28</v>
      </c>
      <c r="J606" s="21">
        <v>20</v>
      </c>
      <c r="K606" s="33">
        <f>J606/20</f>
        <v>1</v>
      </c>
      <c r="L606" s="92">
        <f>(K606+K607+K608+K609+K610+K611)/6</f>
        <v>1</v>
      </c>
      <c r="M606" s="21"/>
      <c r="N606" s="20" t="s">
        <v>30</v>
      </c>
      <c r="O606" s="92">
        <f>(L606+L614)/2</f>
        <v>1</v>
      </c>
    </row>
    <row r="607" spans="1:15" ht="189">
      <c r="A607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07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07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07" s="21" t="s">
        <v>31</v>
      </c>
      <c r="G607" s="20" t="s">
        <v>341</v>
      </c>
      <c r="H607" s="21" t="s">
        <v>33</v>
      </c>
      <c r="I607" s="21" t="s">
        <v>312</v>
      </c>
      <c r="J607" s="23">
        <v>2900</v>
      </c>
      <c r="K607" s="33">
        <f>J607/2900</f>
        <v>1</v>
      </c>
      <c r="L607" s="93"/>
      <c r="M607" s="21"/>
      <c r="N607" s="20" t="s">
        <v>35</v>
      </c>
      <c r="O607" s="93"/>
    </row>
    <row r="608" spans="1:15" ht="189">
      <c r="A608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08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08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08" s="21" t="s">
        <v>36</v>
      </c>
      <c r="G608" s="20" t="s">
        <v>342</v>
      </c>
      <c r="H608" s="20" t="s">
        <v>38</v>
      </c>
      <c r="I608" s="21" t="s">
        <v>39</v>
      </c>
      <c r="J608" s="21">
        <v>1</v>
      </c>
      <c r="K608" s="33">
        <f>J608/1</f>
        <v>1</v>
      </c>
      <c r="L608" s="93"/>
      <c r="M608" s="21"/>
      <c r="N608" s="20" t="s">
        <v>35</v>
      </c>
      <c r="O608" s="93"/>
    </row>
    <row r="609" spans="1:15" ht="189">
      <c r="A609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09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09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09" s="21" t="s">
        <v>40</v>
      </c>
      <c r="G609" s="20" t="s">
        <v>343</v>
      </c>
      <c r="H609" s="20" t="s">
        <v>42</v>
      </c>
      <c r="I609" s="21" t="s">
        <v>39</v>
      </c>
      <c r="J609" s="21">
        <v>1</v>
      </c>
      <c r="K609" s="33">
        <f>J609/1</f>
        <v>1</v>
      </c>
      <c r="L609" s="93"/>
      <c r="M609" s="21"/>
      <c r="N609" s="20" t="s">
        <v>35</v>
      </c>
      <c r="O609" s="93"/>
    </row>
    <row r="610" spans="1:15" ht="189">
      <c r="A610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10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10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10" s="21" t="s">
        <v>43</v>
      </c>
      <c r="G610" s="20" t="s">
        <v>344</v>
      </c>
      <c r="H610" s="20" t="s">
        <v>45</v>
      </c>
      <c r="I610" s="21" t="s">
        <v>345</v>
      </c>
      <c r="J610" s="21">
        <v>182</v>
      </c>
      <c r="K610" s="33">
        <f>J610/182</f>
        <v>1</v>
      </c>
      <c r="L610" s="93"/>
      <c r="M610" s="21"/>
      <c r="N610" s="20" t="s">
        <v>35</v>
      </c>
      <c r="O610" s="93"/>
    </row>
    <row r="611" spans="1:15" ht="189">
      <c r="A611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11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11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11" s="21" t="s">
        <v>47</v>
      </c>
      <c r="G611" s="20" t="s">
        <v>48</v>
      </c>
      <c r="H611" s="21" t="s">
        <v>49</v>
      </c>
      <c r="I611" s="21" t="s">
        <v>39</v>
      </c>
      <c r="J611" s="21">
        <v>1</v>
      </c>
      <c r="K611" s="33">
        <f>J611/1</f>
        <v>1</v>
      </c>
      <c r="L611" s="94"/>
      <c r="M611" s="21"/>
      <c r="N611" s="20" t="s">
        <v>30</v>
      </c>
      <c r="O611" s="93"/>
    </row>
    <row r="612" spans="1:15" ht="189">
      <c r="A612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12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12" s="18" t="str">
        <f t="shared" si="33"/>
        <v>Показатели, характеризующие объем государственной услуги, установленные в государственном задании</v>
      </c>
      <c r="F612" s="90" t="s">
        <v>51</v>
      </c>
      <c r="G612" s="90"/>
      <c r="H612" s="90"/>
      <c r="I612" s="90"/>
      <c r="J612" s="90"/>
      <c r="K612" s="21" t="s">
        <v>21</v>
      </c>
      <c r="L612" s="21" t="s">
        <v>22</v>
      </c>
      <c r="M612" s="91" t="s">
        <v>20</v>
      </c>
      <c r="N612" s="91"/>
      <c r="O612" s="93"/>
    </row>
    <row r="613" spans="1:15" ht="189">
      <c r="A613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13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13" s="18" t="str">
        <f t="shared" si="33"/>
        <v>Показатели, характеризующие объем государственной услуги, установленные в государственном задании</v>
      </c>
      <c r="F613" s="24" t="s">
        <v>26</v>
      </c>
      <c r="G613" s="20" t="s">
        <v>346</v>
      </c>
      <c r="H613" s="21"/>
      <c r="I613" s="21"/>
      <c r="J613" s="21"/>
      <c r="K613" s="21"/>
      <c r="L613" s="21"/>
      <c r="M613" s="21"/>
      <c r="N613" s="21"/>
      <c r="O613" s="93"/>
    </row>
    <row r="614" spans="1:15" ht="189">
      <c r="A614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14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14" s="18" t="str">
        <f t="shared" si="33"/>
        <v>Показатели, характеризующие объем государственной услуги, установленные в государственном задании</v>
      </c>
      <c r="F614" s="24" t="s">
        <v>53</v>
      </c>
      <c r="G614" s="20" t="s">
        <v>54</v>
      </c>
      <c r="H614" s="21" t="s">
        <v>55</v>
      </c>
      <c r="I614" s="25">
        <v>190</v>
      </c>
      <c r="J614" s="25">
        <v>190</v>
      </c>
      <c r="K614" s="33">
        <f>J614/I614</f>
        <v>1</v>
      </c>
      <c r="L614" s="92">
        <f>(K614+K615+K616+K617+K618)/5</f>
        <v>1</v>
      </c>
      <c r="M614" s="21"/>
      <c r="N614" s="20" t="s">
        <v>35</v>
      </c>
      <c r="O614" s="93"/>
    </row>
    <row r="615" spans="1:15" ht="189">
      <c r="A615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15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15" s="18" t="str">
        <f t="shared" si="33"/>
        <v>Показатели, характеризующие объем государственной услуги, установленные в государственном задании</v>
      </c>
      <c r="F615" s="24" t="s">
        <v>56</v>
      </c>
      <c r="G615" s="20" t="s">
        <v>347</v>
      </c>
      <c r="H615" s="21" t="s">
        <v>58</v>
      </c>
      <c r="I615" s="26">
        <v>7313.68</v>
      </c>
      <c r="J615" s="26">
        <v>7313.68</v>
      </c>
      <c r="K615" s="33">
        <f>J615/I615</f>
        <v>1</v>
      </c>
      <c r="L615" s="93"/>
      <c r="M615" s="21"/>
      <c r="N615" s="20" t="s">
        <v>79</v>
      </c>
      <c r="O615" s="93"/>
    </row>
    <row r="616" spans="1:15" ht="189">
      <c r="A616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16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16" s="18" t="str">
        <f t="shared" si="33"/>
        <v>Показатели, характеризующие объем государственной услуги, установленные в государственном задании</v>
      </c>
      <c r="F616" s="24" t="s">
        <v>60</v>
      </c>
      <c r="G616" s="20" t="s">
        <v>61</v>
      </c>
      <c r="H616" s="21" t="s">
        <v>62</v>
      </c>
      <c r="I616" s="27">
        <v>1389.6</v>
      </c>
      <c r="J616" s="27">
        <v>1389.6</v>
      </c>
      <c r="K616" s="33">
        <f>J616/I616</f>
        <v>1</v>
      </c>
      <c r="L616" s="93"/>
      <c r="M616" s="21"/>
      <c r="N616" s="21" t="s">
        <v>79</v>
      </c>
      <c r="O616" s="93"/>
    </row>
    <row r="617" spans="1:15" ht="189">
      <c r="A617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17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17" s="18" t="str">
        <f t="shared" si="33"/>
        <v>Показатели, характеризующие объем государственной услуги, установленные в государственном задании</v>
      </c>
      <c r="F617" s="24" t="s">
        <v>63</v>
      </c>
      <c r="G617" s="20" t="s">
        <v>348</v>
      </c>
      <c r="H617" s="21" t="s">
        <v>65</v>
      </c>
      <c r="I617" s="28">
        <v>208</v>
      </c>
      <c r="J617" s="28">
        <v>208</v>
      </c>
      <c r="K617" s="33">
        <f>J617/I617</f>
        <v>1</v>
      </c>
      <c r="L617" s="93"/>
      <c r="M617" s="21"/>
      <c r="N617" s="20" t="s">
        <v>35</v>
      </c>
      <c r="O617" s="93"/>
    </row>
    <row r="618" spans="1:15" ht="189">
      <c r="A618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18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18" s="18" t="str">
        <f t="shared" si="33"/>
        <v>Показатели, характеризующие объем государственной услуги, установленные в государственном задании</v>
      </c>
      <c r="F618" s="24" t="s">
        <v>66</v>
      </c>
      <c r="G618" s="20" t="s">
        <v>349</v>
      </c>
      <c r="H618" s="21" t="s">
        <v>68</v>
      </c>
      <c r="I618" s="21">
        <v>150.80000000000001</v>
      </c>
      <c r="J618" s="21">
        <v>150.80000000000001</v>
      </c>
      <c r="K618" s="33">
        <f>J618/I618</f>
        <v>1</v>
      </c>
      <c r="L618" s="94"/>
      <c r="M618" s="21"/>
      <c r="N618" s="20" t="s">
        <v>35</v>
      </c>
      <c r="O618" s="94"/>
    </row>
    <row r="619" spans="1:15" ht="189">
      <c r="A619" s="18" t="str">
        <f t="shared" si="31"/>
        <v>Наименование учреждения: краевое государственное автономное учреждение  «Редакция газеты «Манская жизнь»</v>
      </c>
      <c r="B619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19" s="18" t="str">
        <f t="shared" si="33"/>
        <v>Показатели, характеризующие объем государственной услуги, установленные в государственном задании</v>
      </c>
      <c r="F619" s="31"/>
      <c r="G619" s="31"/>
      <c r="H619" s="31"/>
      <c r="I619" s="31"/>
      <c r="J619" s="31"/>
      <c r="K619" s="31"/>
      <c r="L619" s="31"/>
      <c r="M619" s="31"/>
      <c r="N619" s="31"/>
      <c r="O619" s="31"/>
    </row>
    <row r="620" spans="1:15" ht="189">
      <c r="A620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20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20" s="18" t="str">
        <f t="shared" si="33"/>
        <v>Показатели, характеризующие объем государственной услуги, установленные в государственном задании</v>
      </c>
      <c r="F620" s="87" t="s">
        <v>350</v>
      </c>
      <c r="G620" s="88"/>
      <c r="H620" s="88"/>
      <c r="I620" s="88"/>
      <c r="J620" s="88"/>
      <c r="K620" s="88"/>
      <c r="L620" s="88"/>
      <c r="M620" s="88"/>
      <c r="N620" s="88"/>
      <c r="O620" s="89"/>
    </row>
    <row r="621" spans="1:15" ht="189.75">
      <c r="A621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21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21" s="18" t="str">
        <f t="shared" si="33"/>
        <v>Показатели, характеризующие объем государственной услуги, установленные в государственном задании</v>
      </c>
      <c r="F621" s="87" t="s">
        <v>24</v>
      </c>
      <c r="G621" s="88"/>
      <c r="H621" s="88"/>
      <c r="I621" s="88"/>
      <c r="J621" s="88"/>
      <c r="K621" s="88"/>
      <c r="L621" s="88"/>
      <c r="M621" s="88"/>
      <c r="N621" s="88"/>
      <c r="O621" s="89"/>
    </row>
    <row r="622" spans="1:15" ht="189">
      <c r="A622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22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22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22" s="90" t="s">
        <v>25</v>
      </c>
      <c r="G622" s="90"/>
      <c r="H622" s="90"/>
      <c r="I622" s="90"/>
      <c r="J622" s="90"/>
      <c r="K622" s="20" t="s">
        <v>18</v>
      </c>
      <c r="L622" s="20" t="s">
        <v>19</v>
      </c>
      <c r="M622" s="90" t="s">
        <v>20</v>
      </c>
      <c r="N622" s="90"/>
      <c r="O622" s="20"/>
    </row>
    <row r="623" spans="1:15" ht="189">
      <c r="A623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23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23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23" s="21" t="s">
        <v>26</v>
      </c>
      <c r="G623" s="20" t="s">
        <v>27</v>
      </c>
      <c r="H623" s="21" t="s">
        <v>3</v>
      </c>
      <c r="I623" s="21" t="s">
        <v>28</v>
      </c>
      <c r="J623" s="21">
        <v>57</v>
      </c>
      <c r="K623" s="33">
        <f>J623/20</f>
        <v>2.85</v>
      </c>
      <c r="L623" s="92">
        <f>(K623+K624+K625+K626+K627+K628)/6</f>
        <v>1.3083333333333333</v>
      </c>
      <c r="M623" s="20" t="s">
        <v>29</v>
      </c>
      <c r="N623" s="20" t="s">
        <v>30</v>
      </c>
      <c r="O623" s="92">
        <f>(L623+L631)/2</f>
        <v>1.1557291666666667</v>
      </c>
    </row>
    <row r="624" spans="1:15" ht="189">
      <c r="A624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24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24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24" s="21" t="s">
        <v>31</v>
      </c>
      <c r="G624" s="20" t="s">
        <v>351</v>
      </c>
      <c r="H624" s="21" t="s">
        <v>33</v>
      </c>
      <c r="I624" s="21" t="s">
        <v>126</v>
      </c>
      <c r="J624" s="23">
        <v>3200</v>
      </c>
      <c r="K624" s="33">
        <f>J624/3200</f>
        <v>1</v>
      </c>
      <c r="L624" s="93"/>
      <c r="M624" s="21"/>
      <c r="N624" s="20" t="s">
        <v>35</v>
      </c>
      <c r="O624" s="93"/>
    </row>
    <row r="625" spans="1:15" ht="189">
      <c r="A625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25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25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25" s="21" t="s">
        <v>36</v>
      </c>
      <c r="G625" s="20" t="s">
        <v>352</v>
      </c>
      <c r="H625" s="20" t="s">
        <v>38</v>
      </c>
      <c r="I625" s="21" t="s">
        <v>39</v>
      </c>
      <c r="J625" s="21">
        <v>1</v>
      </c>
      <c r="K625" s="33">
        <f>J625/1</f>
        <v>1</v>
      </c>
      <c r="L625" s="93"/>
      <c r="M625" s="21"/>
      <c r="N625" s="20" t="s">
        <v>35</v>
      </c>
      <c r="O625" s="93"/>
    </row>
    <row r="626" spans="1:15" ht="189">
      <c r="A626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26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26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26" s="21" t="s">
        <v>40</v>
      </c>
      <c r="G626" s="20" t="s">
        <v>353</v>
      </c>
      <c r="H626" s="20" t="s">
        <v>42</v>
      </c>
      <c r="I626" s="21" t="s">
        <v>39</v>
      </c>
      <c r="J626" s="21">
        <v>1</v>
      </c>
      <c r="K626" s="33">
        <f>J626/1</f>
        <v>1</v>
      </c>
      <c r="L626" s="93"/>
      <c r="M626" s="21"/>
      <c r="N626" s="20" t="s">
        <v>35</v>
      </c>
      <c r="O626" s="93"/>
    </row>
    <row r="627" spans="1:15" ht="189">
      <c r="A627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27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27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27" s="21" t="s">
        <v>43</v>
      </c>
      <c r="G627" s="20" t="s">
        <v>354</v>
      </c>
      <c r="H627" s="20" t="s">
        <v>45</v>
      </c>
      <c r="I627" s="21" t="s">
        <v>355</v>
      </c>
      <c r="J627" s="21">
        <v>51</v>
      </c>
      <c r="K627" s="33">
        <f>J627/51</f>
        <v>1</v>
      </c>
      <c r="L627" s="93"/>
      <c r="M627" s="21"/>
      <c r="N627" s="20" t="s">
        <v>35</v>
      </c>
      <c r="O627" s="93"/>
    </row>
    <row r="628" spans="1:15" ht="189">
      <c r="A628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28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28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28" s="21" t="s">
        <v>47</v>
      </c>
      <c r="G628" s="20" t="s">
        <v>48</v>
      </c>
      <c r="H628" s="21" t="s">
        <v>49</v>
      </c>
      <c r="I628" s="21" t="s">
        <v>39</v>
      </c>
      <c r="J628" s="21">
        <v>1</v>
      </c>
      <c r="K628" s="33">
        <f>J628/1</f>
        <v>1</v>
      </c>
      <c r="L628" s="94"/>
      <c r="M628" s="21"/>
      <c r="N628" s="20" t="s">
        <v>30</v>
      </c>
      <c r="O628" s="93"/>
    </row>
    <row r="629" spans="1:15" ht="189">
      <c r="A629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29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29" s="18" t="str">
        <f t="shared" si="33"/>
        <v>Показатели, характеризующие объем государственной услуги, установленные в государственном задании</v>
      </c>
      <c r="F629" s="90" t="s">
        <v>51</v>
      </c>
      <c r="G629" s="90"/>
      <c r="H629" s="90"/>
      <c r="I629" s="90"/>
      <c r="J629" s="90"/>
      <c r="K629" s="21" t="s">
        <v>21</v>
      </c>
      <c r="L629" s="21" t="s">
        <v>22</v>
      </c>
      <c r="M629" s="91" t="s">
        <v>20</v>
      </c>
      <c r="N629" s="91"/>
      <c r="O629" s="93"/>
    </row>
    <row r="630" spans="1:15" ht="189">
      <c r="A630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30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30" s="18" t="str">
        <f t="shared" si="33"/>
        <v>Показатели, характеризующие объем государственной услуги, установленные в государственном задании</v>
      </c>
      <c r="F630" s="24" t="s">
        <v>26</v>
      </c>
      <c r="G630" s="20" t="s">
        <v>356</v>
      </c>
      <c r="H630" s="21"/>
      <c r="I630" s="21"/>
      <c r="J630" s="21"/>
      <c r="K630" s="21"/>
      <c r="L630" s="21"/>
      <c r="M630" s="21"/>
      <c r="N630" s="21"/>
      <c r="O630" s="93"/>
    </row>
    <row r="631" spans="1:15" ht="189">
      <c r="A631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31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31" s="18" t="str">
        <f t="shared" si="33"/>
        <v>Показатели, характеризующие объем государственной услуги, установленные в государственном задании</v>
      </c>
      <c r="F631" s="24" t="s">
        <v>53</v>
      </c>
      <c r="G631" s="20" t="s">
        <v>54</v>
      </c>
      <c r="H631" s="21" t="s">
        <v>55</v>
      </c>
      <c r="I631" s="25">
        <v>250</v>
      </c>
      <c r="J631" s="25">
        <v>250</v>
      </c>
      <c r="K631" s="33">
        <f>J631/I631</f>
        <v>1</v>
      </c>
      <c r="L631" s="92">
        <f>(K631+K632+K633+K634+K635)/5</f>
        <v>1.003125</v>
      </c>
      <c r="M631" s="20"/>
      <c r="N631" s="20" t="s">
        <v>35</v>
      </c>
      <c r="O631" s="93"/>
    </row>
    <row r="632" spans="1:15" ht="189">
      <c r="A632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32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32" s="18" t="str">
        <f t="shared" si="33"/>
        <v>Показатели, характеризующие объем государственной услуги, установленные в государственном задании</v>
      </c>
      <c r="F632" s="24" t="s">
        <v>56</v>
      </c>
      <c r="G632" s="20" t="s">
        <v>57</v>
      </c>
      <c r="H632" s="21" t="s">
        <v>58</v>
      </c>
      <c r="I632" s="26">
        <v>9946.7999999999993</v>
      </c>
      <c r="J632" s="26">
        <v>9946.7999999999993</v>
      </c>
      <c r="K632" s="33">
        <f>J632/I632</f>
        <v>1</v>
      </c>
      <c r="L632" s="93"/>
      <c r="M632" s="21"/>
      <c r="N632" s="20" t="s">
        <v>79</v>
      </c>
      <c r="O632" s="93"/>
    </row>
    <row r="633" spans="1:15" ht="189">
      <c r="A633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33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33" s="18" t="str">
        <f t="shared" si="33"/>
        <v>Показатели, характеризующие объем государственной услуги, установленные в государственном задании</v>
      </c>
      <c r="F633" s="24" t="s">
        <v>60</v>
      </c>
      <c r="G633" s="20" t="s">
        <v>61</v>
      </c>
      <c r="H633" s="21" t="s">
        <v>62</v>
      </c>
      <c r="I633" s="27">
        <v>2486.6999999999998</v>
      </c>
      <c r="J633" s="27">
        <v>2486.6999999999998</v>
      </c>
      <c r="K633" s="33">
        <f>J633/I633</f>
        <v>1</v>
      </c>
      <c r="L633" s="93"/>
      <c r="M633" s="21"/>
      <c r="N633" s="21" t="s">
        <v>79</v>
      </c>
      <c r="O633" s="93"/>
    </row>
    <row r="634" spans="1:15" ht="189">
      <c r="A634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34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34" s="18" t="str">
        <f t="shared" si="33"/>
        <v>Показатели, характеризующие объем государственной услуги, установленные в государственном задании</v>
      </c>
      <c r="F634" s="24" t="s">
        <v>63</v>
      </c>
      <c r="G634" s="20" t="s">
        <v>64</v>
      </c>
      <c r="H634" s="21" t="s">
        <v>65</v>
      </c>
      <c r="I634" s="28">
        <v>208</v>
      </c>
      <c r="J634" s="28">
        <v>208</v>
      </c>
      <c r="K634" s="33">
        <f>J634/I634</f>
        <v>1</v>
      </c>
      <c r="L634" s="93"/>
      <c r="M634" s="21"/>
      <c r="N634" s="20" t="s">
        <v>35</v>
      </c>
      <c r="O634" s="93"/>
    </row>
    <row r="635" spans="1:15" ht="189">
      <c r="A635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35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35" s="18" t="str">
        <f t="shared" si="33"/>
        <v>Показатели, характеризующие объем государственной услуги, установленные в государственном задании</v>
      </c>
      <c r="F635" s="24" t="s">
        <v>66</v>
      </c>
      <c r="G635" s="20" t="s">
        <v>67</v>
      </c>
      <c r="H635" s="21" t="s">
        <v>68</v>
      </c>
      <c r="I635" s="21">
        <v>166.4</v>
      </c>
      <c r="J635" s="21">
        <v>169</v>
      </c>
      <c r="K635" s="33">
        <f>J635/I635</f>
        <v>1.015625</v>
      </c>
      <c r="L635" s="94"/>
      <c r="M635" s="20"/>
      <c r="N635" s="20" t="s">
        <v>35</v>
      </c>
      <c r="O635" s="94"/>
    </row>
    <row r="636" spans="1:15" ht="189">
      <c r="A636" s="18" t="str">
        <f t="shared" si="31"/>
        <v>Наименование учреждения: краевое государственное автономное учреждение  «Редакция газеты «Огни Сибири»</v>
      </c>
      <c r="B636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36" s="18" t="str">
        <f t="shared" si="33"/>
        <v>Показатели, характеризующие объем государственной услуги, установленные в государственном задании</v>
      </c>
      <c r="F636" s="31"/>
      <c r="G636" s="31"/>
      <c r="H636" s="31"/>
      <c r="I636" s="31"/>
      <c r="J636" s="31"/>
      <c r="K636" s="31"/>
      <c r="L636" s="31"/>
      <c r="M636" s="31"/>
      <c r="N636" s="31"/>
      <c r="O636" s="31"/>
    </row>
    <row r="637" spans="1:15" ht="189">
      <c r="A637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37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37" s="18" t="str">
        <f t="shared" si="33"/>
        <v>Показатели, характеризующие объем государственной услуги, установленные в государственном задании</v>
      </c>
      <c r="F637" s="87" t="s">
        <v>357</v>
      </c>
      <c r="G637" s="88"/>
      <c r="H637" s="88"/>
      <c r="I637" s="88"/>
      <c r="J637" s="88"/>
      <c r="K637" s="88"/>
      <c r="L637" s="88"/>
      <c r="M637" s="88"/>
      <c r="N637" s="88"/>
      <c r="O637" s="89"/>
    </row>
    <row r="638" spans="1:15" ht="189.75">
      <c r="A638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38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38" s="18" t="str">
        <f t="shared" si="33"/>
        <v>Показатели, характеризующие объем государственной услуги, установленные в государственном задании</v>
      </c>
      <c r="F638" s="87" t="s">
        <v>24</v>
      </c>
      <c r="G638" s="88"/>
      <c r="H638" s="88"/>
      <c r="I638" s="88"/>
      <c r="J638" s="88"/>
      <c r="K638" s="88"/>
      <c r="L638" s="88"/>
      <c r="M638" s="88"/>
      <c r="N638" s="88"/>
      <c r="O638" s="89"/>
    </row>
    <row r="639" spans="1:15" ht="189">
      <c r="A639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39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39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39" s="90" t="s">
        <v>25</v>
      </c>
      <c r="G639" s="90"/>
      <c r="H639" s="90"/>
      <c r="I639" s="90"/>
      <c r="J639" s="90"/>
      <c r="K639" s="20" t="s">
        <v>18</v>
      </c>
      <c r="L639" s="20" t="s">
        <v>19</v>
      </c>
      <c r="M639" s="90" t="s">
        <v>20</v>
      </c>
      <c r="N639" s="90"/>
      <c r="O639" s="20"/>
    </row>
    <row r="640" spans="1:15" ht="189">
      <c r="A640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40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40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40" s="21" t="s">
        <v>26</v>
      </c>
      <c r="G640" s="20" t="s">
        <v>27</v>
      </c>
      <c r="H640" s="21" t="s">
        <v>3</v>
      </c>
      <c r="I640" s="21" t="s">
        <v>28</v>
      </c>
      <c r="J640" s="21">
        <v>50</v>
      </c>
      <c r="K640" s="33">
        <f>J640/20</f>
        <v>2.5</v>
      </c>
      <c r="L640" s="92">
        <f>(K640+K641+K642+K643+K644+K645)/6</f>
        <v>1.25</v>
      </c>
      <c r="M640" s="20" t="s">
        <v>29</v>
      </c>
      <c r="N640" s="20" t="s">
        <v>30</v>
      </c>
      <c r="O640" s="92">
        <f>(L640+L648)/2</f>
        <v>1.125</v>
      </c>
    </row>
    <row r="641" spans="1:15" ht="189">
      <c r="A641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41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41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41" s="21" t="s">
        <v>31</v>
      </c>
      <c r="G641" s="20" t="s">
        <v>358</v>
      </c>
      <c r="H641" s="21" t="s">
        <v>33</v>
      </c>
      <c r="I641" s="21" t="s">
        <v>359</v>
      </c>
      <c r="J641" s="23">
        <v>3250</v>
      </c>
      <c r="K641" s="33">
        <f>J641/3250</f>
        <v>1</v>
      </c>
      <c r="L641" s="93"/>
      <c r="M641" s="21"/>
      <c r="N641" s="20" t="s">
        <v>35</v>
      </c>
      <c r="O641" s="93"/>
    </row>
    <row r="642" spans="1:15" ht="189">
      <c r="A642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42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42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42" s="21" t="s">
        <v>36</v>
      </c>
      <c r="G642" s="20" t="s">
        <v>360</v>
      </c>
      <c r="H642" s="20" t="s">
        <v>38</v>
      </c>
      <c r="I642" s="21" t="s">
        <v>39</v>
      </c>
      <c r="J642" s="21">
        <v>1</v>
      </c>
      <c r="K642" s="33">
        <f>J642/1</f>
        <v>1</v>
      </c>
      <c r="L642" s="93"/>
      <c r="M642" s="21"/>
      <c r="N642" s="20" t="s">
        <v>35</v>
      </c>
      <c r="O642" s="93"/>
    </row>
    <row r="643" spans="1:15" ht="189">
      <c r="A643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43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43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43" s="21" t="s">
        <v>40</v>
      </c>
      <c r="G643" s="20" t="s">
        <v>361</v>
      </c>
      <c r="H643" s="20" t="s">
        <v>42</v>
      </c>
      <c r="I643" s="21" t="s">
        <v>39</v>
      </c>
      <c r="J643" s="21">
        <v>1</v>
      </c>
      <c r="K643" s="33">
        <f>J643/1</f>
        <v>1</v>
      </c>
      <c r="L643" s="93"/>
      <c r="M643" s="21"/>
      <c r="N643" s="20" t="s">
        <v>35</v>
      </c>
      <c r="O643" s="93"/>
    </row>
    <row r="644" spans="1:15" ht="189">
      <c r="A644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44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44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44" s="21" t="s">
        <v>43</v>
      </c>
      <c r="G644" s="20" t="s">
        <v>362</v>
      </c>
      <c r="H644" s="20" t="s">
        <v>45</v>
      </c>
      <c r="I644" s="21" t="s">
        <v>363</v>
      </c>
      <c r="J644" s="21">
        <v>99</v>
      </c>
      <c r="K644" s="33">
        <f>J644/99</f>
        <v>1</v>
      </c>
      <c r="L644" s="93"/>
      <c r="M644" s="21"/>
      <c r="N644" s="20" t="s">
        <v>35</v>
      </c>
      <c r="O644" s="93"/>
    </row>
    <row r="645" spans="1:15" ht="189">
      <c r="A645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45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45" s="18" t="str">
        <f t="shared" si="33"/>
        <v>Показатели, характеризующие качество государственной услуги, установленные в государственном задании</v>
      </c>
      <c r="F645" s="21" t="s">
        <v>47</v>
      </c>
      <c r="G645" s="20" t="s">
        <v>48</v>
      </c>
      <c r="H645" s="21" t="s">
        <v>49</v>
      </c>
      <c r="I645" s="21" t="s">
        <v>39</v>
      </c>
      <c r="J645" s="21">
        <v>1</v>
      </c>
      <c r="K645" s="33">
        <f>J645/1</f>
        <v>1</v>
      </c>
      <c r="L645" s="94"/>
      <c r="M645" s="21"/>
      <c r="N645" s="20" t="s">
        <v>30</v>
      </c>
      <c r="O645" s="93"/>
    </row>
    <row r="646" spans="1:15" ht="189">
      <c r="A646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46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46" s="18" t="str">
        <f t="shared" si="33"/>
        <v>Показатели, характеризующие объем государственной услуги, установленные в государственном задании</v>
      </c>
      <c r="F646" s="90" t="s">
        <v>51</v>
      </c>
      <c r="G646" s="90"/>
      <c r="H646" s="90"/>
      <c r="I646" s="90"/>
      <c r="J646" s="90"/>
      <c r="K646" s="21" t="s">
        <v>21</v>
      </c>
      <c r="L646" s="21" t="s">
        <v>22</v>
      </c>
      <c r="M646" s="91" t="s">
        <v>20</v>
      </c>
      <c r="N646" s="91"/>
      <c r="O646" s="93"/>
    </row>
    <row r="647" spans="1:15" ht="189">
      <c r="A647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47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47" s="18" t="str">
        <f t="shared" si="33"/>
        <v>Показатели, характеризующие объем государственной услуги, установленные в государственном задании</v>
      </c>
      <c r="F647" s="24" t="s">
        <v>26</v>
      </c>
      <c r="G647" s="20" t="s">
        <v>364</v>
      </c>
      <c r="H647" s="21"/>
      <c r="I647" s="21"/>
      <c r="J647" s="21"/>
      <c r="K647" s="21"/>
      <c r="L647" s="21"/>
      <c r="M647" s="21"/>
      <c r="N647" s="21"/>
      <c r="O647" s="93"/>
    </row>
    <row r="648" spans="1:15" ht="189">
      <c r="A648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48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48" s="18" t="str">
        <f t="shared" si="33"/>
        <v>Показатели, характеризующие объем государственной услуги, установленные в государственном задании</v>
      </c>
      <c r="F648" s="24" t="s">
        <v>53</v>
      </c>
      <c r="G648" s="20" t="s">
        <v>54</v>
      </c>
      <c r="H648" s="21" t="s">
        <v>55</v>
      </c>
      <c r="I648" s="25">
        <v>247</v>
      </c>
      <c r="J648" s="25">
        <v>247</v>
      </c>
      <c r="K648" s="33">
        <f>J648/I648</f>
        <v>1</v>
      </c>
      <c r="L648" s="92">
        <f>(K648+K649+K650+K651+K652)/5</f>
        <v>1</v>
      </c>
      <c r="M648" s="21"/>
      <c r="N648" s="20" t="s">
        <v>35</v>
      </c>
      <c r="O648" s="93"/>
    </row>
    <row r="649" spans="1:15" ht="189">
      <c r="A649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49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49" s="18" t="str">
        <f t="shared" si="33"/>
        <v>Показатели, характеризующие объем государственной услуги, установленные в государственном задании</v>
      </c>
      <c r="F649" s="24" t="s">
        <v>56</v>
      </c>
      <c r="G649" s="20" t="s">
        <v>57</v>
      </c>
      <c r="H649" s="21" t="s">
        <v>58</v>
      </c>
      <c r="I649" s="26">
        <v>6911.09</v>
      </c>
      <c r="J649" s="26">
        <v>6911.09</v>
      </c>
      <c r="K649" s="33">
        <f>J649/I649</f>
        <v>1</v>
      </c>
      <c r="L649" s="93"/>
      <c r="M649" s="21"/>
      <c r="N649" s="20" t="s">
        <v>79</v>
      </c>
      <c r="O649" s="93"/>
    </row>
    <row r="650" spans="1:15" ht="189">
      <c r="A650" s="18" t="str">
        <f t="shared" si="31"/>
        <v>Наименование учреждения: краевое государственное автономное учреждение  «Редакция газеты «Ленинская искра»</v>
      </c>
      <c r="B650" s="18" t="str">
        <f t="shared" si="32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50" s="18" t="str">
        <f t="shared" si="33"/>
        <v>Показатели, характеризующие объем государственной услуги, установленные в государственном задании</v>
      </c>
      <c r="F650" s="24" t="s">
        <v>60</v>
      </c>
      <c r="G650" s="20" t="s">
        <v>61</v>
      </c>
      <c r="H650" s="21" t="s">
        <v>62</v>
      </c>
      <c r="I650" s="27">
        <v>1707.04</v>
      </c>
      <c r="J650" s="27">
        <v>1707.04</v>
      </c>
      <c r="K650" s="33">
        <f>J650/I650</f>
        <v>1</v>
      </c>
      <c r="L650" s="93"/>
      <c r="M650" s="21"/>
      <c r="N650" s="21" t="s">
        <v>79</v>
      </c>
      <c r="O650" s="93"/>
    </row>
    <row r="651" spans="1:15" ht="189">
      <c r="A651" s="18" t="str">
        <f t="shared" ref="A651:A714" si="34">IF(LEFT(F651,15)="Наименование уч",F651,A650)</f>
        <v>Наименование учреждения: краевое государственное автономное учреждение  «Редакция газеты «Ленинская искра»</v>
      </c>
      <c r="B651" s="18" t="str">
        <f t="shared" ref="B651:B714" si="35">IF(LEFT(F651,15)="Наименование ус",F651,IF(LEFT(F651,15)="Наименование ра",F651,B650))</f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51" s="18" t="str">
        <f t="shared" ref="C651:C714" si="36">IF(LEFT(F651,1)="П",F651,C650)</f>
        <v>Показатели, характеризующие объем государственной услуги, установленные в государственном задании</v>
      </c>
      <c r="F651" s="24" t="s">
        <v>63</v>
      </c>
      <c r="G651" s="20" t="s">
        <v>64</v>
      </c>
      <c r="H651" s="21" t="s">
        <v>65</v>
      </c>
      <c r="I651" s="28">
        <v>208</v>
      </c>
      <c r="J651" s="28">
        <v>208</v>
      </c>
      <c r="K651" s="33">
        <f>J651/I651</f>
        <v>1</v>
      </c>
      <c r="L651" s="93"/>
      <c r="M651" s="21"/>
      <c r="N651" s="20" t="s">
        <v>35</v>
      </c>
      <c r="O651" s="93"/>
    </row>
    <row r="652" spans="1:15" ht="189">
      <c r="A652" s="18" t="str">
        <f t="shared" si="34"/>
        <v>Наименование учреждения: краевое государственное автономное учреждение  «Редакция газеты «Ленинская искра»</v>
      </c>
      <c r="B652" s="18" t="str">
        <f t="shared" si="35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52" s="18" t="str">
        <f t="shared" si="36"/>
        <v>Показатели, характеризующие объем государственной услуги, установленные в государственном задании</v>
      </c>
      <c r="F652" s="24" t="s">
        <v>66</v>
      </c>
      <c r="G652" s="20" t="s">
        <v>67</v>
      </c>
      <c r="H652" s="21" t="s">
        <v>68</v>
      </c>
      <c r="I652" s="21">
        <v>169</v>
      </c>
      <c r="J652" s="21">
        <v>169</v>
      </c>
      <c r="K652" s="33">
        <f>J652/I652</f>
        <v>1</v>
      </c>
      <c r="L652" s="94"/>
      <c r="M652" s="21"/>
      <c r="N652" s="20" t="s">
        <v>35</v>
      </c>
      <c r="O652" s="94"/>
    </row>
    <row r="653" spans="1:15" ht="189">
      <c r="A653" s="18" t="str">
        <f t="shared" si="34"/>
        <v>Наименование учреждения: краевое государственное автономное учреждение  «Редакция газеты «Ленинская искра»</v>
      </c>
      <c r="B653" s="18" t="str">
        <f t="shared" si="35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53" s="18" t="str">
        <f t="shared" si="36"/>
        <v>Показатели, характеризующие объем государственной услуги, установленные в государственном задании</v>
      </c>
      <c r="F653" s="31"/>
      <c r="G653" s="31"/>
      <c r="H653" s="31"/>
      <c r="I653" s="31"/>
      <c r="J653" s="31"/>
      <c r="K653" s="31"/>
      <c r="L653" s="31"/>
      <c r="M653" s="31"/>
      <c r="N653" s="31"/>
      <c r="O653" s="31"/>
    </row>
    <row r="654" spans="1:15" ht="189">
      <c r="A654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54" s="18" t="str">
        <f t="shared" si="35"/>
        <v>Наименование услуги: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654" s="18" t="str">
        <f t="shared" si="36"/>
        <v>Показатели, характеризующие объем государственной услуги, установленные в государственном задании</v>
      </c>
      <c r="F654" s="87" t="s">
        <v>365</v>
      </c>
      <c r="G654" s="88"/>
      <c r="H654" s="88"/>
      <c r="I654" s="88"/>
      <c r="J654" s="88"/>
      <c r="K654" s="88"/>
      <c r="L654" s="88"/>
      <c r="M654" s="88"/>
      <c r="N654" s="88"/>
      <c r="O654" s="89"/>
    </row>
    <row r="655" spans="1:15" ht="221.25">
      <c r="A655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55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55" s="18" t="str">
        <f t="shared" si="36"/>
        <v>Показатели, характеризующие объем государственной услуги, установленные в государственном задании</v>
      </c>
      <c r="F655" s="87" t="s">
        <v>366</v>
      </c>
      <c r="G655" s="88"/>
      <c r="H655" s="88"/>
      <c r="I655" s="88"/>
      <c r="J655" s="88"/>
      <c r="K655" s="88"/>
      <c r="L655" s="88"/>
      <c r="M655" s="88"/>
      <c r="N655" s="88"/>
      <c r="O655" s="89"/>
    </row>
    <row r="656" spans="1:15" ht="220.5">
      <c r="A656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56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56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56" s="90" t="s">
        <v>25</v>
      </c>
      <c r="G656" s="90"/>
      <c r="H656" s="90"/>
      <c r="I656" s="90"/>
      <c r="J656" s="90"/>
      <c r="K656" s="20" t="s">
        <v>18</v>
      </c>
      <c r="L656" s="20" t="s">
        <v>19</v>
      </c>
      <c r="M656" s="90" t="s">
        <v>20</v>
      </c>
      <c r="N656" s="90"/>
      <c r="O656" s="20"/>
    </row>
    <row r="657" spans="1:15" ht="220.5">
      <c r="A657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57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57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57" s="21" t="s">
        <v>26</v>
      </c>
      <c r="G657" s="38" t="s">
        <v>12</v>
      </c>
      <c r="H657" s="38" t="s">
        <v>4</v>
      </c>
      <c r="I657" s="21"/>
      <c r="J657" s="21"/>
      <c r="K657" s="21"/>
      <c r="L657" s="21"/>
      <c r="M657" s="21"/>
      <c r="N657" s="21"/>
      <c r="O657" s="21"/>
    </row>
    <row r="658" spans="1:15" ht="220.5">
      <c r="A658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58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58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58" s="21"/>
      <c r="G658" s="39"/>
      <c r="H658" s="39"/>
      <c r="I658" s="21"/>
      <c r="J658" s="21"/>
      <c r="K658" s="21"/>
      <c r="L658" s="21"/>
      <c r="M658" s="21"/>
      <c r="N658" s="21"/>
      <c r="O658" s="21"/>
    </row>
    <row r="659" spans="1:15" ht="220.5">
      <c r="A659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59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59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59" s="21" t="s">
        <v>26</v>
      </c>
      <c r="G659" s="40" t="s">
        <v>367</v>
      </c>
      <c r="H659" s="41" t="s">
        <v>3</v>
      </c>
      <c r="I659" s="21" t="s">
        <v>368</v>
      </c>
      <c r="J659" s="21">
        <v>50</v>
      </c>
      <c r="K659" s="22">
        <f>J659/50</f>
        <v>1</v>
      </c>
      <c r="L659" s="92">
        <f>(K659+K661+K662+K663+K664+K665+K666+K667+K668+K669+K670+K671+K672+K673+K674+K675)/16</f>
        <v>1</v>
      </c>
      <c r="M659" s="20"/>
      <c r="N659" s="20" t="s">
        <v>30</v>
      </c>
      <c r="O659" s="92">
        <v>1</v>
      </c>
    </row>
    <row r="660" spans="1:15" ht="220.5">
      <c r="A660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60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60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60" s="21" t="s">
        <v>31</v>
      </c>
      <c r="G660" s="40" t="s">
        <v>369</v>
      </c>
      <c r="H660" s="41" t="s">
        <v>370</v>
      </c>
      <c r="I660" s="21">
        <v>0</v>
      </c>
      <c r="J660" s="21">
        <v>0</v>
      </c>
      <c r="K660" s="22">
        <v>0</v>
      </c>
      <c r="L660" s="99"/>
      <c r="M660" s="21"/>
      <c r="N660" s="20" t="s">
        <v>35</v>
      </c>
      <c r="O660" s="99"/>
    </row>
    <row r="661" spans="1:15" ht="220.5">
      <c r="A661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61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61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61" s="21" t="s">
        <v>371</v>
      </c>
      <c r="G661" s="42" t="s">
        <v>372</v>
      </c>
      <c r="H661" s="41" t="s">
        <v>370</v>
      </c>
      <c r="I661" s="21" t="s">
        <v>373</v>
      </c>
      <c r="J661" s="21">
        <v>12</v>
      </c>
      <c r="K661" s="22">
        <f>J661/12</f>
        <v>1</v>
      </c>
      <c r="L661" s="99"/>
      <c r="M661" s="21"/>
      <c r="N661" s="20" t="s">
        <v>35</v>
      </c>
      <c r="O661" s="99"/>
    </row>
    <row r="662" spans="1:15" ht="220.5">
      <c r="A662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62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62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62" s="21" t="s">
        <v>36</v>
      </c>
      <c r="G662" s="42" t="s">
        <v>374</v>
      </c>
      <c r="H662" s="41" t="s">
        <v>370</v>
      </c>
      <c r="I662" s="21" t="s">
        <v>375</v>
      </c>
      <c r="J662" s="21">
        <v>30</v>
      </c>
      <c r="K662" s="22">
        <f>J662/30</f>
        <v>1</v>
      </c>
      <c r="L662" s="99"/>
      <c r="M662" s="21"/>
      <c r="N662" s="20" t="s">
        <v>35</v>
      </c>
      <c r="O662" s="99"/>
    </row>
    <row r="663" spans="1:15" ht="220.5">
      <c r="A663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63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63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63" s="21" t="s">
        <v>40</v>
      </c>
      <c r="G663" s="40" t="s">
        <v>376</v>
      </c>
      <c r="H663" s="41" t="s">
        <v>370</v>
      </c>
      <c r="I663" s="21" t="s">
        <v>377</v>
      </c>
      <c r="J663" s="21">
        <v>150</v>
      </c>
      <c r="K663" s="22">
        <f>J663/150</f>
        <v>1</v>
      </c>
      <c r="L663" s="99"/>
      <c r="M663" s="21"/>
      <c r="N663" s="20" t="s">
        <v>35</v>
      </c>
      <c r="O663" s="99"/>
    </row>
    <row r="664" spans="1:15" ht="220.5">
      <c r="A664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64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64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64" s="21" t="s">
        <v>43</v>
      </c>
      <c r="G664" s="43" t="s">
        <v>378</v>
      </c>
      <c r="H664" s="44" t="s">
        <v>370</v>
      </c>
      <c r="I664" s="45" t="s">
        <v>379</v>
      </c>
      <c r="J664" s="45">
        <v>3</v>
      </c>
      <c r="K664" s="46">
        <f>J664/3</f>
        <v>1</v>
      </c>
      <c r="L664" s="99"/>
      <c r="M664" s="45"/>
      <c r="N664" s="20" t="s">
        <v>35</v>
      </c>
      <c r="O664" s="99"/>
    </row>
    <row r="665" spans="1:15" ht="220.5">
      <c r="A665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65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65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65" s="21" t="s">
        <v>47</v>
      </c>
      <c r="G665" s="40" t="s">
        <v>380</v>
      </c>
      <c r="H665" s="41" t="s">
        <v>370</v>
      </c>
      <c r="I665" s="21" t="s">
        <v>379</v>
      </c>
      <c r="J665" s="21">
        <v>3</v>
      </c>
      <c r="K665" s="22">
        <f>J665/3</f>
        <v>1</v>
      </c>
      <c r="L665" s="99"/>
      <c r="M665" s="21"/>
      <c r="N665" s="20" t="s">
        <v>35</v>
      </c>
      <c r="O665" s="99"/>
    </row>
    <row r="666" spans="1:15" ht="220.5">
      <c r="A666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66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66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66" s="21" t="s">
        <v>381</v>
      </c>
      <c r="G666" s="40" t="s">
        <v>382</v>
      </c>
      <c r="H666" s="41" t="s">
        <v>370</v>
      </c>
      <c r="I666" s="21" t="s">
        <v>373</v>
      </c>
      <c r="J666" s="21">
        <v>12</v>
      </c>
      <c r="K666" s="22">
        <f>J666/12</f>
        <v>1</v>
      </c>
      <c r="L666" s="99"/>
      <c r="M666" s="21"/>
      <c r="N666" s="20" t="s">
        <v>35</v>
      </c>
      <c r="O666" s="99"/>
    </row>
    <row r="667" spans="1:15" ht="220.5">
      <c r="A667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67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67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67" s="21" t="s">
        <v>383</v>
      </c>
      <c r="G667" s="40" t="s">
        <v>384</v>
      </c>
      <c r="H667" s="41" t="s">
        <v>370</v>
      </c>
      <c r="I667" s="21" t="s">
        <v>379</v>
      </c>
      <c r="J667" s="21">
        <v>3</v>
      </c>
      <c r="K667" s="22">
        <f>J667/3</f>
        <v>1</v>
      </c>
      <c r="L667" s="99"/>
      <c r="M667" s="21"/>
      <c r="N667" s="20"/>
      <c r="O667" s="99"/>
    </row>
    <row r="668" spans="1:15" ht="220.5">
      <c r="A668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68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68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68" s="21" t="s">
        <v>385</v>
      </c>
      <c r="G668" s="40" t="s">
        <v>386</v>
      </c>
      <c r="H668" s="41" t="s">
        <v>370</v>
      </c>
      <c r="I668" s="21" t="s">
        <v>373</v>
      </c>
      <c r="J668" s="21">
        <v>12</v>
      </c>
      <c r="K668" s="22">
        <f>J668/12</f>
        <v>1</v>
      </c>
      <c r="L668" s="99"/>
      <c r="M668" s="21"/>
      <c r="N668" s="20"/>
      <c r="O668" s="99"/>
    </row>
    <row r="669" spans="1:15" ht="220.5">
      <c r="A669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69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69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69" s="21" t="s">
        <v>387</v>
      </c>
      <c r="G669" s="40" t="s">
        <v>388</v>
      </c>
      <c r="H669" s="41" t="s">
        <v>370</v>
      </c>
      <c r="I669" s="21" t="s">
        <v>373</v>
      </c>
      <c r="J669" s="21">
        <v>12</v>
      </c>
      <c r="K669" s="22">
        <f>J669/12</f>
        <v>1</v>
      </c>
      <c r="L669" s="99"/>
      <c r="M669" s="21"/>
      <c r="N669" s="20"/>
      <c r="O669" s="99"/>
    </row>
    <row r="670" spans="1:15" ht="220.5">
      <c r="A670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70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70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70" s="21" t="s">
        <v>389</v>
      </c>
      <c r="G670" s="40" t="s">
        <v>390</v>
      </c>
      <c r="H670" s="41" t="s">
        <v>370</v>
      </c>
      <c r="I670" s="21" t="s">
        <v>373</v>
      </c>
      <c r="J670" s="21">
        <v>12</v>
      </c>
      <c r="K670" s="22">
        <f>J670/12</f>
        <v>1</v>
      </c>
      <c r="L670" s="99"/>
      <c r="M670" s="21"/>
      <c r="N670" s="20"/>
      <c r="O670" s="99"/>
    </row>
    <row r="671" spans="1:15" ht="220.5">
      <c r="A671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71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71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71" s="21" t="s">
        <v>391</v>
      </c>
      <c r="G671" s="40" t="s">
        <v>392</v>
      </c>
      <c r="H671" s="41" t="s">
        <v>370</v>
      </c>
      <c r="I671" s="21" t="s">
        <v>373</v>
      </c>
      <c r="J671" s="21">
        <v>12</v>
      </c>
      <c r="K671" s="22">
        <f>J671/12</f>
        <v>1</v>
      </c>
      <c r="L671" s="99"/>
      <c r="M671" s="21"/>
      <c r="N671" s="20"/>
      <c r="O671" s="99"/>
    </row>
    <row r="672" spans="1:15" ht="220.5">
      <c r="A672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72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72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72" s="21" t="s">
        <v>393</v>
      </c>
      <c r="G672" s="40" t="s">
        <v>394</v>
      </c>
      <c r="H672" s="41" t="s">
        <v>370</v>
      </c>
      <c r="I672" s="21" t="s">
        <v>373</v>
      </c>
      <c r="J672" s="21">
        <v>12</v>
      </c>
      <c r="K672" s="22">
        <f>J672/12</f>
        <v>1</v>
      </c>
      <c r="L672" s="99"/>
      <c r="M672" s="21"/>
      <c r="N672" s="20"/>
      <c r="O672" s="99"/>
    </row>
    <row r="673" spans="1:15" ht="220.5">
      <c r="A673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73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73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73" s="21" t="s">
        <v>395</v>
      </c>
      <c r="G673" s="40" t="s">
        <v>396</v>
      </c>
      <c r="H673" s="41" t="s">
        <v>370</v>
      </c>
      <c r="I673" s="21" t="s">
        <v>379</v>
      </c>
      <c r="J673" s="21">
        <v>3</v>
      </c>
      <c r="K673" s="22">
        <f>J673/3</f>
        <v>1</v>
      </c>
      <c r="L673" s="99"/>
      <c r="M673" s="21"/>
      <c r="N673" s="20"/>
      <c r="O673" s="99"/>
    </row>
    <row r="674" spans="1:15" ht="220.5">
      <c r="A674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74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74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74" s="21" t="s">
        <v>397</v>
      </c>
      <c r="G674" s="40" t="s">
        <v>398</v>
      </c>
      <c r="H674" s="41" t="s">
        <v>370</v>
      </c>
      <c r="I674" s="21" t="s">
        <v>399</v>
      </c>
      <c r="J674" s="21">
        <v>15</v>
      </c>
      <c r="K674" s="22">
        <f>J674/15</f>
        <v>1</v>
      </c>
      <c r="L674" s="99"/>
      <c r="M674" s="21"/>
      <c r="N674" s="20"/>
      <c r="O674" s="99"/>
    </row>
    <row r="675" spans="1:15" ht="220.5">
      <c r="A675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75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75" s="18" t="str">
        <f t="shared" si="36"/>
        <v>Показатели, характеризующие качество государственной услуги, установленные в государственном задании</v>
      </c>
      <c r="F675" s="21" t="s">
        <v>400</v>
      </c>
      <c r="G675" s="42" t="s">
        <v>401</v>
      </c>
      <c r="H675" s="41" t="s">
        <v>49</v>
      </c>
      <c r="I675" s="21" t="s">
        <v>39</v>
      </c>
      <c r="J675" s="21">
        <v>1</v>
      </c>
      <c r="K675" s="22">
        <f>J675/1</f>
        <v>1</v>
      </c>
      <c r="L675" s="100"/>
      <c r="M675" s="21"/>
      <c r="N675" s="20" t="s">
        <v>30</v>
      </c>
      <c r="O675" s="99"/>
    </row>
    <row r="676" spans="1:15" ht="220.5">
      <c r="A676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76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76" s="18" t="str">
        <f t="shared" si="36"/>
        <v>Показатели, характеризующие объем государственной услуги, установленные в государственном задании</v>
      </c>
      <c r="F676" s="90" t="s">
        <v>51</v>
      </c>
      <c r="G676" s="90"/>
      <c r="H676" s="90"/>
      <c r="I676" s="90"/>
      <c r="J676" s="90"/>
      <c r="K676" s="21" t="s">
        <v>21</v>
      </c>
      <c r="L676" s="21" t="s">
        <v>22</v>
      </c>
      <c r="M676" s="91" t="s">
        <v>20</v>
      </c>
      <c r="N676" s="91"/>
      <c r="O676" s="99"/>
    </row>
    <row r="677" spans="1:15" ht="220.5">
      <c r="A677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77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77" s="18" t="str">
        <f t="shared" si="36"/>
        <v>Показатели, характеризующие объем государственной услуги, установленные в государственном задании</v>
      </c>
      <c r="F677" s="21" t="s">
        <v>26</v>
      </c>
      <c r="G677" s="38" t="s">
        <v>402</v>
      </c>
      <c r="H677" s="21"/>
      <c r="I677" s="21"/>
      <c r="J677" s="21"/>
      <c r="K677" s="21"/>
      <c r="L677" s="21"/>
      <c r="M677" s="21"/>
      <c r="N677" s="21"/>
      <c r="O677" s="99"/>
    </row>
    <row r="678" spans="1:15" ht="220.5">
      <c r="A678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78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78" s="18" t="str">
        <f t="shared" si="36"/>
        <v>Показатели, характеризующие объем государственной услуги, установленные в государственном задании</v>
      </c>
      <c r="F678" s="21" t="s">
        <v>403</v>
      </c>
      <c r="G678" s="47" t="s">
        <v>404</v>
      </c>
      <c r="H678" s="20" t="s">
        <v>405</v>
      </c>
      <c r="I678" s="26">
        <v>3827</v>
      </c>
      <c r="J678" s="26">
        <v>3827</v>
      </c>
      <c r="K678" s="22">
        <f>J678/I678</f>
        <v>1</v>
      </c>
      <c r="L678" s="92">
        <v>1</v>
      </c>
      <c r="M678" s="21"/>
      <c r="N678" s="20" t="s">
        <v>35</v>
      </c>
      <c r="O678" s="99"/>
    </row>
    <row r="679" spans="1:15" ht="220.5">
      <c r="A679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79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79" s="18" t="str">
        <f t="shared" si="36"/>
        <v>Показатели, характеризующие объем государственной услуги, установленные в государственном задании</v>
      </c>
      <c r="F679" s="21" t="s">
        <v>406</v>
      </c>
      <c r="G679" s="47" t="s">
        <v>407</v>
      </c>
      <c r="H679" s="20" t="s">
        <v>405</v>
      </c>
      <c r="I679" s="26">
        <v>2366</v>
      </c>
      <c r="J679" s="26">
        <v>2366</v>
      </c>
      <c r="K679" s="22">
        <f t="shared" ref="K679:K701" si="37">J679/I679</f>
        <v>1</v>
      </c>
      <c r="L679" s="99"/>
      <c r="M679" s="21"/>
      <c r="N679" s="20" t="s">
        <v>35</v>
      </c>
      <c r="O679" s="99"/>
    </row>
    <row r="680" spans="1:15" ht="220.5">
      <c r="A680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80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80" s="18" t="str">
        <f t="shared" si="36"/>
        <v>Показатели, характеризующие объем государственной услуги, установленные в государственном задании</v>
      </c>
      <c r="F680" s="21" t="s">
        <v>408</v>
      </c>
      <c r="G680" s="47" t="s">
        <v>409</v>
      </c>
      <c r="H680" s="20" t="s">
        <v>405</v>
      </c>
      <c r="I680" s="26">
        <v>42</v>
      </c>
      <c r="J680" s="26">
        <v>42</v>
      </c>
      <c r="K680" s="22">
        <f t="shared" si="37"/>
        <v>1</v>
      </c>
      <c r="L680" s="99"/>
      <c r="M680" s="21"/>
      <c r="N680" s="20" t="s">
        <v>35</v>
      </c>
      <c r="O680" s="99"/>
    </row>
    <row r="681" spans="1:15" ht="220.5">
      <c r="A681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81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81" s="18" t="str">
        <f t="shared" si="36"/>
        <v>Показатели, характеризующие объем государственной услуги, установленные в государственном задании</v>
      </c>
      <c r="F681" s="21" t="s">
        <v>410</v>
      </c>
      <c r="G681" s="47" t="s">
        <v>411</v>
      </c>
      <c r="H681" s="20" t="s">
        <v>405</v>
      </c>
      <c r="I681" s="26">
        <v>223</v>
      </c>
      <c r="J681" s="26">
        <v>223</v>
      </c>
      <c r="K681" s="22">
        <f t="shared" si="37"/>
        <v>1</v>
      </c>
      <c r="L681" s="99"/>
      <c r="M681" s="21"/>
      <c r="N681" s="20" t="s">
        <v>35</v>
      </c>
      <c r="O681" s="99"/>
    </row>
    <row r="682" spans="1:15" ht="220.5">
      <c r="A682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82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82" s="18" t="str">
        <f t="shared" si="36"/>
        <v>Показатели, характеризующие объем государственной услуги, установленные в государственном задании</v>
      </c>
      <c r="F682" s="21" t="s">
        <v>412</v>
      </c>
      <c r="G682" s="47" t="s">
        <v>413</v>
      </c>
      <c r="H682" s="20" t="s">
        <v>405</v>
      </c>
      <c r="I682" s="26">
        <v>45</v>
      </c>
      <c r="J682" s="26">
        <v>45</v>
      </c>
      <c r="K682" s="22">
        <f t="shared" si="37"/>
        <v>1</v>
      </c>
      <c r="L682" s="99"/>
      <c r="M682" s="21"/>
      <c r="N682" s="20" t="s">
        <v>35</v>
      </c>
      <c r="O682" s="99"/>
    </row>
    <row r="683" spans="1:15" ht="220.5">
      <c r="A683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83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83" s="18" t="str">
        <f t="shared" si="36"/>
        <v>Показатели, характеризующие объем государственной услуги, установленные в государственном задании</v>
      </c>
      <c r="F683" s="21" t="s">
        <v>414</v>
      </c>
      <c r="G683" s="47" t="s">
        <v>415</v>
      </c>
      <c r="H683" s="20" t="s">
        <v>405</v>
      </c>
      <c r="I683" s="26">
        <v>227</v>
      </c>
      <c r="J683" s="26">
        <v>227</v>
      </c>
      <c r="K683" s="22">
        <f t="shared" si="37"/>
        <v>1</v>
      </c>
      <c r="L683" s="99"/>
      <c r="M683" s="21"/>
      <c r="N683" s="20" t="s">
        <v>35</v>
      </c>
      <c r="O683" s="99"/>
    </row>
    <row r="684" spans="1:15" ht="220.5">
      <c r="A684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84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84" s="18" t="str">
        <f t="shared" si="36"/>
        <v>Показатели, характеризующие объем государственной услуги, установленные в государственном задании</v>
      </c>
      <c r="F684" s="21" t="s">
        <v>416</v>
      </c>
      <c r="G684" s="47" t="s">
        <v>417</v>
      </c>
      <c r="H684" s="20" t="s">
        <v>405</v>
      </c>
      <c r="I684" s="26">
        <v>227</v>
      </c>
      <c r="J684" s="26">
        <v>227</v>
      </c>
      <c r="K684" s="22">
        <f t="shared" si="37"/>
        <v>1</v>
      </c>
      <c r="L684" s="99"/>
      <c r="M684" s="21"/>
      <c r="N684" s="20" t="s">
        <v>35</v>
      </c>
      <c r="O684" s="99"/>
    </row>
    <row r="685" spans="1:15" ht="220.5">
      <c r="A685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85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85" s="18" t="str">
        <f t="shared" si="36"/>
        <v>Показатели, характеризующие объем государственной услуги, установленные в государственном задании</v>
      </c>
      <c r="F685" s="21" t="s">
        <v>418</v>
      </c>
      <c r="G685" s="47" t="s">
        <v>419</v>
      </c>
      <c r="H685" s="20" t="s">
        <v>405</v>
      </c>
      <c r="I685" s="26">
        <v>227</v>
      </c>
      <c r="J685" s="26">
        <v>227</v>
      </c>
      <c r="K685" s="22">
        <f t="shared" si="37"/>
        <v>1</v>
      </c>
      <c r="L685" s="99"/>
      <c r="M685" s="21"/>
      <c r="N685" s="20" t="s">
        <v>35</v>
      </c>
      <c r="O685" s="99"/>
    </row>
    <row r="686" spans="1:15" ht="220.5">
      <c r="A686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86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86" s="18" t="str">
        <f t="shared" si="36"/>
        <v>Показатели, характеризующие объем государственной услуги, установленные в государственном задании</v>
      </c>
      <c r="F686" s="21" t="s">
        <v>420</v>
      </c>
      <c r="G686" s="47" t="s">
        <v>421</v>
      </c>
      <c r="H686" s="20" t="s">
        <v>405</v>
      </c>
      <c r="I686" s="26">
        <v>44</v>
      </c>
      <c r="J686" s="26">
        <v>44</v>
      </c>
      <c r="K686" s="22">
        <f t="shared" si="37"/>
        <v>1</v>
      </c>
      <c r="L686" s="99"/>
      <c r="M686" s="21"/>
      <c r="N686" s="20" t="s">
        <v>35</v>
      </c>
      <c r="O686" s="99"/>
    </row>
    <row r="687" spans="1:15" ht="220.5">
      <c r="A687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87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87" s="18" t="str">
        <f t="shared" si="36"/>
        <v>Показатели, характеризующие объем государственной услуги, установленные в государственном задании</v>
      </c>
      <c r="F687" s="48" t="s">
        <v>422</v>
      </c>
      <c r="G687" s="47" t="s">
        <v>423</v>
      </c>
      <c r="H687" s="20" t="s">
        <v>405</v>
      </c>
      <c r="I687" s="26">
        <v>43</v>
      </c>
      <c r="J687" s="26">
        <v>43</v>
      </c>
      <c r="K687" s="22">
        <f t="shared" si="37"/>
        <v>1</v>
      </c>
      <c r="L687" s="99"/>
      <c r="M687" s="21"/>
      <c r="N687" s="20"/>
      <c r="O687" s="99"/>
    </row>
    <row r="688" spans="1:15" ht="220.5">
      <c r="A688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88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88" s="18" t="str">
        <f t="shared" si="36"/>
        <v>Показатели, характеризующие объем государственной услуги, установленные в государственном задании</v>
      </c>
      <c r="F688" s="21" t="s">
        <v>424</v>
      </c>
      <c r="G688" s="47" t="s">
        <v>425</v>
      </c>
      <c r="H688" s="20" t="s">
        <v>405</v>
      </c>
      <c r="I688" s="26">
        <v>45</v>
      </c>
      <c r="J688" s="26">
        <v>45</v>
      </c>
      <c r="K688" s="22">
        <f t="shared" si="37"/>
        <v>1</v>
      </c>
      <c r="L688" s="99"/>
      <c r="M688" s="21"/>
      <c r="N688" s="20"/>
      <c r="O688" s="99"/>
    </row>
    <row r="689" spans="1:15" ht="220.5">
      <c r="A689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89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89" s="18" t="str">
        <f t="shared" si="36"/>
        <v>Показатели, характеризующие объем государственной услуги, установленные в государственном задании</v>
      </c>
      <c r="F689" s="21" t="s">
        <v>426</v>
      </c>
      <c r="G689" s="47" t="s">
        <v>427</v>
      </c>
      <c r="H689" s="20" t="s">
        <v>405</v>
      </c>
      <c r="I689" s="26">
        <v>45</v>
      </c>
      <c r="J689" s="26">
        <v>45</v>
      </c>
      <c r="K689" s="22">
        <f t="shared" si="37"/>
        <v>1</v>
      </c>
      <c r="L689" s="99"/>
      <c r="M689" s="21"/>
      <c r="N689" s="20"/>
      <c r="O689" s="99"/>
    </row>
    <row r="690" spans="1:15" ht="220.5">
      <c r="A690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90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90" s="18" t="str">
        <f t="shared" si="36"/>
        <v>Показатели, характеризующие объем государственной услуги, установленные в государственном задании</v>
      </c>
      <c r="F690" s="21" t="s">
        <v>428</v>
      </c>
      <c r="G690" s="47" t="s">
        <v>429</v>
      </c>
      <c r="H690" s="20" t="s">
        <v>405</v>
      </c>
      <c r="I690" s="26">
        <v>227</v>
      </c>
      <c r="J690" s="26">
        <v>227</v>
      </c>
      <c r="K690" s="22">
        <f t="shared" si="37"/>
        <v>1</v>
      </c>
      <c r="L690" s="99"/>
      <c r="M690" s="21"/>
      <c r="N690" s="20"/>
      <c r="O690" s="99"/>
    </row>
    <row r="691" spans="1:15" ht="220.5">
      <c r="A691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91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91" s="18" t="str">
        <f t="shared" si="36"/>
        <v>Показатели, характеризующие объем государственной услуги, установленные в государственном задании</v>
      </c>
      <c r="F691" s="21" t="s">
        <v>430</v>
      </c>
      <c r="G691" s="47" t="s">
        <v>431</v>
      </c>
      <c r="H691" s="20" t="s">
        <v>405</v>
      </c>
      <c r="I691" s="26">
        <v>42</v>
      </c>
      <c r="J691" s="26">
        <v>42</v>
      </c>
      <c r="K691" s="22">
        <f t="shared" si="37"/>
        <v>1</v>
      </c>
      <c r="L691" s="99"/>
      <c r="M691" s="21"/>
      <c r="N691" s="20"/>
      <c r="O691" s="99"/>
    </row>
    <row r="692" spans="1:15" ht="220.5">
      <c r="A692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92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92" s="18" t="str">
        <f t="shared" si="36"/>
        <v>Показатели, характеризующие объем государственной услуги, установленные в государственном задании</v>
      </c>
      <c r="F692" s="21" t="s">
        <v>432</v>
      </c>
      <c r="G692" s="47" t="s">
        <v>433</v>
      </c>
      <c r="H692" s="20" t="s">
        <v>405</v>
      </c>
      <c r="I692" s="26">
        <v>24</v>
      </c>
      <c r="J692" s="26">
        <v>24</v>
      </c>
      <c r="K692" s="22">
        <f t="shared" si="37"/>
        <v>1</v>
      </c>
      <c r="L692" s="99"/>
      <c r="M692" s="21"/>
      <c r="N692" s="20"/>
      <c r="O692" s="99"/>
    </row>
    <row r="693" spans="1:15" ht="220.5">
      <c r="A693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93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93" s="18" t="str">
        <f t="shared" si="36"/>
        <v>Показатели, характеризующие объем государственной услуги, установленные в государственном задании</v>
      </c>
      <c r="F693" s="21" t="s">
        <v>434</v>
      </c>
      <c r="G693" s="47" t="s">
        <v>435</v>
      </c>
      <c r="H693" s="20" t="s">
        <v>58</v>
      </c>
      <c r="I693" s="26">
        <v>35914.17</v>
      </c>
      <c r="J693" s="26">
        <v>35914.17</v>
      </c>
      <c r="K693" s="22">
        <f t="shared" si="37"/>
        <v>1</v>
      </c>
      <c r="L693" s="99"/>
      <c r="M693" s="21"/>
      <c r="N693" s="20"/>
      <c r="O693" s="99"/>
    </row>
    <row r="694" spans="1:15" ht="220.5">
      <c r="A694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94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94" s="18" t="str">
        <f t="shared" si="36"/>
        <v>Показатели, характеризующие объем государственной услуги, установленные в государственном задании</v>
      </c>
      <c r="F694" s="49" t="s">
        <v>436</v>
      </c>
      <c r="G694" s="47" t="s">
        <v>437</v>
      </c>
      <c r="H694" s="20" t="s">
        <v>438</v>
      </c>
      <c r="I694" s="26">
        <v>137443.51999999999</v>
      </c>
      <c r="J694" s="26">
        <v>137443.51999999999</v>
      </c>
      <c r="K694" s="22">
        <f t="shared" si="37"/>
        <v>1</v>
      </c>
      <c r="L694" s="99"/>
      <c r="M694" s="20"/>
      <c r="N694" s="21"/>
      <c r="O694" s="99"/>
    </row>
    <row r="695" spans="1:15" ht="220.5">
      <c r="A695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95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95" s="18" t="str">
        <f t="shared" si="36"/>
        <v>Показатели, характеризующие объем государственной услуги, установленные в государственном задании</v>
      </c>
      <c r="F695" s="45" t="s">
        <v>439</v>
      </c>
      <c r="G695" s="50" t="s">
        <v>440</v>
      </c>
      <c r="H695" s="51" t="s">
        <v>441</v>
      </c>
      <c r="I695" s="52">
        <v>2838</v>
      </c>
      <c r="J695" s="52">
        <v>2838</v>
      </c>
      <c r="K695" s="46">
        <f t="shared" si="37"/>
        <v>1</v>
      </c>
      <c r="L695" s="99"/>
      <c r="M695" s="45"/>
      <c r="N695" s="51" t="s">
        <v>442</v>
      </c>
      <c r="O695" s="99"/>
    </row>
    <row r="696" spans="1:15" ht="220.5">
      <c r="A696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96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96" s="18" t="str">
        <f t="shared" si="36"/>
        <v>Показатели, характеризующие объем государственной услуги, установленные в государственном задании</v>
      </c>
      <c r="F696" s="21"/>
      <c r="G696" s="47"/>
      <c r="H696" s="20"/>
      <c r="I696" s="26"/>
      <c r="J696" s="26"/>
      <c r="K696" s="22"/>
      <c r="L696" s="99"/>
      <c r="M696" s="21"/>
      <c r="N696" s="20"/>
      <c r="O696" s="99"/>
    </row>
    <row r="697" spans="1:15" ht="220.5">
      <c r="A697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97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97" s="18" t="str">
        <f t="shared" si="36"/>
        <v>Показатели, характеризующие объем государственной услуги, установленные в государственном задании</v>
      </c>
      <c r="F697" s="53" t="s">
        <v>31</v>
      </c>
      <c r="G697" s="54" t="s">
        <v>443</v>
      </c>
      <c r="H697" s="55"/>
      <c r="I697" s="56"/>
      <c r="J697" s="56"/>
      <c r="K697" s="57"/>
      <c r="L697" s="99"/>
      <c r="M697" s="55"/>
      <c r="N697" s="55"/>
      <c r="O697" s="99"/>
    </row>
    <row r="698" spans="1:15" ht="220.5">
      <c r="A698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98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98" s="18" t="str">
        <f t="shared" si="36"/>
        <v>Показатели, характеризующие объем государственной услуги, установленные в государственном задании</v>
      </c>
      <c r="F698" s="21" t="s">
        <v>371</v>
      </c>
      <c r="G698" s="39" t="s">
        <v>444</v>
      </c>
      <c r="H698" s="58" t="s">
        <v>445</v>
      </c>
      <c r="I698" s="26">
        <v>401</v>
      </c>
      <c r="J698" s="26">
        <v>401</v>
      </c>
      <c r="K698" s="22">
        <f t="shared" si="37"/>
        <v>1</v>
      </c>
      <c r="L698" s="99"/>
      <c r="M698" s="21"/>
      <c r="N698" s="20" t="s">
        <v>35</v>
      </c>
      <c r="O698" s="99"/>
    </row>
    <row r="699" spans="1:15" ht="220.5">
      <c r="A699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699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699" s="18" t="str">
        <f t="shared" si="36"/>
        <v>Показатели, характеризующие объем государственной услуги, установленные в государственном задании</v>
      </c>
      <c r="F699" s="21" t="s">
        <v>446</v>
      </c>
      <c r="G699" s="59" t="s">
        <v>447</v>
      </c>
      <c r="H699" s="58" t="s">
        <v>49</v>
      </c>
      <c r="I699" s="26">
        <v>401</v>
      </c>
      <c r="J699" s="26">
        <v>401</v>
      </c>
      <c r="K699" s="22">
        <f t="shared" si="37"/>
        <v>1</v>
      </c>
      <c r="L699" s="99"/>
      <c r="M699" s="21"/>
      <c r="N699" s="20" t="s">
        <v>35</v>
      </c>
      <c r="O699" s="99"/>
    </row>
    <row r="700" spans="1:15" ht="220.5">
      <c r="A700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00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00" s="18" t="str">
        <f t="shared" si="36"/>
        <v>Показатели, характеризующие объем государственной услуги, установленные в государственном задании</v>
      </c>
      <c r="F700" s="21" t="s">
        <v>448</v>
      </c>
      <c r="G700" s="59" t="s">
        <v>449</v>
      </c>
      <c r="H700" s="58" t="s">
        <v>58</v>
      </c>
      <c r="I700" s="26">
        <v>126524.89</v>
      </c>
      <c r="J700" s="26">
        <v>126524.89</v>
      </c>
      <c r="K700" s="22">
        <f t="shared" si="37"/>
        <v>1</v>
      </c>
      <c r="L700" s="99"/>
      <c r="M700" s="21"/>
      <c r="N700" s="20"/>
      <c r="O700" s="99"/>
    </row>
    <row r="701" spans="1:15" ht="220.5">
      <c r="A701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01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01" s="18" t="str">
        <f t="shared" si="36"/>
        <v>Показатели, характеризующие объем государственной услуги, установленные в государственном задании</v>
      </c>
      <c r="F701" s="21" t="s">
        <v>448</v>
      </c>
      <c r="G701" s="39" t="s">
        <v>450</v>
      </c>
      <c r="H701" s="20" t="s">
        <v>451</v>
      </c>
      <c r="I701" s="26">
        <v>50736.480000000003</v>
      </c>
      <c r="J701" s="26">
        <v>50736.480000000003</v>
      </c>
      <c r="K701" s="22">
        <f t="shared" si="37"/>
        <v>1</v>
      </c>
      <c r="L701" s="99"/>
      <c r="M701" s="20"/>
      <c r="N701" s="21" t="s">
        <v>79</v>
      </c>
      <c r="O701" s="99"/>
    </row>
    <row r="702" spans="1:15" ht="220.5">
      <c r="A702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02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02" s="18" t="str">
        <f t="shared" si="36"/>
        <v>Показатели, характеризующие объем государственной услуги, установленные в государственном задании</v>
      </c>
      <c r="F702" s="21"/>
      <c r="G702" s="39"/>
      <c r="H702" s="20"/>
      <c r="I702" s="26"/>
      <c r="J702" s="26"/>
      <c r="K702" s="22"/>
      <c r="L702" s="99"/>
      <c r="M702" s="20"/>
      <c r="N702" s="21"/>
      <c r="O702" s="99"/>
    </row>
    <row r="703" spans="1:15" ht="220.5">
      <c r="A703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03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03" s="18" t="str">
        <f t="shared" si="36"/>
        <v>Показатели, характеризующие объем государственной услуги, установленные в государственном задании</v>
      </c>
      <c r="F703" s="21" t="s">
        <v>36</v>
      </c>
      <c r="G703" s="38" t="s">
        <v>452</v>
      </c>
      <c r="H703" s="21"/>
      <c r="I703" s="26"/>
      <c r="J703" s="26"/>
      <c r="K703" s="21"/>
      <c r="L703" s="99"/>
      <c r="M703" s="21"/>
      <c r="N703" s="21"/>
      <c r="O703" s="99"/>
    </row>
    <row r="704" spans="1:15" ht="220.5">
      <c r="A704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04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04" s="18" t="str">
        <f t="shared" si="36"/>
        <v>Показатели, характеризующие объем государственной услуги, установленные в государственном задании</v>
      </c>
      <c r="F704" s="21" t="s">
        <v>453</v>
      </c>
      <c r="G704" s="39" t="s">
        <v>454</v>
      </c>
      <c r="H704" s="58" t="s">
        <v>405</v>
      </c>
      <c r="I704" s="26">
        <v>0</v>
      </c>
      <c r="J704" s="26">
        <v>0</v>
      </c>
      <c r="K704" s="22"/>
      <c r="L704" s="99"/>
      <c r="M704" s="21"/>
      <c r="N704" s="20" t="s">
        <v>35</v>
      </c>
      <c r="O704" s="99"/>
    </row>
    <row r="705" spans="1:15" ht="220.5">
      <c r="A705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05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05" s="18" t="str">
        <f t="shared" si="36"/>
        <v>Показатели, характеризующие объем государственной услуги, установленные в государственном задании</v>
      </c>
      <c r="F705" s="21" t="s">
        <v>455</v>
      </c>
      <c r="G705" s="39" t="s">
        <v>456</v>
      </c>
      <c r="H705" s="58" t="s">
        <v>405</v>
      </c>
      <c r="I705" s="26">
        <v>0</v>
      </c>
      <c r="J705" s="26">
        <v>0</v>
      </c>
      <c r="K705" s="22"/>
      <c r="L705" s="99"/>
      <c r="M705" s="21"/>
      <c r="N705" s="20" t="s">
        <v>35</v>
      </c>
      <c r="O705" s="99"/>
    </row>
    <row r="706" spans="1:15" ht="220.5">
      <c r="A706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06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06" s="18" t="str">
        <f t="shared" si="36"/>
        <v>Показатели, характеризующие объем государственной услуги, установленные в государственном задании</v>
      </c>
      <c r="F706" s="21" t="s">
        <v>457</v>
      </c>
      <c r="G706" s="39" t="s">
        <v>458</v>
      </c>
      <c r="H706" s="58" t="s">
        <v>405</v>
      </c>
      <c r="I706" s="26">
        <v>0</v>
      </c>
      <c r="J706" s="26">
        <v>0</v>
      </c>
      <c r="K706" s="22"/>
      <c r="L706" s="99"/>
      <c r="M706" s="21"/>
      <c r="N706" s="20" t="s">
        <v>35</v>
      </c>
      <c r="O706" s="99"/>
    </row>
    <row r="707" spans="1:15" ht="220.5">
      <c r="A707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07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07" s="18" t="str">
        <f t="shared" si="36"/>
        <v>Показатели, характеризующие объем государственной услуги, установленные в государственном задании</v>
      </c>
      <c r="F707" s="21" t="s">
        <v>459</v>
      </c>
      <c r="G707" s="39" t="s">
        <v>460</v>
      </c>
      <c r="H707" s="58" t="s">
        <v>405</v>
      </c>
      <c r="I707" s="26">
        <v>0</v>
      </c>
      <c r="J707" s="26">
        <v>0</v>
      </c>
      <c r="K707" s="22"/>
      <c r="L707" s="99"/>
      <c r="M707" s="21"/>
      <c r="N707" s="20" t="s">
        <v>35</v>
      </c>
      <c r="O707" s="99"/>
    </row>
    <row r="708" spans="1:15" ht="220.5">
      <c r="A708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08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08" s="18" t="str">
        <f t="shared" si="36"/>
        <v>Показатели, характеризующие объем государственной услуги, установленные в государственном задании</v>
      </c>
      <c r="F708" s="21" t="s">
        <v>461</v>
      </c>
      <c r="G708" s="39" t="s">
        <v>437</v>
      </c>
      <c r="H708" s="58" t="s">
        <v>451</v>
      </c>
      <c r="I708" s="26">
        <v>0</v>
      </c>
      <c r="J708" s="26">
        <v>0</v>
      </c>
      <c r="K708" s="22"/>
      <c r="L708" s="99"/>
      <c r="M708" s="21"/>
      <c r="N708" s="20" t="s">
        <v>35</v>
      </c>
      <c r="O708" s="99"/>
    </row>
    <row r="709" spans="1:15" ht="220.5">
      <c r="A709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09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09" s="18" t="str">
        <f t="shared" si="36"/>
        <v>Показатели, характеризующие объем государственной услуги, установленные в государственном задании</v>
      </c>
      <c r="F709" s="21" t="s">
        <v>40</v>
      </c>
      <c r="G709" s="38" t="s">
        <v>462</v>
      </c>
      <c r="H709" s="21"/>
      <c r="I709" s="26"/>
      <c r="J709" s="26"/>
      <c r="K709" s="21"/>
      <c r="L709" s="99"/>
      <c r="M709" s="21"/>
      <c r="N709" s="21"/>
      <c r="O709" s="99"/>
    </row>
    <row r="710" spans="1:15" ht="220.5">
      <c r="A710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10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10" s="18" t="str">
        <f t="shared" si="36"/>
        <v>Показатели, характеризующие объем государственной услуги, установленные в государственном задании</v>
      </c>
      <c r="F710" s="21" t="s">
        <v>463</v>
      </c>
      <c r="G710" s="39" t="s">
        <v>464</v>
      </c>
      <c r="H710" s="58" t="s">
        <v>465</v>
      </c>
      <c r="I710" s="26">
        <v>40</v>
      </c>
      <c r="J710" s="26">
        <v>40</v>
      </c>
      <c r="K710" s="22">
        <f>J710/I710</f>
        <v>1</v>
      </c>
      <c r="L710" s="99"/>
      <c r="M710" s="21"/>
      <c r="N710" s="20" t="s">
        <v>35</v>
      </c>
      <c r="O710" s="99"/>
    </row>
    <row r="711" spans="1:15" ht="220.5">
      <c r="A711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11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11" s="18" t="str">
        <f t="shared" si="36"/>
        <v>Показатели, характеризующие объем государственной услуги, установленные в государственном задании</v>
      </c>
      <c r="F711" s="21" t="s">
        <v>466</v>
      </c>
      <c r="G711" s="39" t="s">
        <v>437</v>
      </c>
      <c r="H711" s="20" t="s">
        <v>451</v>
      </c>
      <c r="I711" s="26">
        <v>400</v>
      </c>
      <c r="J711" s="26">
        <v>400</v>
      </c>
      <c r="K711" s="22">
        <f>J711/I711</f>
        <v>1</v>
      </c>
      <c r="L711" s="100"/>
      <c r="M711" s="21"/>
      <c r="N711" s="21" t="s">
        <v>79</v>
      </c>
      <c r="O711" s="100"/>
    </row>
    <row r="712" spans="1:15" ht="221.25">
      <c r="A712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12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12" s="18" t="str">
        <f t="shared" si="36"/>
        <v>Показатели, характеризующие объем государственной услуги, установленные в государственном задании</v>
      </c>
      <c r="F712" s="107" t="s">
        <v>467</v>
      </c>
      <c r="G712" s="107"/>
      <c r="H712" s="107"/>
      <c r="I712" s="107"/>
      <c r="J712" s="107"/>
      <c r="K712" s="107"/>
      <c r="L712" s="107"/>
      <c r="M712" s="107"/>
      <c r="N712" s="107"/>
      <c r="O712" s="107"/>
    </row>
    <row r="713" spans="1:15" ht="220.5">
      <c r="A713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13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13" s="18" t="str">
        <f t="shared" si="36"/>
        <v>Показатели, характеризующие объем государственной услуги, установленные в государственном задании</v>
      </c>
      <c r="F713" s="90" t="s">
        <v>51</v>
      </c>
      <c r="G713" s="90"/>
      <c r="H713" s="90"/>
      <c r="I713" s="90"/>
      <c r="J713" s="90"/>
      <c r="K713" s="21" t="s">
        <v>21</v>
      </c>
      <c r="L713" s="21" t="s">
        <v>22</v>
      </c>
      <c r="M713" s="91" t="s">
        <v>20</v>
      </c>
      <c r="N713" s="91"/>
      <c r="O713" s="21"/>
    </row>
    <row r="714" spans="1:15" ht="220.5">
      <c r="A714" s="18" t="str">
        <f t="shared" si="34"/>
        <v>Наименование учреждения: краевое государственное автономное  учреждение  «Дирекция краевых телепрограмм»</v>
      </c>
      <c r="B714" s="18" t="str">
        <f t="shared" si="35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14" s="18" t="str">
        <f t="shared" si="36"/>
        <v>Показатели, характеризующие объем государственной услуги, установленные в государственном задании</v>
      </c>
      <c r="F714" s="21" t="s">
        <v>26</v>
      </c>
      <c r="G714" s="60" t="s">
        <v>468</v>
      </c>
      <c r="H714" s="58" t="s">
        <v>49</v>
      </c>
      <c r="I714" s="26">
        <v>0</v>
      </c>
      <c r="J714" s="26">
        <v>0</v>
      </c>
      <c r="K714" s="22"/>
      <c r="L714" s="92">
        <f>(K714+K715)/2</f>
        <v>0</v>
      </c>
      <c r="M714" s="21"/>
      <c r="N714" s="20" t="s">
        <v>35</v>
      </c>
      <c r="O714" s="92">
        <f>L714</f>
        <v>0</v>
      </c>
    </row>
    <row r="715" spans="1:15" ht="220.5">
      <c r="A715" s="18" t="str">
        <f t="shared" ref="A715:A778" si="38">IF(LEFT(F715,15)="Наименование уч",F715,A714)</f>
        <v>Наименование учреждения: краевое государственное автономное  учреждение  «Дирекция краевых телепрограмм»</v>
      </c>
      <c r="B715" s="18" t="str">
        <f t="shared" ref="B715:B778" si="39">IF(LEFT(F715,15)="Наименование ус",F715,IF(LEFT(F715,15)="Наименование ра",F715,B714))</f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15" s="18" t="str">
        <f t="shared" ref="C715:C778" si="40">IF(LEFT(F715,1)="П",F715,C714)</f>
        <v>Показатели, характеризующие объем государственной услуги, установленные в государственном задании</v>
      </c>
      <c r="F715" s="21" t="s">
        <v>31</v>
      </c>
      <c r="G715" s="61" t="s">
        <v>450</v>
      </c>
      <c r="H715" s="20" t="s">
        <v>438</v>
      </c>
      <c r="I715" s="26">
        <v>0</v>
      </c>
      <c r="J715" s="26">
        <v>0</v>
      </c>
      <c r="K715" s="22"/>
      <c r="L715" s="94"/>
      <c r="M715" s="20"/>
      <c r="N715" s="21" t="s">
        <v>79</v>
      </c>
      <c r="O715" s="94"/>
    </row>
    <row r="716" spans="1:15" ht="220.5">
      <c r="A716" s="18" t="str">
        <f t="shared" si="38"/>
        <v>Наименование учреждения: краевое государственное автономное  учреждение  «Дирекция краевых телепрограмм»</v>
      </c>
      <c r="B716" s="18" t="str">
        <f t="shared" si="39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16" s="18" t="str">
        <f t="shared" si="40"/>
        <v>Показатели, характеризующие объем государственной услуги, установленные в государственном задании</v>
      </c>
      <c r="F716" s="31"/>
      <c r="G716" s="31"/>
      <c r="H716" s="31"/>
      <c r="I716" s="31"/>
      <c r="J716" s="31"/>
      <c r="K716" s="31"/>
      <c r="L716" s="31"/>
      <c r="M716" s="31"/>
      <c r="N716" s="31"/>
      <c r="O716" s="31"/>
    </row>
    <row r="717" spans="1:15" ht="220.5">
      <c r="A717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17" s="18" t="str">
        <f t="shared" si="39"/>
        <v>Наименование услуги: освещение деятельности органов государственной власти Красноярского края, распространение иной официальной и социально значимой информации в электронных средствах массовой информации</v>
      </c>
      <c r="C717" s="18" t="str">
        <f t="shared" si="40"/>
        <v>Показатели, характеризующие объем государственной услуги, установленные в государственном задании</v>
      </c>
      <c r="F717" s="87" t="s">
        <v>469</v>
      </c>
      <c r="G717" s="88"/>
      <c r="H717" s="88"/>
      <c r="I717" s="88"/>
      <c r="J717" s="88"/>
      <c r="K717" s="88"/>
      <c r="L717" s="88"/>
      <c r="M717" s="88"/>
      <c r="N717" s="88"/>
      <c r="O717" s="89"/>
    </row>
    <row r="718" spans="1:15" ht="158.25">
      <c r="A718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18" s="18" t="str">
        <f t="shared" si="39"/>
        <v>Наименование услуги: организация и проведение мероприятий обучающего, культурного, информационного и зрелищно-развлекательного характера</v>
      </c>
      <c r="C718" s="18" t="str">
        <f t="shared" si="40"/>
        <v>Показатели, характеризующие объем государственной услуги, установленные в государственном задании</v>
      </c>
      <c r="F718" s="87" t="s">
        <v>470</v>
      </c>
      <c r="G718" s="88"/>
      <c r="H718" s="88"/>
      <c r="I718" s="88"/>
      <c r="J718" s="88"/>
      <c r="K718" s="88"/>
      <c r="L718" s="88"/>
      <c r="M718" s="88"/>
      <c r="N718" s="88"/>
      <c r="O718" s="89"/>
    </row>
    <row r="719" spans="1:15" ht="157.5">
      <c r="A719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19" s="18" t="str">
        <f t="shared" si="39"/>
        <v>Наименование услуги: организация и проведение мероприятий обучающего, культурного, информационного и зрелищно-развлекательного характера</v>
      </c>
      <c r="C719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19" s="90" t="s">
        <v>25</v>
      </c>
      <c r="G719" s="90"/>
      <c r="H719" s="90"/>
      <c r="I719" s="90"/>
      <c r="J719" s="90"/>
      <c r="K719" s="20" t="s">
        <v>18</v>
      </c>
      <c r="L719" s="20" t="s">
        <v>19</v>
      </c>
      <c r="M719" s="90" t="s">
        <v>20</v>
      </c>
      <c r="N719" s="90"/>
      <c r="O719" s="98">
        <f>(L721+L726)/2</f>
        <v>2.5324199019495497</v>
      </c>
    </row>
    <row r="720" spans="1:15" ht="157.5">
      <c r="A720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20" s="18" t="str">
        <f t="shared" si="39"/>
        <v>Наименование услуги: организация и проведение мероприятий обучающего, культурного, информационного и зрелищно-развлекательного характера</v>
      </c>
      <c r="C720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20" s="21" t="s">
        <v>26</v>
      </c>
      <c r="G720" s="38" t="s">
        <v>12</v>
      </c>
      <c r="H720" s="38" t="s">
        <v>4</v>
      </c>
      <c r="I720" s="21"/>
      <c r="J720" s="21"/>
      <c r="K720" s="21"/>
      <c r="L720" s="21"/>
      <c r="M720" s="21"/>
      <c r="N720" s="21"/>
      <c r="O720" s="103"/>
    </row>
    <row r="721" spans="1:15" ht="157.5">
      <c r="A721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21" s="18" t="str">
        <f t="shared" si="39"/>
        <v>Наименование услуги: организация и проведение мероприятий обучающего, культурного, информационного и зрелищно-развлекательного характера</v>
      </c>
      <c r="C721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21" s="21" t="s">
        <v>26</v>
      </c>
      <c r="G721" s="40" t="s">
        <v>367</v>
      </c>
      <c r="H721" s="41" t="s">
        <v>3</v>
      </c>
      <c r="I721" s="21" t="s">
        <v>368</v>
      </c>
      <c r="J721" s="21">
        <v>100</v>
      </c>
      <c r="K721" s="22">
        <f>J721/50</f>
        <v>2</v>
      </c>
      <c r="L721" s="98">
        <f>(K721+K722+K723)/3</f>
        <v>2</v>
      </c>
      <c r="M721" s="20" t="s">
        <v>29</v>
      </c>
      <c r="N721" s="20" t="s">
        <v>30</v>
      </c>
      <c r="O721" s="103"/>
    </row>
    <row r="722" spans="1:15" ht="157.5">
      <c r="A722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22" s="18" t="str">
        <f t="shared" si="39"/>
        <v>Наименование услуги: организация и проведение мероприятий обучающего, культурного, информационного и зрелищно-развлекательного характера</v>
      </c>
      <c r="C722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22" s="21" t="s">
        <v>31</v>
      </c>
      <c r="G722" s="40" t="s">
        <v>471</v>
      </c>
      <c r="H722" s="41" t="s">
        <v>472</v>
      </c>
      <c r="I722" s="21" t="s">
        <v>39</v>
      </c>
      <c r="J722" s="21">
        <v>6</v>
      </c>
      <c r="K722" s="22">
        <f>J722/2</f>
        <v>3</v>
      </c>
      <c r="L722" s="104"/>
      <c r="M722" s="20"/>
      <c r="N722" s="20" t="s">
        <v>35</v>
      </c>
      <c r="O722" s="103"/>
    </row>
    <row r="723" spans="1:15" ht="157.5">
      <c r="A723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23" s="18" t="str">
        <f t="shared" si="39"/>
        <v>Наименование услуги: организация и проведение мероприятий обучающего, культурного, информационного и зрелищно-развлекательного характера</v>
      </c>
      <c r="C723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23" s="21" t="s">
        <v>36</v>
      </c>
      <c r="G723" s="40" t="s">
        <v>48</v>
      </c>
      <c r="H723" s="41" t="s">
        <v>49</v>
      </c>
      <c r="I723" s="21" t="s">
        <v>39</v>
      </c>
      <c r="J723" s="21">
        <v>1</v>
      </c>
      <c r="K723" s="22">
        <f>J723/1</f>
        <v>1</v>
      </c>
      <c r="L723" s="105"/>
      <c r="M723" s="20"/>
      <c r="N723" s="20" t="s">
        <v>30</v>
      </c>
      <c r="O723" s="103"/>
    </row>
    <row r="724" spans="1:15" ht="157.5">
      <c r="A724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24" s="18" t="str">
        <f t="shared" si="39"/>
        <v>Наименование услуги: организация и проведение мероприятий обучающего, культурного, информационного и зрелищно-развлекательного характера</v>
      </c>
      <c r="C724" s="18" t="str">
        <f t="shared" si="40"/>
        <v>Показатели, характеризующие объем государственной услуги, установленные в государственном задании</v>
      </c>
      <c r="F724" s="90" t="s">
        <v>51</v>
      </c>
      <c r="G724" s="90"/>
      <c r="H724" s="90"/>
      <c r="I724" s="90"/>
      <c r="J724" s="90"/>
      <c r="K724" s="21" t="s">
        <v>21</v>
      </c>
      <c r="L724" s="21" t="s">
        <v>22</v>
      </c>
      <c r="M724" s="90" t="s">
        <v>20</v>
      </c>
      <c r="N724" s="90"/>
      <c r="O724" s="103"/>
    </row>
    <row r="725" spans="1:15" ht="157.5">
      <c r="A725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25" s="18" t="str">
        <f t="shared" si="39"/>
        <v>Наименование услуги: организация и проведение мероприятий обучающего, культурного, информационного и зрелищно-развлекательного характера</v>
      </c>
      <c r="C725" s="18" t="str">
        <f t="shared" si="40"/>
        <v>Показатели, характеризующие объем государственной услуги, установленные в государственном задании</v>
      </c>
      <c r="F725" s="21" t="s">
        <v>26</v>
      </c>
      <c r="G725" s="62" t="s">
        <v>473</v>
      </c>
      <c r="H725" s="58"/>
      <c r="I725" s="21"/>
      <c r="J725" s="21"/>
      <c r="K725" s="21"/>
      <c r="L725" s="21"/>
      <c r="M725" s="20"/>
      <c r="N725" s="20"/>
      <c r="O725" s="103"/>
    </row>
    <row r="726" spans="1:15" ht="157.5">
      <c r="A726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26" s="18" t="str">
        <f t="shared" si="39"/>
        <v>Наименование услуги: организация и проведение мероприятий обучающего, культурного, информационного и зрелищно-развлекательного характера</v>
      </c>
      <c r="C726" s="18" t="str">
        <f t="shared" si="40"/>
        <v>Показатели, характеризующие объем государственной услуги, установленные в государственном задании</v>
      </c>
      <c r="F726" s="21" t="s">
        <v>403</v>
      </c>
      <c r="G726" s="62" t="s">
        <v>474</v>
      </c>
      <c r="H726" s="58" t="s">
        <v>475</v>
      </c>
      <c r="I726" s="21">
        <v>1052</v>
      </c>
      <c r="J726" s="21">
        <v>8498</v>
      </c>
      <c r="K726" s="22">
        <f>J726/I726</f>
        <v>8.077946768060837</v>
      </c>
      <c r="L726" s="98">
        <f>(K726+K727+K728)/3</f>
        <v>3.0648398038990989</v>
      </c>
      <c r="M726" s="20" t="s">
        <v>476</v>
      </c>
      <c r="N726" s="20" t="s">
        <v>35</v>
      </c>
      <c r="O726" s="103"/>
    </row>
    <row r="727" spans="1:15" ht="157.5">
      <c r="A727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27" s="18" t="str">
        <f t="shared" si="39"/>
        <v>Наименование услуги: организация и проведение мероприятий обучающего, культурного, информационного и зрелищно-развлекательного характера</v>
      </c>
      <c r="C727" s="18" t="str">
        <f t="shared" si="40"/>
        <v>Показатели, характеризующие объем государственной услуги, установленные в государственном задании</v>
      </c>
      <c r="F727" s="21" t="s">
        <v>434</v>
      </c>
      <c r="G727" s="62" t="s">
        <v>477</v>
      </c>
      <c r="H727" s="58" t="s">
        <v>58</v>
      </c>
      <c r="I727" s="23">
        <v>10665.4</v>
      </c>
      <c r="J727" s="26">
        <v>1311.83</v>
      </c>
      <c r="K727" s="22">
        <f>J727/I727</f>
        <v>0.12299866859189529</v>
      </c>
      <c r="L727" s="106"/>
      <c r="M727" s="20" t="s">
        <v>478</v>
      </c>
      <c r="N727" s="20" t="s">
        <v>35</v>
      </c>
      <c r="O727" s="103"/>
    </row>
    <row r="728" spans="1:15" ht="157.5">
      <c r="A728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28" s="18" t="str">
        <f t="shared" si="39"/>
        <v>Наименование услуги: организация и проведение мероприятий обучающего, культурного, информационного и зрелищно-развлекательного характера</v>
      </c>
      <c r="C728" s="18" t="str">
        <f t="shared" si="40"/>
        <v>Показатели, характеризующие объем государственной услуги, установленные в государственном задании</v>
      </c>
      <c r="F728" s="21" t="s">
        <v>436</v>
      </c>
      <c r="G728" s="62" t="s">
        <v>61</v>
      </c>
      <c r="H728" s="58" t="s">
        <v>451</v>
      </c>
      <c r="I728" s="21">
        <v>11220</v>
      </c>
      <c r="J728" s="21">
        <v>11147.9</v>
      </c>
      <c r="K728" s="22">
        <f>J728/I728</f>
        <v>0.99357397504456324</v>
      </c>
      <c r="L728" s="106"/>
      <c r="M728" s="20" t="s">
        <v>479</v>
      </c>
      <c r="N728" s="20" t="s">
        <v>35</v>
      </c>
      <c r="O728" s="103"/>
    </row>
    <row r="729" spans="1:15" ht="157.5">
      <c r="A729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29" s="18" t="str">
        <f t="shared" si="39"/>
        <v>Наименование услуги: организация и проведение мероприятий обучающего, культурного, информационного и зрелищно-развлекательного характера</v>
      </c>
      <c r="C729" s="18" t="str">
        <f t="shared" si="40"/>
        <v>Показатели, характеризующие объем государственной услуги, установленные в государственном задании</v>
      </c>
      <c r="F729" s="31"/>
      <c r="G729" s="31"/>
      <c r="H729" s="31"/>
      <c r="I729" s="31"/>
      <c r="J729" s="31"/>
      <c r="K729" s="31"/>
      <c r="L729" s="31"/>
      <c r="M729" s="31"/>
      <c r="N729" s="31"/>
      <c r="O729" s="31"/>
    </row>
    <row r="730" spans="1:15" ht="189.75">
      <c r="A730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30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30" s="18" t="str">
        <f t="shared" si="40"/>
        <v>Показатели, характеризующие объем государственной услуги, установленные в государственном задании</v>
      </c>
      <c r="F730" s="110" t="s">
        <v>480</v>
      </c>
      <c r="G730" s="110"/>
      <c r="H730" s="110"/>
      <c r="I730" s="110"/>
      <c r="J730" s="110"/>
      <c r="K730" s="110"/>
      <c r="L730" s="110"/>
      <c r="M730" s="110"/>
      <c r="N730" s="110"/>
      <c r="O730" s="110"/>
    </row>
    <row r="731" spans="1:15" ht="189">
      <c r="A731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31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31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31" s="90" t="s">
        <v>25</v>
      </c>
      <c r="G731" s="90"/>
      <c r="H731" s="90"/>
      <c r="I731" s="90"/>
      <c r="J731" s="90"/>
      <c r="K731" s="20" t="s">
        <v>18</v>
      </c>
      <c r="L731" s="20" t="s">
        <v>19</v>
      </c>
      <c r="M731" s="90" t="s">
        <v>20</v>
      </c>
      <c r="N731" s="90"/>
      <c r="O731" s="20"/>
    </row>
    <row r="732" spans="1:15" ht="189">
      <c r="A732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32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32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32" s="21" t="s">
        <v>26</v>
      </c>
      <c r="G732" s="38" t="s">
        <v>12</v>
      </c>
      <c r="H732" s="38" t="s">
        <v>4</v>
      </c>
      <c r="I732" s="21"/>
      <c r="J732" s="21"/>
      <c r="K732" s="21"/>
      <c r="L732" s="98">
        <f>(K733+K734+K736+K735)/4</f>
        <v>1.1827888888888889</v>
      </c>
      <c r="M732" s="20"/>
      <c r="N732" s="20"/>
      <c r="O732" s="98">
        <f>(L732+L742)/2</f>
        <v>1.1034125849351231</v>
      </c>
    </row>
    <row r="733" spans="1:15" ht="189">
      <c r="A733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33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33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33" s="21" t="s">
        <v>26</v>
      </c>
      <c r="G733" s="40" t="s">
        <v>367</v>
      </c>
      <c r="H733" s="41" t="s">
        <v>3</v>
      </c>
      <c r="I733" s="21" t="s">
        <v>368</v>
      </c>
      <c r="J733" s="21">
        <v>82.78</v>
      </c>
      <c r="K733" s="22">
        <f>J733/50</f>
        <v>1.6556</v>
      </c>
      <c r="L733" s="103"/>
      <c r="M733" s="20" t="s">
        <v>29</v>
      </c>
      <c r="N733" s="20" t="s">
        <v>30</v>
      </c>
      <c r="O733" s="103"/>
    </row>
    <row r="734" spans="1:15" ht="189">
      <c r="A734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34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34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34" s="21" t="s">
        <v>31</v>
      </c>
      <c r="G734" s="40" t="s">
        <v>481</v>
      </c>
      <c r="H734" s="41" t="s">
        <v>33</v>
      </c>
      <c r="I734" s="21" t="s">
        <v>212</v>
      </c>
      <c r="J734" s="23">
        <v>1936</v>
      </c>
      <c r="K734" s="22">
        <f>J734/1800</f>
        <v>1.0755555555555556</v>
      </c>
      <c r="L734" s="103"/>
      <c r="M734" s="20" t="s">
        <v>72</v>
      </c>
      <c r="N734" s="20" t="s">
        <v>35</v>
      </c>
      <c r="O734" s="103"/>
    </row>
    <row r="735" spans="1:15" ht="189">
      <c r="A735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35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35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35" s="21" t="s">
        <v>36</v>
      </c>
      <c r="G735" s="40" t="s">
        <v>482</v>
      </c>
      <c r="H735" s="41" t="s">
        <v>483</v>
      </c>
      <c r="I735" s="21" t="s">
        <v>39</v>
      </c>
      <c r="J735" s="21">
        <v>1</v>
      </c>
      <c r="K735" s="22">
        <f>J735/1</f>
        <v>1</v>
      </c>
      <c r="L735" s="103"/>
      <c r="M735" s="20"/>
      <c r="N735" s="20" t="s">
        <v>35</v>
      </c>
      <c r="O735" s="103"/>
    </row>
    <row r="736" spans="1:15" ht="189">
      <c r="A736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36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36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36" s="21" t="s">
        <v>40</v>
      </c>
      <c r="G736" s="42" t="s">
        <v>484</v>
      </c>
      <c r="H736" s="41" t="s">
        <v>49</v>
      </c>
      <c r="I736" s="21" t="s">
        <v>39</v>
      </c>
      <c r="J736" s="21">
        <v>1</v>
      </c>
      <c r="K736" s="22">
        <f>J736/1</f>
        <v>1</v>
      </c>
      <c r="L736" s="111"/>
      <c r="M736" s="20"/>
      <c r="N736" s="20"/>
      <c r="O736" s="103"/>
    </row>
    <row r="737" spans="1:15" ht="189">
      <c r="A737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37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37" s="18" t="str">
        <f t="shared" si="40"/>
        <v>Показатели, характеризующие объем государственной услуги, установленные в государственном задании</v>
      </c>
      <c r="F737" s="90" t="s">
        <v>51</v>
      </c>
      <c r="G737" s="90"/>
      <c r="H737" s="90"/>
      <c r="I737" s="90"/>
      <c r="J737" s="90"/>
      <c r="K737" s="21" t="s">
        <v>21</v>
      </c>
      <c r="L737" s="21" t="s">
        <v>22</v>
      </c>
      <c r="M737" s="90" t="s">
        <v>20</v>
      </c>
      <c r="N737" s="90"/>
      <c r="O737" s="103"/>
    </row>
    <row r="738" spans="1:15" ht="189">
      <c r="A738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38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38" s="18" t="str">
        <f t="shared" si="40"/>
        <v>Показатели, характеризующие объем государственной услуги, установленные в государственном задании</v>
      </c>
      <c r="F738" s="21" t="s">
        <v>26</v>
      </c>
      <c r="G738" s="63"/>
      <c r="H738" s="64"/>
      <c r="I738" s="21"/>
      <c r="J738" s="21"/>
      <c r="K738" s="22"/>
      <c r="L738" s="21"/>
      <c r="M738" s="20"/>
      <c r="N738" s="20"/>
      <c r="O738" s="103"/>
    </row>
    <row r="739" spans="1:15" ht="189">
      <c r="A739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39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39" s="18" t="str">
        <f t="shared" si="40"/>
        <v>Показатели, характеризующие объем государственной услуги, установленные в государственном задании</v>
      </c>
      <c r="F739" s="108"/>
      <c r="G739" s="108" t="s">
        <v>12</v>
      </c>
      <c r="H739" s="108"/>
      <c r="I739" s="108"/>
      <c r="J739" s="108"/>
      <c r="K739" s="109"/>
      <c r="L739" s="108"/>
      <c r="M739" s="108"/>
      <c r="N739" s="108"/>
      <c r="O739" s="103"/>
    </row>
    <row r="740" spans="1:15" ht="189">
      <c r="A740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40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40" s="18" t="str">
        <f t="shared" si="40"/>
        <v>Показатели, характеризующие объем государственной услуги, установленные в государственном задании</v>
      </c>
      <c r="F740" s="108"/>
      <c r="G740" s="108"/>
      <c r="H740" s="108"/>
      <c r="I740" s="108"/>
      <c r="J740" s="108"/>
      <c r="K740" s="109"/>
      <c r="L740" s="108"/>
      <c r="M740" s="108"/>
      <c r="N740" s="108"/>
      <c r="O740" s="103"/>
    </row>
    <row r="741" spans="1:15" ht="189">
      <c r="A741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41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41" s="18" t="str">
        <f t="shared" si="40"/>
        <v>Показатели, характеризующие объем государственной услуги, установленные в государственном задании</v>
      </c>
      <c r="F741" s="108"/>
      <c r="G741" s="108"/>
      <c r="H741" s="108"/>
      <c r="I741" s="108"/>
      <c r="J741" s="108"/>
      <c r="K741" s="109"/>
      <c r="L741" s="108"/>
      <c r="M741" s="108"/>
      <c r="N741" s="108"/>
      <c r="O741" s="103"/>
    </row>
    <row r="742" spans="1:15" ht="189">
      <c r="A742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42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42" s="18" t="str">
        <f t="shared" si="40"/>
        <v>Показатели, характеризующие объем государственной услуги, установленные в государственном задании</v>
      </c>
      <c r="F742" s="21"/>
      <c r="G742" s="62" t="s">
        <v>485</v>
      </c>
      <c r="H742" s="58"/>
      <c r="I742" s="21"/>
      <c r="J742" s="21"/>
      <c r="K742" s="22"/>
      <c r="L742" s="106">
        <f>(K743+K744+K745+K746+K747+K748)/6</f>
        <v>1.0240362809813572</v>
      </c>
      <c r="M742" s="20"/>
      <c r="N742" s="20"/>
      <c r="O742" s="103"/>
    </row>
    <row r="743" spans="1:15" ht="189">
      <c r="A743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43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43" s="18" t="str">
        <f t="shared" si="40"/>
        <v>Показатели, характеризующие объем государственной услуги, установленные в государственном задании</v>
      </c>
      <c r="F743" s="24" t="s">
        <v>53</v>
      </c>
      <c r="G743" s="62" t="s">
        <v>486</v>
      </c>
      <c r="H743" s="58" t="s">
        <v>475</v>
      </c>
      <c r="I743" s="21">
        <v>52</v>
      </c>
      <c r="J743" s="21">
        <v>52</v>
      </c>
      <c r="K743" s="22">
        <f t="shared" ref="K743:K748" si="41">J743/I743</f>
        <v>1</v>
      </c>
      <c r="L743" s="106"/>
      <c r="M743" s="20" t="s">
        <v>487</v>
      </c>
      <c r="N743" s="20" t="s">
        <v>35</v>
      </c>
      <c r="O743" s="103"/>
    </row>
    <row r="744" spans="1:15" ht="189">
      <c r="A744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44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44" s="18" t="str">
        <f t="shared" si="40"/>
        <v>Показатели, характеризующие объем государственной услуги, установленные в государственном задании</v>
      </c>
      <c r="F744" s="24" t="s">
        <v>56</v>
      </c>
      <c r="G744" s="62" t="s">
        <v>488</v>
      </c>
      <c r="H744" s="58" t="s">
        <v>489</v>
      </c>
      <c r="I744" s="28">
        <v>832</v>
      </c>
      <c r="J744" s="28">
        <v>832</v>
      </c>
      <c r="K744" s="22">
        <f t="shared" si="41"/>
        <v>1</v>
      </c>
      <c r="L744" s="106"/>
      <c r="M744" s="20" t="s">
        <v>487</v>
      </c>
      <c r="N744" s="20" t="s">
        <v>35</v>
      </c>
      <c r="O744" s="103"/>
    </row>
    <row r="745" spans="1:15" ht="189">
      <c r="A745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45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45" s="18" t="str">
        <f t="shared" si="40"/>
        <v>Показатели, характеризующие объем государственной услуги, установленные в государственном задании</v>
      </c>
      <c r="F745" s="24" t="s">
        <v>60</v>
      </c>
      <c r="G745" s="62" t="s">
        <v>490</v>
      </c>
      <c r="H745" s="58" t="s">
        <v>58</v>
      </c>
      <c r="I745" s="26">
        <v>11115.7</v>
      </c>
      <c r="J745" s="26">
        <v>11087.73</v>
      </c>
      <c r="K745" s="22">
        <f t="shared" si="41"/>
        <v>0.99748373921570377</v>
      </c>
      <c r="L745" s="106"/>
      <c r="M745" s="20" t="s">
        <v>491</v>
      </c>
      <c r="N745" s="20" t="s">
        <v>35</v>
      </c>
      <c r="O745" s="103"/>
    </row>
    <row r="746" spans="1:15" ht="189">
      <c r="A746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46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46" s="18" t="str">
        <f t="shared" si="40"/>
        <v>Показатели, характеризующие объем государственной услуги, установленные в государственном задании</v>
      </c>
      <c r="F746" s="24" t="s">
        <v>63</v>
      </c>
      <c r="G746" s="62" t="s">
        <v>492</v>
      </c>
      <c r="H746" s="58" t="s">
        <v>493</v>
      </c>
      <c r="I746" s="21">
        <v>23.4</v>
      </c>
      <c r="J746" s="21">
        <v>25.15</v>
      </c>
      <c r="K746" s="22">
        <f t="shared" si="41"/>
        <v>1.0747863247863247</v>
      </c>
      <c r="L746" s="106"/>
      <c r="M746" s="20" t="s">
        <v>494</v>
      </c>
      <c r="N746" s="20" t="s">
        <v>35</v>
      </c>
      <c r="O746" s="103"/>
    </row>
    <row r="747" spans="1:15" ht="189">
      <c r="A747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47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47" s="18" t="str">
        <f t="shared" si="40"/>
        <v>Показатели, характеризующие объем государственной услуги, установленные в государственном задании</v>
      </c>
      <c r="F747" s="24" t="s">
        <v>66</v>
      </c>
      <c r="G747" s="62" t="s">
        <v>495</v>
      </c>
      <c r="H747" s="58" t="s">
        <v>441</v>
      </c>
      <c r="I747" s="21">
        <v>94</v>
      </c>
      <c r="J747" s="21">
        <v>101</v>
      </c>
      <c r="K747" s="22">
        <f t="shared" si="41"/>
        <v>1.074468085106383</v>
      </c>
      <c r="L747" s="106"/>
      <c r="M747" s="20" t="s">
        <v>494</v>
      </c>
      <c r="N747" s="20" t="s">
        <v>35</v>
      </c>
      <c r="O747" s="103"/>
    </row>
    <row r="748" spans="1:15" ht="189">
      <c r="A748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48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48" s="18" t="str">
        <f t="shared" si="40"/>
        <v>Показатели, характеризующие объем государственной услуги, установленные в государственном задании</v>
      </c>
      <c r="F748" s="24" t="s">
        <v>496</v>
      </c>
      <c r="G748" s="62" t="s">
        <v>61</v>
      </c>
      <c r="H748" s="58" t="s">
        <v>451</v>
      </c>
      <c r="I748" s="26">
        <v>9248.2999999999993</v>
      </c>
      <c r="J748" s="26">
        <v>9224.99</v>
      </c>
      <c r="K748" s="22">
        <f t="shared" si="41"/>
        <v>0.99747953677973256</v>
      </c>
      <c r="L748" s="106"/>
      <c r="M748" s="20" t="s">
        <v>491</v>
      </c>
      <c r="N748" s="20" t="s">
        <v>79</v>
      </c>
      <c r="O748" s="103"/>
    </row>
    <row r="749" spans="1:15" ht="189">
      <c r="A749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49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49" s="18" t="str">
        <f t="shared" si="40"/>
        <v>Показатели, характеризующие объем государственной услуги, установленные в государственном задании</v>
      </c>
      <c r="F749" s="31"/>
      <c r="G749" s="31"/>
      <c r="H749" s="31"/>
      <c r="I749" s="31"/>
      <c r="J749" s="31"/>
      <c r="K749" s="31"/>
      <c r="L749" s="31"/>
      <c r="M749" s="31"/>
      <c r="N749" s="31"/>
      <c r="O749" s="31"/>
    </row>
    <row r="750" spans="1:15" ht="189">
      <c r="A750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50" s="18" t="str">
        <f t="shared" si="39"/>
        <v>Наименование услуги:  информирование населения о деятельности и решениях органов государственной власти, распространение иной официальной и социально значимой информации</v>
      </c>
      <c r="C750" s="18" t="str">
        <f t="shared" si="40"/>
        <v>Показатели, характеризующие объем государственной услуги, установленные в государственном задании</v>
      </c>
      <c r="F750" s="31"/>
      <c r="G750" s="31"/>
      <c r="H750" s="31"/>
      <c r="I750" s="31"/>
      <c r="J750" s="31"/>
      <c r="K750" s="31"/>
      <c r="L750" s="31"/>
      <c r="M750" s="31"/>
      <c r="N750" s="31"/>
      <c r="O750" s="31"/>
    </row>
    <row r="751" spans="1:15" ht="268.5">
      <c r="A751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51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51" s="18" t="str">
        <f t="shared" si="40"/>
        <v>Показатели, характеризующие объем государственной услуги, установленные в государственном задании</v>
      </c>
      <c r="F751" s="87" t="s">
        <v>497</v>
      </c>
      <c r="G751" s="88"/>
      <c r="H751" s="88"/>
      <c r="I751" s="88"/>
      <c r="J751" s="88"/>
      <c r="K751" s="88"/>
      <c r="L751" s="88"/>
      <c r="M751" s="88"/>
      <c r="N751" s="88"/>
      <c r="O751" s="89"/>
    </row>
    <row r="752" spans="1:15" ht="267.75">
      <c r="A752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52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52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52" s="90" t="s">
        <v>25</v>
      </c>
      <c r="G752" s="90"/>
      <c r="H752" s="90"/>
      <c r="I752" s="90"/>
      <c r="J752" s="90"/>
      <c r="K752" s="20" t="s">
        <v>18</v>
      </c>
      <c r="L752" s="20" t="s">
        <v>19</v>
      </c>
      <c r="M752" s="90" t="s">
        <v>20</v>
      </c>
      <c r="N752" s="90"/>
      <c r="O752" s="98">
        <f>(L754+L759)/2</f>
        <v>2.3028502777557547</v>
      </c>
    </row>
    <row r="753" spans="1:15" ht="267.75">
      <c r="A753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53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53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53" s="21" t="s">
        <v>26</v>
      </c>
      <c r="G753" s="38" t="s">
        <v>12</v>
      </c>
      <c r="H753" s="38" t="s">
        <v>4</v>
      </c>
      <c r="I753" s="21"/>
      <c r="J753" s="21"/>
      <c r="K753" s="21"/>
      <c r="L753" s="21"/>
      <c r="M753" s="21"/>
      <c r="N753" s="21"/>
      <c r="O753" s="103"/>
    </row>
    <row r="754" spans="1:15" ht="267.75">
      <c r="A754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54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54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54" s="21" t="s">
        <v>26</v>
      </c>
      <c r="G754" s="40" t="s">
        <v>367</v>
      </c>
      <c r="H754" s="41" t="s">
        <v>3</v>
      </c>
      <c r="I754" s="21" t="s">
        <v>368</v>
      </c>
      <c r="J754" s="21">
        <v>100</v>
      </c>
      <c r="K754" s="22">
        <f>J754/50</f>
        <v>2</v>
      </c>
      <c r="L754" s="98">
        <f>(K754+K755+K756)/3</f>
        <v>1.3333333333333333</v>
      </c>
      <c r="M754" s="20" t="s">
        <v>29</v>
      </c>
      <c r="N754" s="20" t="s">
        <v>30</v>
      </c>
      <c r="O754" s="103"/>
    </row>
    <row r="755" spans="1:15" ht="267.75">
      <c r="A755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55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55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55" s="21" t="s">
        <v>31</v>
      </c>
      <c r="G755" s="40" t="s">
        <v>498</v>
      </c>
      <c r="H755" s="41" t="s">
        <v>472</v>
      </c>
      <c r="I755" s="21" t="s">
        <v>39</v>
      </c>
      <c r="J755" s="21">
        <v>1</v>
      </c>
      <c r="K755" s="22">
        <f>J755/1</f>
        <v>1</v>
      </c>
      <c r="L755" s="104"/>
      <c r="M755" s="20"/>
      <c r="N755" s="20" t="s">
        <v>35</v>
      </c>
      <c r="O755" s="103"/>
    </row>
    <row r="756" spans="1:15" ht="267.75">
      <c r="A756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56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56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56" s="21" t="s">
        <v>36</v>
      </c>
      <c r="G756" s="40" t="s">
        <v>48</v>
      </c>
      <c r="H756" s="41" t="s">
        <v>49</v>
      </c>
      <c r="I756" s="21" t="s">
        <v>39</v>
      </c>
      <c r="J756" s="21">
        <v>1</v>
      </c>
      <c r="K756" s="22">
        <f>J756/1</f>
        <v>1</v>
      </c>
      <c r="L756" s="105"/>
      <c r="M756" s="20"/>
      <c r="N756" s="20" t="s">
        <v>30</v>
      </c>
      <c r="O756" s="103"/>
    </row>
    <row r="757" spans="1:15" ht="267.75">
      <c r="A757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57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57" s="18" t="str">
        <f t="shared" si="40"/>
        <v>Показатели, характеризующие объем государственной услуги, установленные в государственном задании</v>
      </c>
      <c r="F757" s="90" t="s">
        <v>51</v>
      </c>
      <c r="G757" s="90"/>
      <c r="H757" s="90"/>
      <c r="I757" s="90"/>
      <c r="J757" s="90"/>
      <c r="K757" s="21" t="s">
        <v>21</v>
      </c>
      <c r="L757" s="21" t="s">
        <v>22</v>
      </c>
      <c r="M757" s="90" t="s">
        <v>20</v>
      </c>
      <c r="N757" s="90"/>
      <c r="O757" s="103"/>
    </row>
    <row r="758" spans="1:15" ht="267.75">
      <c r="A758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58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58" s="18" t="str">
        <f t="shared" si="40"/>
        <v>Показатели, характеризующие объем государственной услуги, установленные в государственном задании</v>
      </c>
      <c r="F758" s="21" t="s">
        <v>26</v>
      </c>
      <c r="G758" s="62" t="s">
        <v>499</v>
      </c>
      <c r="H758" s="58"/>
      <c r="I758" s="21"/>
      <c r="J758" s="21"/>
      <c r="K758" s="21"/>
      <c r="L758" s="21"/>
      <c r="M758" s="20"/>
      <c r="N758" s="20"/>
      <c r="O758" s="103"/>
    </row>
    <row r="759" spans="1:15" ht="267.75">
      <c r="A759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59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59" s="18" t="str">
        <f t="shared" si="40"/>
        <v>Показатели, характеризующие объем государственной услуги, установленные в государственном задании</v>
      </c>
      <c r="F759" s="21" t="s">
        <v>403</v>
      </c>
      <c r="G759" s="62" t="s">
        <v>500</v>
      </c>
      <c r="H759" s="58" t="s">
        <v>49</v>
      </c>
      <c r="I759" s="23">
        <v>151700</v>
      </c>
      <c r="J759" s="23">
        <v>1320164</v>
      </c>
      <c r="K759" s="22">
        <f>J759/I759</f>
        <v>8.7024653922214892</v>
      </c>
      <c r="L759" s="98">
        <f>(K759+K760+K761)/3</f>
        <v>3.2723672221781759</v>
      </c>
      <c r="M759" s="20" t="s">
        <v>501</v>
      </c>
      <c r="N759" s="20" t="s">
        <v>35</v>
      </c>
      <c r="O759" s="103"/>
    </row>
    <row r="760" spans="1:15" ht="267.75">
      <c r="A760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60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60" s="18" t="str">
        <f t="shared" si="40"/>
        <v>Показатели, характеризующие объем государственной услуги, установленные в государственном задании</v>
      </c>
      <c r="F760" s="21" t="s">
        <v>434</v>
      </c>
      <c r="G760" s="62" t="s">
        <v>502</v>
      </c>
      <c r="H760" s="58" t="s">
        <v>58</v>
      </c>
      <c r="I760" s="26">
        <v>212.25</v>
      </c>
      <c r="J760" s="26">
        <v>24.38</v>
      </c>
      <c r="K760" s="22">
        <f>J760/I760</f>
        <v>0.11486454652532391</v>
      </c>
      <c r="L760" s="106"/>
      <c r="M760" s="20" t="s">
        <v>503</v>
      </c>
      <c r="N760" s="20" t="s">
        <v>35</v>
      </c>
      <c r="O760" s="103"/>
    </row>
    <row r="761" spans="1:15" ht="267.75">
      <c r="A761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61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61" s="18" t="str">
        <f t="shared" si="40"/>
        <v>Показатели, характеризующие объем государственной услуги, установленные в государственном задании</v>
      </c>
      <c r="F761" s="21" t="s">
        <v>436</v>
      </c>
      <c r="G761" s="62" t="s">
        <v>61</v>
      </c>
      <c r="H761" s="58" t="s">
        <v>451</v>
      </c>
      <c r="I761" s="26">
        <v>32198.400000000001</v>
      </c>
      <c r="J761" s="26">
        <v>32191.05</v>
      </c>
      <c r="K761" s="22">
        <f>J761/I761</f>
        <v>0.99977172778771606</v>
      </c>
      <c r="L761" s="106"/>
      <c r="M761" s="20" t="s">
        <v>504</v>
      </c>
      <c r="N761" s="20" t="s">
        <v>35</v>
      </c>
      <c r="O761" s="103"/>
    </row>
    <row r="762" spans="1:15" ht="267.75">
      <c r="A762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62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62" s="18" t="str">
        <f t="shared" si="40"/>
        <v>Показатели, характеризующие объем государственной услуги, установленные в государственном задании</v>
      </c>
      <c r="F762" s="31"/>
      <c r="G762" s="31"/>
      <c r="H762" s="31"/>
      <c r="I762" s="31"/>
      <c r="J762" s="31"/>
      <c r="K762" s="31"/>
      <c r="L762" s="31"/>
      <c r="M762" s="31"/>
      <c r="N762" s="31"/>
      <c r="O762" s="31"/>
    </row>
    <row r="763" spans="1:15" ht="267.75">
      <c r="A763" s="18" t="str">
        <f t="shared" si="38"/>
        <v>Наименование учреждения: краевое государственное автономное учреждение  «Красноярский краевой Дом журналиста»</v>
      </c>
      <c r="B763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63" s="18" t="str">
        <f t="shared" si="40"/>
        <v>Показатели, характеризующие объем государственной услуги, установленные в государственном задании</v>
      </c>
      <c r="F763" s="31"/>
      <c r="G763" s="31"/>
      <c r="H763" s="31"/>
      <c r="I763" s="31"/>
      <c r="J763" s="31"/>
      <c r="K763" s="31"/>
      <c r="L763" s="31"/>
      <c r="M763" s="31"/>
      <c r="N763" s="31"/>
      <c r="O763" s="31"/>
    </row>
    <row r="764" spans="1:15" ht="267.75">
      <c r="A764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64" s="18" t="str">
        <f t="shared" si="39"/>
        <v>Наименование услуги: открытость власти и информированность населения Красноярского края о деятельности и решениях органов государственной власти Красноярского края, информационно - разъяснительная работа по актуальным социально - значимым вопросам</v>
      </c>
      <c r="C764" s="18" t="str">
        <f t="shared" si="40"/>
        <v>Показатели, характеризующие объем государственной услуги, установленные в государственном задании</v>
      </c>
      <c r="F764" s="87" t="s">
        <v>505</v>
      </c>
      <c r="G764" s="88"/>
      <c r="H764" s="88"/>
      <c r="I764" s="88"/>
      <c r="J764" s="88"/>
      <c r="K764" s="88"/>
      <c r="L764" s="88"/>
      <c r="M764" s="88"/>
      <c r="N764" s="88"/>
      <c r="O764" s="89"/>
    </row>
    <row r="765" spans="1:15" ht="300">
      <c r="A765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65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65" s="18" t="str">
        <f t="shared" si="40"/>
        <v>Показатели, характеризующие объем государственной услуги, установленные в государственном задании</v>
      </c>
      <c r="F765" s="87" t="s">
        <v>506</v>
      </c>
      <c r="G765" s="88"/>
      <c r="H765" s="88"/>
      <c r="I765" s="88"/>
      <c r="J765" s="88"/>
      <c r="K765" s="88"/>
      <c r="L765" s="88"/>
      <c r="M765" s="88"/>
      <c r="N765" s="88"/>
      <c r="O765" s="89"/>
    </row>
    <row r="766" spans="1:15" ht="299.25">
      <c r="A766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66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66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66" s="90" t="s">
        <v>25</v>
      </c>
      <c r="G766" s="90"/>
      <c r="H766" s="90"/>
      <c r="I766" s="90"/>
      <c r="J766" s="90"/>
      <c r="K766" s="20" t="s">
        <v>18</v>
      </c>
      <c r="L766" s="20" t="s">
        <v>19</v>
      </c>
      <c r="M766" s="90" t="s">
        <v>20</v>
      </c>
      <c r="N766" s="90"/>
      <c r="O766" s="20"/>
    </row>
    <row r="767" spans="1:15" ht="299.25">
      <c r="A767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67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67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67" s="21" t="s">
        <v>26</v>
      </c>
      <c r="G767" s="20" t="s">
        <v>507</v>
      </c>
      <c r="H767" s="21" t="s">
        <v>3</v>
      </c>
      <c r="I767" s="21" t="s">
        <v>368</v>
      </c>
      <c r="J767" s="21">
        <v>100</v>
      </c>
      <c r="K767" s="22">
        <f>J767/50</f>
        <v>2</v>
      </c>
      <c r="L767" s="92">
        <f>(K778+K777+K776+K775+K774+K773+K772+K771+K770+K769+K768+K767)/12</f>
        <v>1.4726909722222221</v>
      </c>
      <c r="M767" s="20" t="s">
        <v>29</v>
      </c>
      <c r="N767" s="20" t="s">
        <v>30</v>
      </c>
      <c r="O767" s="92">
        <f>(L767+L782)/2</f>
        <v>1.2760847604071341</v>
      </c>
    </row>
    <row r="768" spans="1:15" ht="299.25">
      <c r="A768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68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68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68" s="21" t="s">
        <v>31</v>
      </c>
      <c r="G768" s="20" t="s">
        <v>508</v>
      </c>
      <c r="H768" s="21" t="s">
        <v>33</v>
      </c>
      <c r="I768" s="21" t="s">
        <v>509</v>
      </c>
      <c r="J768" s="23">
        <v>40000</v>
      </c>
      <c r="K768" s="22">
        <f>J768/40000</f>
        <v>1</v>
      </c>
      <c r="L768" s="93"/>
      <c r="M768" s="21"/>
      <c r="N768" s="20" t="s">
        <v>35</v>
      </c>
      <c r="O768" s="93"/>
    </row>
    <row r="769" spans="1:15" ht="299.25">
      <c r="A769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69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69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69" s="21" t="s">
        <v>36</v>
      </c>
      <c r="G769" s="20" t="s">
        <v>510</v>
      </c>
      <c r="H769" s="20" t="s">
        <v>33</v>
      </c>
      <c r="I769" s="21" t="s">
        <v>511</v>
      </c>
      <c r="J769" s="23">
        <v>5000</v>
      </c>
      <c r="K769" s="22">
        <f>J769/5000</f>
        <v>1</v>
      </c>
      <c r="L769" s="93"/>
      <c r="M769" s="21"/>
      <c r="N769" s="20" t="s">
        <v>35</v>
      </c>
      <c r="O769" s="93"/>
    </row>
    <row r="770" spans="1:15" ht="299.25">
      <c r="A770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70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70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70" s="21" t="s">
        <v>40</v>
      </c>
      <c r="G770" s="20" t="s">
        <v>512</v>
      </c>
      <c r="H770" s="20" t="s">
        <v>513</v>
      </c>
      <c r="I770" s="21" t="s">
        <v>514</v>
      </c>
      <c r="J770" s="21">
        <v>213.98</v>
      </c>
      <c r="K770" s="22">
        <f>J770/96</f>
        <v>2.2289583333333334</v>
      </c>
      <c r="L770" s="93"/>
      <c r="M770" s="20" t="s">
        <v>515</v>
      </c>
      <c r="N770" s="20" t="s">
        <v>35</v>
      </c>
      <c r="O770" s="93"/>
    </row>
    <row r="771" spans="1:15" ht="299.25">
      <c r="A771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71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71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71" s="21" t="s">
        <v>43</v>
      </c>
      <c r="G771" s="20" t="s">
        <v>516</v>
      </c>
      <c r="H771" s="20" t="s">
        <v>472</v>
      </c>
      <c r="I771" s="21" t="s">
        <v>379</v>
      </c>
      <c r="J771" s="21">
        <v>6.84</v>
      </c>
      <c r="K771" s="22">
        <f>J771/3</f>
        <v>2.2799999999999998</v>
      </c>
      <c r="L771" s="93"/>
      <c r="M771" s="20" t="s">
        <v>517</v>
      </c>
      <c r="N771" s="20" t="s">
        <v>35</v>
      </c>
      <c r="O771" s="93"/>
    </row>
    <row r="772" spans="1:15" ht="299.25">
      <c r="A772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72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72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72" s="21" t="s">
        <v>47</v>
      </c>
      <c r="G772" s="20" t="s">
        <v>518</v>
      </c>
      <c r="H772" s="20" t="s">
        <v>472</v>
      </c>
      <c r="I772" s="21" t="s">
        <v>373</v>
      </c>
      <c r="J772" s="21">
        <v>19.96</v>
      </c>
      <c r="K772" s="22">
        <f>J772/12</f>
        <v>1.6633333333333333</v>
      </c>
      <c r="L772" s="93"/>
      <c r="M772" s="20" t="s">
        <v>519</v>
      </c>
      <c r="N772" s="20" t="s">
        <v>35</v>
      </c>
      <c r="O772" s="93"/>
    </row>
    <row r="773" spans="1:15" ht="299.25">
      <c r="A773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73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73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73" s="21" t="s">
        <v>381</v>
      </c>
      <c r="G773" s="20" t="s">
        <v>520</v>
      </c>
      <c r="H773" s="20" t="s">
        <v>521</v>
      </c>
      <c r="I773" s="21" t="s">
        <v>522</v>
      </c>
      <c r="J773" s="21">
        <v>3</v>
      </c>
      <c r="K773" s="22">
        <f>J773/2</f>
        <v>1.5</v>
      </c>
      <c r="L773" s="93"/>
      <c r="M773" s="21"/>
      <c r="N773" s="20" t="s">
        <v>35</v>
      </c>
      <c r="O773" s="93"/>
    </row>
    <row r="774" spans="1:15" ht="299.25">
      <c r="A774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74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74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74" s="21" t="s">
        <v>383</v>
      </c>
      <c r="G774" s="20" t="s">
        <v>523</v>
      </c>
      <c r="H774" s="20" t="s">
        <v>521</v>
      </c>
      <c r="I774" s="21" t="s">
        <v>39</v>
      </c>
      <c r="J774" s="21">
        <v>1</v>
      </c>
      <c r="K774" s="22">
        <f>J774/1</f>
        <v>1</v>
      </c>
      <c r="L774" s="93"/>
      <c r="M774" s="20" t="s">
        <v>524</v>
      </c>
      <c r="N774" s="20" t="s">
        <v>35</v>
      </c>
      <c r="O774" s="93"/>
    </row>
    <row r="775" spans="1:15" ht="299.25">
      <c r="A775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75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75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75" s="21" t="s">
        <v>385</v>
      </c>
      <c r="G775" s="20" t="s">
        <v>525</v>
      </c>
      <c r="H775" s="20" t="s">
        <v>526</v>
      </c>
      <c r="I775" s="21" t="s">
        <v>527</v>
      </c>
      <c r="J775" s="21">
        <v>14</v>
      </c>
      <c r="K775" s="22">
        <f>J775/14</f>
        <v>1</v>
      </c>
      <c r="L775" s="93"/>
      <c r="M775" s="21"/>
      <c r="N775" s="20" t="s">
        <v>35</v>
      </c>
      <c r="O775" s="93"/>
    </row>
    <row r="776" spans="1:15" ht="299.25">
      <c r="A776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76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76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76" s="49" t="s">
        <v>387</v>
      </c>
      <c r="G776" s="20" t="s">
        <v>528</v>
      </c>
      <c r="H776" s="20" t="s">
        <v>529</v>
      </c>
      <c r="I776" s="21" t="s">
        <v>530</v>
      </c>
      <c r="J776" s="21">
        <v>5</v>
      </c>
      <c r="K776" s="22">
        <f>J776/5</f>
        <v>1</v>
      </c>
      <c r="L776" s="93"/>
      <c r="M776" s="21"/>
      <c r="N776" s="20" t="s">
        <v>35</v>
      </c>
      <c r="O776" s="93"/>
    </row>
    <row r="777" spans="1:15" ht="299.25">
      <c r="A777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77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77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77" s="49" t="s">
        <v>389</v>
      </c>
      <c r="G777" s="20" t="s">
        <v>531</v>
      </c>
      <c r="H777" s="20" t="s">
        <v>405</v>
      </c>
      <c r="I777" s="21" t="s">
        <v>379</v>
      </c>
      <c r="J777" s="21">
        <v>6</v>
      </c>
      <c r="K777" s="22">
        <f>J777/3</f>
        <v>2</v>
      </c>
      <c r="L777" s="93"/>
      <c r="M777" s="20" t="s">
        <v>532</v>
      </c>
      <c r="N777" s="20" t="s">
        <v>30</v>
      </c>
      <c r="O777" s="93"/>
    </row>
    <row r="778" spans="1:15" ht="299.25">
      <c r="A778" s="18" t="str">
        <f t="shared" si="38"/>
        <v>Наименование учреждения: краевое государственное автономное учреждение  «Редакция газеты «Наш Красноярский край»</v>
      </c>
      <c r="B778" s="18" t="str">
        <f t="shared" si="39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78" s="18" t="str">
        <f t="shared" si="40"/>
        <v>Показатели, характеризующие качество государственной услуги, установленные в государственном задании</v>
      </c>
      <c r="F778" s="49" t="s">
        <v>391</v>
      </c>
      <c r="G778" s="20" t="s">
        <v>533</v>
      </c>
      <c r="H778" s="20" t="s">
        <v>513</v>
      </c>
      <c r="I778" s="21" t="s">
        <v>534</v>
      </c>
      <c r="J778" s="21">
        <v>200</v>
      </c>
      <c r="K778" s="22">
        <f>J778/200</f>
        <v>1</v>
      </c>
      <c r="L778" s="93"/>
      <c r="M778" s="20"/>
      <c r="N778" s="20" t="s">
        <v>35</v>
      </c>
      <c r="O778" s="93"/>
    </row>
    <row r="779" spans="1:15" ht="299.25">
      <c r="A779" s="18" t="str">
        <f t="shared" ref="A779:A842" si="42">IF(LEFT(F779,15)="Наименование уч",F779,A778)</f>
        <v>Наименование учреждения: краевое государственное автономное учреждение  «Редакция газеты «Наш Красноярский край»</v>
      </c>
      <c r="B779" s="18" t="str">
        <f t="shared" ref="B779:B842" si="43">IF(LEFT(F779,15)="Наименование ус",F779,IF(LEFT(F779,15)="Наименование ра",F779,B778))</f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79" s="18" t="str">
        <f t="shared" ref="C779:C842" si="44">IF(LEFT(F779,1)="П",F779,C778)</f>
        <v>Показатели, характеризующие качество государственной услуги, установленные в государственном задании</v>
      </c>
      <c r="F779" s="49" t="s">
        <v>391</v>
      </c>
      <c r="G779" s="20"/>
      <c r="H779" s="20"/>
      <c r="I779" s="21"/>
      <c r="J779" s="21"/>
      <c r="K779" s="22"/>
      <c r="L779" s="94"/>
      <c r="M779" s="20"/>
      <c r="N779" s="20"/>
      <c r="O779" s="93"/>
    </row>
    <row r="780" spans="1:15" ht="299.25">
      <c r="A780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80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80" s="18" t="str">
        <f t="shared" si="44"/>
        <v>Показатели, характеризующие объем государственной услуги, установленные в государственном задании</v>
      </c>
      <c r="F780" s="90" t="s">
        <v>51</v>
      </c>
      <c r="G780" s="90"/>
      <c r="H780" s="90"/>
      <c r="I780" s="90"/>
      <c r="J780" s="90"/>
      <c r="K780" s="21" t="s">
        <v>21</v>
      </c>
      <c r="L780" s="21" t="s">
        <v>22</v>
      </c>
      <c r="M780" s="91" t="s">
        <v>20</v>
      </c>
      <c r="N780" s="91"/>
      <c r="O780" s="93"/>
    </row>
    <row r="781" spans="1:15" ht="299.25">
      <c r="A781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81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81" s="18" t="str">
        <f t="shared" si="44"/>
        <v>Показатели, характеризующие объем государственной услуги, установленные в государственном задании</v>
      </c>
      <c r="F781" s="24" t="s">
        <v>26</v>
      </c>
      <c r="G781" s="20" t="s">
        <v>535</v>
      </c>
      <c r="H781" s="21"/>
      <c r="I781" s="21"/>
      <c r="J781" s="21"/>
      <c r="K781" s="22"/>
      <c r="L781" s="21"/>
      <c r="M781" s="21"/>
      <c r="N781" s="21"/>
      <c r="O781" s="93"/>
    </row>
    <row r="782" spans="1:15" ht="299.25">
      <c r="A782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82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82" s="18" t="str">
        <f t="shared" si="44"/>
        <v>Показатели, характеризующие объем государственной услуги, установленные в государственном задании</v>
      </c>
      <c r="F782" s="24" t="s">
        <v>53</v>
      </c>
      <c r="G782" s="20" t="s">
        <v>536</v>
      </c>
      <c r="H782" s="20" t="s">
        <v>537</v>
      </c>
      <c r="I782" s="21">
        <v>47</v>
      </c>
      <c r="J782" s="21">
        <v>49</v>
      </c>
      <c r="K782" s="22">
        <f>J782/I782</f>
        <v>1.0425531914893618</v>
      </c>
      <c r="L782" s="98">
        <f>(K782+K783+K784+K785+K786+K787+K788+K789+K790)/9</f>
        <v>1.0794785485920464</v>
      </c>
      <c r="M782" s="21"/>
      <c r="N782" s="20" t="s">
        <v>35</v>
      </c>
      <c r="O782" s="93"/>
    </row>
    <row r="783" spans="1:15" ht="299.25">
      <c r="A783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83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83" s="18" t="str">
        <f t="shared" si="44"/>
        <v>Показатели, характеризующие объем государственной услуги, установленные в государственном задании</v>
      </c>
      <c r="F783" s="24" t="s">
        <v>56</v>
      </c>
      <c r="G783" s="20" t="s">
        <v>538</v>
      </c>
      <c r="H783" s="20" t="s">
        <v>537</v>
      </c>
      <c r="I783" s="21">
        <v>49</v>
      </c>
      <c r="J783" s="21">
        <v>49</v>
      </c>
      <c r="K783" s="22">
        <f>J783/I783</f>
        <v>1</v>
      </c>
      <c r="L783" s="104"/>
      <c r="M783" s="21"/>
      <c r="N783" s="20" t="s">
        <v>35</v>
      </c>
      <c r="O783" s="93"/>
    </row>
    <row r="784" spans="1:15" ht="299.25">
      <c r="A784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84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84" s="18" t="str">
        <f t="shared" si="44"/>
        <v>Показатели, характеризующие объем государственной услуги, установленные в государственном задании</v>
      </c>
      <c r="F784" s="24" t="s">
        <v>60</v>
      </c>
      <c r="G784" s="20" t="s">
        <v>539</v>
      </c>
      <c r="H784" s="20" t="s">
        <v>540</v>
      </c>
      <c r="I784" s="65">
        <v>2504</v>
      </c>
      <c r="J784" s="65">
        <v>3421.65</v>
      </c>
      <c r="K784" s="22">
        <f>J784/I784</f>
        <v>1.3664736421725241</v>
      </c>
      <c r="L784" s="104"/>
      <c r="M784" s="20" t="s">
        <v>541</v>
      </c>
      <c r="N784" s="20" t="s">
        <v>35</v>
      </c>
      <c r="O784" s="93"/>
    </row>
    <row r="785" spans="1:15" ht="299.25">
      <c r="A785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85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85" s="18" t="str">
        <f t="shared" si="44"/>
        <v>Показатели, характеризующие объем государственной услуги, установленные в государственном задании</v>
      </c>
      <c r="F785" s="24" t="s">
        <v>63</v>
      </c>
      <c r="G785" s="20" t="s">
        <v>348</v>
      </c>
      <c r="H785" s="20" t="s">
        <v>542</v>
      </c>
      <c r="I785" s="28">
        <v>626</v>
      </c>
      <c r="J785" s="28">
        <v>855</v>
      </c>
      <c r="K785" s="22">
        <f t="shared" ref="K785:K790" si="45">J785/I785</f>
        <v>1.365814696485623</v>
      </c>
      <c r="L785" s="104"/>
      <c r="M785" s="20" t="s">
        <v>541</v>
      </c>
      <c r="N785" s="20" t="s">
        <v>35</v>
      </c>
      <c r="O785" s="93"/>
    </row>
    <row r="786" spans="1:15" ht="299.25">
      <c r="A786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86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86" s="18" t="str">
        <f t="shared" si="44"/>
        <v>Показатели, характеризующие объем государственной услуги, установленные в государственном задании</v>
      </c>
      <c r="F786" s="24" t="s">
        <v>66</v>
      </c>
      <c r="G786" s="20" t="s">
        <v>543</v>
      </c>
      <c r="H786" s="20" t="s">
        <v>544</v>
      </c>
      <c r="I786" s="23">
        <v>14750</v>
      </c>
      <c r="J786" s="23">
        <v>17200</v>
      </c>
      <c r="K786" s="22">
        <f t="shared" si="45"/>
        <v>1.1661016949152543</v>
      </c>
      <c r="L786" s="104"/>
      <c r="M786" s="20" t="s">
        <v>541</v>
      </c>
      <c r="N786" s="20" t="s">
        <v>35</v>
      </c>
      <c r="O786" s="93"/>
    </row>
    <row r="787" spans="1:15" ht="299.25">
      <c r="A787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87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87" s="18" t="str">
        <f t="shared" si="44"/>
        <v>Показатели, характеризующие объем государственной услуги, установленные в государственном задании</v>
      </c>
      <c r="F787" s="21" t="s">
        <v>545</v>
      </c>
      <c r="G787" s="20" t="s">
        <v>546</v>
      </c>
      <c r="H787" s="20" t="s">
        <v>58</v>
      </c>
      <c r="I787" s="26">
        <v>16874.04</v>
      </c>
      <c r="J787" s="21">
        <v>12348.6</v>
      </c>
      <c r="K787" s="22">
        <f t="shared" si="45"/>
        <v>0.73181052077629305</v>
      </c>
      <c r="L787" s="104"/>
      <c r="M787" s="20"/>
      <c r="N787" s="20" t="s">
        <v>79</v>
      </c>
      <c r="O787" s="93"/>
    </row>
    <row r="788" spans="1:15" ht="299.25">
      <c r="A788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88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88" s="18" t="str">
        <f t="shared" si="44"/>
        <v>Показатели, характеризующие объем государственной услуги, установленные в государственном задании</v>
      </c>
      <c r="F788" s="21" t="s">
        <v>547</v>
      </c>
      <c r="G788" s="20" t="s">
        <v>61</v>
      </c>
      <c r="H788" s="20" t="s">
        <v>548</v>
      </c>
      <c r="I788" s="26">
        <v>42252.6</v>
      </c>
      <c r="J788" s="26">
        <v>42252.6</v>
      </c>
      <c r="K788" s="22">
        <f t="shared" si="45"/>
        <v>1</v>
      </c>
      <c r="L788" s="104"/>
      <c r="M788" s="21"/>
      <c r="N788" s="20" t="s">
        <v>79</v>
      </c>
      <c r="O788" s="93"/>
    </row>
    <row r="789" spans="1:15" ht="299.25">
      <c r="A789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89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89" s="18" t="str">
        <f t="shared" si="44"/>
        <v>Показатели, характеризующие объем государственной услуги, установленные в государственном задании</v>
      </c>
      <c r="F789" s="21" t="s">
        <v>549</v>
      </c>
      <c r="G789" s="20" t="s">
        <v>550</v>
      </c>
      <c r="H789" s="20" t="s">
        <v>441</v>
      </c>
      <c r="I789" s="23">
        <v>1880</v>
      </c>
      <c r="J789" s="23">
        <v>1960</v>
      </c>
      <c r="K789" s="22">
        <f t="shared" si="45"/>
        <v>1.0425531914893618</v>
      </c>
      <c r="L789" s="104"/>
      <c r="M789" s="20" t="s">
        <v>551</v>
      </c>
      <c r="N789" s="20" t="s">
        <v>35</v>
      </c>
      <c r="O789" s="93"/>
    </row>
    <row r="790" spans="1:15" ht="299.25">
      <c r="A790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90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90" s="18" t="str">
        <f t="shared" si="44"/>
        <v>Показатели, характеризующие объем государственной услуги, установленные в государственном задании</v>
      </c>
      <c r="F790" s="21" t="s">
        <v>552</v>
      </c>
      <c r="G790" s="20" t="s">
        <v>553</v>
      </c>
      <c r="H790" s="20" t="s">
        <v>441</v>
      </c>
      <c r="I790" s="21">
        <v>245</v>
      </c>
      <c r="J790" s="21">
        <v>245</v>
      </c>
      <c r="K790" s="22">
        <f t="shared" si="45"/>
        <v>1</v>
      </c>
      <c r="L790" s="105"/>
      <c r="M790" s="21"/>
      <c r="N790" s="20" t="s">
        <v>35</v>
      </c>
      <c r="O790" s="94"/>
    </row>
    <row r="791" spans="1:15" ht="299.25">
      <c r="A791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91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91" s="18" t="str">
        <f t="shared" si="44"/>
        <v>Показатели, характеризующие объем государственной услуги, установленные в государственном задании</v>
      </c>
      <c r="F791" s="66"/>
      <c r="G791" s="67"/>
      <c r="H791" s="67"/>
      <c r="I791" s="66"/>
      <c r="J791" s="66"/>
      <c r="K791" s="68"/>
      <c r="L791" s="69"/>
      <c r="M791" s="66"/>
      <c r="N791" s="67"/>
      <c r="O791" s="70"/>
    </row>
    <row r="792" spans="1:15" ht="300">
      <c r="A792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92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92" s="18" t="str">
        <f t="shared" si="44"/>
        <v>Показатели, характеризующие объем государственной услуги, установленные в государственном задании</v>
      </c>
      <c r="F792" s="87" t="s">
        <v>506</v>
      </c>
      <c r="G792" s="88"/>
      <c r="H792" s="88"/>
      <c r="I792" s="88"/>
      <c r="J792" s="88"/>
      <c r="K792" s="88"/>
      <c r="L792" s="88"/>
      <c r="M792" s="88"/>
      <c r="N792" s="88"/>
      <c r="O792" s="89"/>
    </row>
    <row r="793" spans="1:15" ht="299.25">
      <c r="A793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93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93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793" s="90" t="s">
        <v>25</v>
      </c>
      <c r="G793" s="90"/>
      <c r="H793" s="90"/>
      <c r="I793" s="90"/>
      <c r="J793" s="90"/>
      <c r="K793" s="20" t="s">
        <v>18</v>
      </c>
      <c r="L793" s="20" t="s">
        <v>19</v>
      </c>
      <c r="M793" s="90" t="s">
        <v>20</v>
      </c>
      <c r="N793" s="90"/>
      <c r="O793" s="20"/>
    </row>
    <row r="794" spans="1:15" ht="299.25">
      <c r="A794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94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94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794" s="21" t="s">
        <v>371</v>
      </c>
      <c r="G794" s="40" t="s">
        <v>554</v>
      </c>
      <c r="H794" s="58" t="s">
        <v>3</v>
      </c>
      <c r="I794" s="21" t="s">
        <v>368</v>
      </c>
      <c r="J794" s="21">
        <v>100</v>
      </c>
      <c r="K794" s="22">
        <f>J794/50</f>
        <v>2</v>
      </c>
      <c r="L794" s="98">
        <f>(K794+K795+K796+K797)/4</f>
        <v>1.675</v>
      </c>
      <c r="M794" s="20" t="s">
        <v>555</v>
      </c>
      <c r="N794" s="35" t="s">
        <v>30</v>
      </c>
      <c r="O794" s="101">
        <f>(L794+L801)/2</f>
        <v>1.2630811539958247</v>
      </c>
    </row>
    <row r="795" spans="1:15" ht="299.25">
      <c r="A795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95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95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795" s="21" t="s">
        <v>446</v>
      </c>
      <c r="G795" s="40" t="s">
        <v>556</v>
      </c>
      <c r="H795" s="58" t="s">
        <v>33</v>
      </c>
      <c r="I795" s="21" t="s">
        <v>557</v>
      </c>
      <c r="J795" s="21">
        <v>805</v>
      </c>
      <c r="K795" s="22">
        <f>J795/805</f>
        <v>1</v>
      </c>
      <c r="L795" s="103"/>
      <c r="M795" s="20"/>
      <c r="N795" s="35"/>
      <c r="O795" s="112"/>
    </row>
    <row r="796" spans="1:15" ht="299.25">
      <c r="A796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96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96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796" s="21" t="s">
        <v>448</v>
      </c>
      <c r="G796" s="40" t="s">
        <v>558</v>
      </c>
      <c r="H796" s="58" t="s">
        <v>559</v>
      </c>
      <c r="I796" s="21" t="s">
        <v>522</v>
      </c>
      <c r="J796" s="21">
        <v>1.4</v>
      </c>
      <c r="K796" s="22">
        <f>J796/2</f>
        <v>0.7</v>
      </c>
      <c r="L796" s="103"/>
      <c r="M796" s="20" t="s">
        <v>560</v>
      </c>
      <c r="N796" s="35" t="s">
        <v>561</v>
      </c>
      <c r="O796" s="112"/>
    </row>
    <row r="797" spans="1:15" ht="299.25">
      <c r="A797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97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97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797" s="21" t="s">
        <v>562</v>
      </c>
      <c r="G797" s="40" t="s">
        <v>563</v>
      </c>
      <c r="H797" s="58" t="s">
        <v>49</v>
      </c>
      <c r="I797" s="21" t="s">
        <v>39</v>
      </c>
      <c r="J797" s="21">
        <v>3</v>
      </c>
      <c r="K797" s="22">
        <f>J797/1</f>
        <v>3</v>
      </c>
      <c r="L797" s="111"/>
      <c r="M797" s="20" t="s">
        <v>564</v>
      </c>
      <c r="N797" s="35" t="s">
        <v>565</v>
      </c>
      <c r="O797" s="112"/>
    </row>
    <row r="798" spans="1:15" ht="299.25">
      <c r="A798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98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98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798" s="66"/>
      <c r="G798" s="67"/>
      <c r="H798" s="67"/>
      <c r="I798" s="66"/>
      <c r="J798" s="66"/>
      <c r="K798" s="68"/>
      <c r="L798" s="69"/>
      <c r="M798" s="66"/>
      <c r="N798" s="67"/>
      <c r="O798" s="112"/>
    </row>
    <row r="799" spans="1:15" ht="299.25">
      <c r="A799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799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799" s="18" t="str">
        <f t="shared" si="44"/>
        <v>Показатели, характеризующие объем государственной услуги, установленные в государственном задании</v>
      </c>
      <c r="F799" s="90" t="s">
        <v>51</v>
      </c>
      <c r="G799" s="90"/>
      <c r="H799" s="90"/>
      <c r="I799" s="90"/>
      <c r="J799" s="90"/>
      <c r="K799" s="21" t="s">
        <v>21</v>
      </c>
      <c r="L799" s="21" t="s">
        <v>22</v>
      </c>
      <c r="M799" s="91" t="s">
        <v>20</v>
      </c>
      <c r="N799" s="102"/>
      <c r="O799" s="112"/>
    </row>
    <row r="800" spans="1:15" ht="299.25">
      <c r="A800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00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00" s="18" t="str">
        <f t="shared" si="44"/>
        <v>Показатели, характеризующие объем государственной услуги, установленные в государственном задании</v>
      </c>
      <c r="F800" s="24" t="s">
        <v>26</v>
      </c>
      <c r="G800" s="20" t="s">
        <v>566</v>
      </c>
      <c r="H800" s="21"/>
      <c r="I800" s="21"/>
      <c r="J800" s="21"/>
      <c r="K800" s="22"/>
      <c r="L800" s="21"/>
      <c r="M800" s="21"/>
      <c r="N800" s="36"/>
      <c r="O800" s="112"/>
    </row>
    <row r="801" spans="1:15" ht="299.25">
      <c r="A801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01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01" s="18" t="str">
        <f t="shared" si="44"/>
        <v>Показатели, характеризующие объем государственной услуги, установленные в государственном задании</v>
      </c>
      <c r="F801" s="24" t="s">
        <v>567</v>
      </c>
      <c r="G801" s="20" t="s">
        <v>568</v>
      </c>
      <c r="H801" s="20" t="s">
        <v>537</v>
      </c>
      <c r="I801" s="21">
        <v>86</v>
      </c>
      <c r="J801" s="21">
        <v>73</v>
      </c>
      <c r="K801" s="22">
        <f t="shared" ref="K801:K806" si="46">J801/I801</f>
        <v>0.84883720930232553</v>
      </c>
      <c r="L801" s="113">
        <f>(K801+K802+K803+K804+K805+K806)/6</f>
        <v>0.85116230799164949</v>
      </c>
      <c r="M801" s="20" t="s">
        <v>569</v>
      </c>
      <c r="N801" s="35" t="s">
        <v>35</v>
      </c>
      <c r="O801" s="112"/>
    </row>
    <row r="802" spans="1:15" ht="299.25">
      <c r="A802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02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02" s="18" t="str">
        <f t="shared" si="44"/>
        <v>Показатели, характеризующие объем государственной услуги, установленные в государственном задании</v>
      </c>
      <c r="F802" s="24" t="s">
        <v>446</v>
      </c>
      <c r="G802" s="20" t="s">
        <v>570</v>
      </c>
      <c r="H802" s="20" t="s">
        <v>571</v>
      </c>
      <c r="I802" s="23">
        <v>24080</v>
      </c>
      <c r="J802" s="23">
        <v>18476</v>
      </c>
      <c r="K802" s="22">
        <f t="shared" si="46"/>
        <v>0.76727574750830563</v>
      </c>
      <c r="L802" s="114"/>
      <c r="M802" s="20" t="s">
        <v>569</v>
      </c>
      <c r="N802" s="35" t="s">
        <v>35</v>
      </c>
      <c r="O802" s="112"/>
    </row>
    <row r="803" spans="1:15" ht="299.25">
      <c r="A803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03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03" s="18" t="str">
        <f t="shared" si="44"/>
        <v>Показатели, характеризующие объем государственной услуги, установленные в государственном задании</v>
      </c>
      <c r="F803" s="24" t="s">
        <v>448</v>
      </c>
      <c r="G803" s="20" t="s">
        <v>572</v>
      </c>
      <c r="H803" s="20" t="s">
        <v>58</v>
      </c>
      <c r="I803" s="21">
        <v>640.37</v>
      </c>
      <c r="J803" s="21">
        <v>688.47</v>
      </c>
      <c r="K803" s="22">
        <f t="shared" si="46"/>
        <v>1.0751128253978168</v>
      </c>
      <c r="L803" s="114"/>
      <c r="M803" s="20"/>
      <c r="N803" s="35" t="s">
        <v>35</v>
      </c>
      <c r="O803" s="112"/>
    </row>
    <row r="804" spans="1:15" ht="299.25">
      <c r="A804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04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04" s="18" t="str">
        <f t="shared" si="44"/>
        <v>Показатели, характеризующие объем государственной услуги, установленные в государственном задании</v>
      </c>
      <c r="F804" s="24" t="s">
        <v>573</v>
      </c>
      <c r="G804" s="20" t="s">
        <v>574</v>
      </c>
      <c r="H804" s="20" t="s">
        <v>575</v>
      </c>
      <c r="I804" s="26">
        <v>74.06</v>
      </c>
      <c r="J804" s="26">
        <v>58.77</v>
      </c>
      <c r="K804" s="22">
        <f t="shared" si="46"/>
        <v>0.79354577369700241</v>
      </c>
      <c r="L804" s="114"/>
      <c r="M804" s="20" t="s">
        <v>569</v>
      </c>
      <c r="N804" s="35" t="s">
        <v>35</v>
      </c>
      <c r="O804" s="112"/>
    </row>
    <row r="805" spans="1:15" ht="299.25">
      <c r="A805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05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05" s="18" t="str">
        <f t="shared" si="44"/>
        <v>Показатели, характеризующие объем государственной услуги, установленные в государственном задании</v>
      </c>
      <c r="F805" s="21" t="s">
        <v>576</v>
      </c>
      <c r="G805" s="20" t="s">
        <v>577</v>
      </c>
      <c r="H805" s="20" t="s">
        <v>578</v>
      </c>
      <c r="I805" s="26">
        <v>74</v>
      </c>
      <c r="J805" s="21">
        <v>59</v>
      </c>
      <c r="K805" s="22">
        <f t="shared" si="46"/>
        <v>0.79729729729729726</v>
      </c>
      <c r="L805" s="114"/>
      <c r="M805" s="20" t="s">
        <v>569</v>
      </c>
      <c r="N805" s="35" t="s">
        <v>35</v>
      </c>
      <c r="O805" s="112"/>
    </row>
    <row r="806" spans="1:15" ht="299.25">
      <c r="A806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06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06" s="18" t="str">
        <f t="shared" si="44"/>
        <v>Показатели, характеризующие объем государственной услуги, установленные в государственном задании</v>
      </c>
      <c r="F806" s="21" t="s">
        <v>579</v>
      </c>
      <c r="G806" s="20" t="s">
        <v>61</v>
      </c>
      <c r="H806" s="20" t="s">
        <v>548</v>
      </c>
      <c r="I806" s="26">
        <v>15420.2</v>
      </c>
      <c r="J806" s="26">
        <v>12720.2</v>
      </c>
      <c r="K806" s="22">
        <f t="shared" si="46"/>
        <v>0.82490499474714984</v>
      </c>
      <c r="L806" s="114"/>
      <c r="M806" s="21" t="s">
        <v>580</v>
      </c>
      <c r="N806" s="35" t="s">
        <v>79</v>
      </c>
      <c r="O806" s="112"/>
    </row>
    <row r="807" spans="1:15" ht="299.25">
      <c r="A807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07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07" s="18" t="str">
        <f t="shared" si="44"/>
        <v>Показатели, характеризующие объем государственной услуги, установленные в государственном задании</v>
      </c>
      <c r="F807" s="66"/>
      <c r="G807" s="67"/>
      <c r="H807" s="67"/>
      <c r="I807" s="66"/>
      <c r="J807" s="66"/>
      <c r="K807" s="68"/>
      <c r="L807" s="69"/>
      <c r="M807" s="66"/>
      <c r="N807" s="67"/>
      <c r="O807" s="70"/>
    </row>
    <row r="808" spans="1:15" ht="299.25">
      <c r="A808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08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08" s="18" t="str">
        <f t="shared" si="44"/>
        <v>Показатели, характеризующие объем государственной услуги, установленные в государственном задании</v>
      </c>
      <c r="F808" s="66"/>
      <c r="G808" s="67"/>
      <c r="H808" s="67"/>
      <c r="I808" s="66"/>
      <c r="J808" s="66"/>
      <c r="K808" s="68"/>
      <c r="L808" s="69"/>
      <c r="M808" s="66"/>
      <c r="N808" s="66"/>
      <c r="O808" s="66"/>
    </row>
    <row r="809" spans="1:15" ht="300">
      <c r="A809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09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09" s="18" t="str">
        <f t="shared" si="44"/>
        <v>Показатели, характеризующие объем государственной услуги, установленные в государственном задании</v>
      </c>
      <c r="F809" s="118" t="s">
        <v>581</v>
      </c>
      <c r="G809" s="119"/>
      <c r="H809" s="119"/>
      <c r="I809" s="119"/>
      <c r="J809" s="119"/>
      <c r="K809" s="119"/>
      <c r="L809" s="119"/>
      <c r="M809" s="119"/>
      <c r="N809" s="119"/>
      <c r="O809" s="119"/>
    </row>
    <row r="810" spans="1:15" ht="299.25">
      <c r="A810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10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10" s="18" t="str">
        <f t="shared" si="44"/>
        <v>Показатели, характеризующие объем государственной услуги, установленные в государственном задании</v>
      </c>
      <c r="F810" s="90" t="s">
        <v>51</v>
      </c>
      <c r="G810" s="90"/>
      <c r="H810" s="90"/>
      <c r="I810" s="90"/>
      <c r="J810" s="90"/>
      <c r="K810" s="21" t="s">
        <v>21</v>
      </c>
      <c r="L810" s="21" t="s">
        <v>22</v>
      </c>
      <c r="M810" s="91" t="s">
        <v>20</v>
      </c>
      <c r="N810" s="91"/>
      <c r="O810" s="21"/>
    </row>
    <row r="811" spans="1:15" ht="299.25">
      <c r="A811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11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11" s="18" t="str">
        <f t="shared" si="44"/>
        <v>Показатели, характеризующие объем государственной услуги, установленные в государственном задании</v>
      </c>
      <c r="F811" s="24" t="s">
        <v>36</v>
      </c>
      <c r="G811" s="20" t="s">
        <v>582</v>
      </c>
      <c r="H811" s="21"/>
      <c r="I811" s="21"/>
      <c r="J811" s="21"/>
      <c r="K811" s="22"/>
      <c r="L811" s="21"/>
      <c r="M811" s="21"/>
      <c r="N811" s="21"/>
      <c r="O811" s="21"/>
    </row>
    <row r="812" spans="1:15" ht="299.25">
      <c r="A812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12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12" s="18" t="str">
        <f t="shared" si="44"/>
        <v>Показатели, характеризующие объем государственной услуги, установленные в государственном задании</v>
      </c>
      <c r="F812" s="24" t="s">
        <v>583</v>
      </c>
      <c r="G812" s="20" t="s">
        <v>584</v>
      </c>
      <c r="H812" s="20" t="s">
        <v>585</v>
      </c>
      <c r="I812" s="26">
        <v>246000</v>
      </c>
      <c r="J812" s="23">
        <v>1104061</v>
      </c>
      <c r="K812" s="22">
        <f>J812/I812</f>
        <v>4.488052845528455</v>
      </c>
      <c r="L812" s="113">
        <f>(K812+K813+K814+K815+K816+K817+K818+K819+K820)</f>
        <v>42.185785750900024</v>
      </c>
      <c r="M812" s="20" t="s">
        <v>586</v>
      </c>
      <c r="N812" s="20" t="s">
        <v>587</v>
      </c>
      <c r="O812" s="101">
        <f>L812</f>
        <v>42.185785750900024</v>
      </c>
    </row>
    <row r="813" spans="1:15" ht="299.25">
      <c r="A813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13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13" s="18" t="str">
        <f t="shared" si="44"/>
        <v>Показатели, характеризующие объем государственной услуги, установленные в государственном задании</v>
      </c>
      <c r="F813" s="49" t="s">
        <v>461</v>
      </c>
      <c r="G813" s="20" t="s">
        <v>588</v>
      </c>
      <c r="H813" s="20" t="s">
        <v>589</v>
      </c>
      <c r="I813" s="21">
        <v>640</v>
      </c>
      <c r="J813" s="21">
        <v>640</v>
      </c>
      <c r="K813" s="22">
        <f t="shared" ref="K813:K820" si="47">J813/I813</f>
        <v>1</v>
      </c>
      <c r="L813" s="113"/>
      <c r="M813" s="20"/>
      <c r="N813" s="20" t="s">
        <v>590</v>
      </c>
      <c r="O813" s="101"/>
    </row>
    <row r="814" spans="1:15" ht="299.25">
      <c r="A814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14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14" s="18" t="str">
        <f t="shared" si="44"/>
        <v>Показатели, характеризующие объем государственной услуги, установленные в государственном задании</v>
      </c>
      <c r="F814" s="21" t="s">
        <v>591</v>
      </c>
      <c r="G814" s="20" t="s">
        <v>592</v>
      </c>
      <c r="H814" s="20" t="s">
        <v>593</v>
      </c>
      <c r="I814" s="21">
        <v>640</v>
      </c>
      <c r="J814" s="21">
        <v>2160</v>
      </c>
      <c r="K814" s="22">
        <f t="shared" si="47"/>
        <v>3.375</v>
      </c>
      <c r="L814" s="113"/>
      <c r="M814" s="20" t="s">
        <v>586</v>
      </c>
      <c r="N814" s="20" t="s">
        <v>590</v>
      </c>
      <c r="O814" s="101"/>
    </row>
    <row r="815" spans="1:15" ht="299.25">
      <c r="A815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15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15" s="18" t="str">
        <f t="shared" si="44"/>
        <v>Показатели, характеризующие объем государственной услуги, установленные в государственном задании</v>
      </c>
      <c r="F815" s="21" t="s">
        <v>594</v>
      </c>
      <c r="G815" s="20" t="s">
        <v>595</v>
      </c>
      <c r="H815" s="20" t="s">
        <v>596</v>
      </c>
      <c r="I815" s="21">
        <v>800</v>
      </c>
      <c r="J815" s="23">
        <v>12083</v>
      </c>
      <c r="K815" s="22">
        <f t="shared" si="47"/>
        <v>15.10375</v>
      </c>
      <c r="L815" s="113"/>
      <c r="M815" s="20" t="s">
        <v>586</v>
      </c>
      <c r="N815" s="20" t="s">
        <v>590</v>
      </c>
      <c r="O815" s="101"/>
    </row>
    <row r="816" spans="1:15" ht="299.25">
      <c r="A816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16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16" s="18" t="str">
        <f t="shared" si="44"/>
        <v>Показатели, характеризующие объем государственной услуги, установленные в государственном задании</v>
      </c>
      <c r="F816" s="21" t="s">
        <v>597</v>
      </c>
      <c r="G816" s="20" t="s">
        <v>598</v>
      </c>
      <c r="H816" s="20" t="s">
        <v>599</v>
      </c>
      <c r="I816" s="21">
        <v>492</v>
      </c>
      <c r="J816" s="23">
        <v>4511</v>
      </c>
      <c r="K816" s="22">
        <f t="shared" si="47"/>
        <v>9.1686991869918693</v>
      </c>
      <c r="L816" s="113"/>
      <c r="M816" s="20" t="s">
        <v>586</v>
      </c>
      <c r="N816" s="20" t="s">
        <v>590</v>
      </c>
      <c r="O816" s="101"/>
    </row>
    <row r="817" spans="1:15" ht="299.25">
      <c r="A817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17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17" s="18" t="str">
        <f t="shared" si="44"/>
        <v>Показатели, характеризующие объем государственной услуги, установленные в государственном задании</v>
      </c>
      <c r="F817" s="49" t="s">
        <v>600</v>
      </c>
      <c r="G817" s="20" t="s">
        <v>601</v>
      </c>
      <c r="H817" s="20" t="s">
        <v>602</v>
      </c>
      <c r="I817" s="21">
        <v>12</v>
      </c>
      <c r="J817" s="21">
        <v>16</v>
      </c>
      <c r="K817" s="22">
        <f t="shared" si="47"/>
        <v>1.3333333333333333</v>
      </c>
      <c r="L817" s="113"/>
      <c r="M817" s="20" t="s">
        <v>586</v>
      </c>
      <c r="N817" s="20" t="s">
        <v>590</v>
      </c>
      <c r="O817" s="101"/>
    </row>
    <row r="818" spans="1:15" ht="299.25">
      <c r="A818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18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18" s="18" t="str">
        <f t="shared" si="44"/>
        <v>Показатели, характеризующие объем государственной услуги, установленные в государственном задании</v>
      </c>
      <c r="F818" s="21" t="s">
        <v>603</v>
      </c>
      <c r="G818" s="20" t="s">
        <v>604</v>
      </c>
      <c r="H818" s="20" t="s">
        <v>548</v>
      </c>
      <c r="I818" s="21">
        <v>13.64</v>
      </c>
      <c r="J818" s="21">
        <v>30.4</v>
      </c>
      <c r="K818" s="22">
        <f t="shared" si="47"/>
        <v>2.2287390029325511</v>
      </c>
      <c r="L818" s="113"/>
      <c r="M818" s="20" t="s">
        <v>586</v>
      </c>
      <c r="N818" s="20" t="s">
        <v>79</v>
      </c>
      <c r="O818" s="101"/>
    </row>
    <row r="819" spans="1:15" ht="299.25">
      <c r="A819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19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19" s="18" t="str">
        <f t="shared" si="44"/>
        <v>Показатели, характеризующие объем государственной услуги, установленные в государственном задании</v>
      </c>
      <c r="F819" s="21" t="s">
        <v>605</v>
      </c>
      <c r="G819" s="20" t="s">
        <v>61</v>
      </c>
      <c r="H819" s="20" t="s">
        <v>62</v>
      </c>
      <c r="I819" s="26">
        <v>3355.4</v>
      </c>
      <c r="J819" s="26">
        <v>3355.4</v>
      </c>
      <c r="K819" s="22">
        <f t="shared" si="47"/>
        <v>1</v>
      </c>
      <c r="L819" s="113"/>
      <c r="M819" s="21"/>
      <c r="N819" s="20" t="s">
        <v>79</v>
      </c>
      <c r="O819" s="101"/>
    </row>
    <row r="820" spans="1:15" ht="299.25">
      <c r="A820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20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20" s="18" t="str">
        <f t="shared" si="44"/>
        <v>Показатели, характеризующие объем государственной услуги, установленные в государственном задании</v>
      </c>
      <c r="F820" s="21" t="s">
        <v>606</v>
      </c>
      <c r="G820" s="20" t="s">
        <v>607</v>
      </c>
      <c r="H820" s="20" t="s">
        <v>441</v>
      </c>
      <c r="I820" s="21">
        <v>246</v>
      </c>
      <c r="J820" s="21">
        <v>1104.0999999999999</v>
      </c>
      <c r="K820" s="22">
        <f t="shared" si="47"/>
        <v>4.4882113821138212</v>
      </c>
      <c r="L820" s="113"/>
      <c r="M820" s="20" t="s">
        <v>586</v>
      </c>
      <c r="N820" s="20" t="s">
        <v>35</v>
      </c>
      <c r="O820" s="101"/>
    </row>
    <row r="821" spans="1:15" ht="299.25">
      <c r="A821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21" s="18" t="str">
        <f t="shared" si="43"/>
        <v>Наименование услуги:обеспечение доступа граждан и организаций к нормативным правовым актам органов государственной власти Красноярского края, иной официальной и социально значимой информации, а также к информации о деятельности и решениях органов государственной власти Красноярского края</v>
      </c>
      <c r="C821" s="18" t="str">
        <f t="shared" si="44"/>
        <v>Показатели, характеризующие объем государственной услуги, установленные в государственном задании</v>
      </c>
      <c r="F821" s="66"/>
      <c r="G821" s="67"/>
      <c r="H821" s="67"/>
      <c r="I821" s="66"/>
      <c r="J821" s="66"/>
      <c r="K821" s="66"/>
      <c r="L821" s="66"/>
      <c r="M821" s="66"/>
      <c r="N821" s="66"/>
      <c r="O821" s="66"/>
    </row>
    <row r="822" spans="1:15" ht="189.75">
      <c r="A822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22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22" s="18" t="str">
        <f t="shared" si="44"/>
        <v>Показатели, характеризующие объем государственной услуги, установленные в государственном задании</v>
      </c>
      <c r="F822" s="87" t="s">
        <v>608</v>
      </c>
      <c r="G822" s="88"/>
      <c r="H822" s="88"/>
      <c r="I822" s="88"/>
      <c r="J822" s="88"/>
      <c r="K822" s="88"/>
      <c r="L822" s="88"/>
      <c r="M822" s="88"/>
      <c r="N822" s="88"/>
      <c r="O822" s="89"/>
    </row>
    <row r="823" spans="1:15" ht="189">
      <c r="A823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23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23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23" s="90" t="s">
        <v>25</v>
      </c>
      <c r="G823" s="90"/>
      <c r="H823" s="90"/>
      <c r="I823" s="90"/>
      <c r="J823" s="90"/>
      <c r="K823" s="20" t="s">
        <v>18</v>
      </c>
      <c r="L823" s="20" t="s">
        <v>19</v>
      </c>
      <c r="M823" s="90" t="s">
        <v>20</v>
      </c>
      <c r="N823" s="90"/>
      <c r="O823" s="20"/>
    </row>
    <row r="824" spans="1:15" ht="189">
      <c r="A824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24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24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24" s="21" t="s">
        <v>463</v>
      </c>
      <c r="G824" s="40" t="s">
        <v>609</v>
      </c>
      <c r="H824" s="41" t="s">
        <v>3</v>
      </c>
      <c r="I824" s="21" t="s">
        <v>368</v>
      </c>
      <c r="J824" s="21">
        <v>50</v>
      </c>
      <c r="K824" s="22">
        <f>J824/50</f>
        <v>1</v>
      </c>
      <c r="L824" s="92">
        <f>(K824+K825+K826+K827+K828+K829+K830+K831+K832+K833+K834+K835)/12</f>
        <v>0.97279666538082388</v>
      </c>
      <c r="M824" s="21"/>
      <c r="N824" s="36" t="s">
        <v>30</v>
      </c>
      <c r="O824" s="92">
        <f>(L824+L839)/2</f>
        <v>0.98586789753725967</v>
      </c>
    </row>
    <row r="825" spans="1:15" ht="189">
      <c r="A825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25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25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25" s="21" t="s">
        <v>466</v>
      </c>
      <c r="G825" s="40" t="s">
        <v>610</v>
      </c>
      <c r="H825" s="41" t="s">
        <v>33</v>
      </c>
      <c r="I825" s="21" t="s">
        <v>611</v>
      </c>
      <c r="J825" s="21">
        <v>3000</v>
      </c>
      <c r="K825" s="22">
        <f>J825/3000</f>
        <v>1</v>
      </c>
      <c r="L825" s="99"/>
      <c r="M825" s="21"/>
      <c r="N825" s="35" t="s">
        <v>35</v>
      </c>
      <c r="O825" s="99"/>
    </row>
    <row r="826" spans="1:15" ht="189">
      <c r="A826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26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26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26" s="21" t="s">
        <v>612</v>
      </c>
      <c r="G826" s="40" t="s">
        <v>613</v>
      </c>
      <c r="H826" s="41" t="s">
        <v>33</v>
      </c>
      <c r="I826" s="21" t="s">
        <v>614</v>
      </c>
      <c r="J826" s="21">
        <v>1809</v>
      </c>
      <c r="K826" s="22">
        <f>J826/2222</f>
        <v>0.8141314131413141</v>
      </c>
      <c r="L826" s="99"/>
      <c r="M826" s="20" t="s">
        <v>615</v>
      </c>
      <c r="N826" s="35" t="s">
        <v>35</v>
      </c>
      <c r="O826" s="99"/>
    </row>
    <row r="827" spans="1:15" ht="189">
      <c r="A827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27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27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27" s="21" t="s">
        <v>616</v>
      </c>
      <c r="G827" s="40" t="s">
        <v>617</v>
      </c>
      <c r="H827" s="41" t="s">
        <v>33</v>
      </c>
      <c r="I827" s="21" t="s">
        <v>618</v>
      </c>
      <c r="J827" s="21">
        <v>1654</v>
      </c>
      <c r="K827" s="22">
        <f>J827/1750</f>
        <v>0.94514285714285717</v>
      </c>
      <c r="L827" s="99"/>
      <c r="M827" s="20" t="s">
        <v>615</v>
      </c>
      <c r="N827" s="35" t="s">
        <v>35</v>
      </c>
      <c r="O827" s="99"/>
    </row>
    <row r="828" spans="1:15" ht="189">
      <c r="A828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28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28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28" s="21" t="s">
        <v>619</v>
      </c>
      <c r="G828" s="40" t="s">
        <v>620</v>
      </c>
      <c r="H828" s="41" t="s">
        <v>33</v>
      </c>
      <c r="I828" s="21" t="s">
        <v>618</v>
      </c>
      <c r="J828" s="21">
        <v>1600</v>
      </c>
      <c r="K828" s="22">
        <f>J828/1750</f>
        <v>0.91428571428571426</v>
      </c>
      <c r="L828" s="99"/>
      <c r="M828" s="20" t="s">
        <v>615</v>
      </c>
      <c r="N828" s="35" t="s">
        <v>35</v>
      </c>
      <c r="O828" s="99"/>
    </row>
    <row r="829" spans="1:15" ht="189">
      <c r="A829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29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29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29" s="21" t="s">
        <v>621</v>
      </c>
      <c r="G829" s="40" t="s">
        <v>622</v>
      </c>
      <c r="H829" s="41" t="s">
        <v>33</v>
      </c>
      <c r="I829" s="21" t="s">
        <v>623</v>
      </c>
      <c r="J829" s="21">
        <v>1200</v>
      </c>
      <c r="K829" s="22">
        <f>J829/1200</f>
        <v>1</v>
      </c>
      <c r="L829" s="99"/>
      <c r="M829" s="21"/>
      <c r="N829" s="35" t="s">
        <v>35</v>
      </c>
      <c r="O829" s="99"/>
    </row>
    <row r="830" spans="1:15" ht="189">
      <c r="A830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30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30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30" s="21" t="s">
        <v>624</v>
      </c>
      <c r="G830" s="40" t="s">
        <v>625</v>
      </c>
      <c r="H830" s="41" t="s">
        <v>483</v>
      </c>
      <c r="I830" s="21" t="s">
        <v>39</v>
      </c>
      <c r="J830" s="21">
        <v>1</v>
      </c>
      <c r="K830" s="22">
        <f>J830/1</f>
        <v>1</v>
      </c>
      <c r="L830" s="99"/>
      <c r="M830" s="21"/>
      <c r="N830" s="35" t="s">
        <v>35</v>
      </c>
      <c r="O830" s="99"/>
    </row>
    <row r="831" spans="1:15" ht="189">
      <c r="A831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31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31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31" s="21" t="s">
        <v>626</v>
      </c>
      <c r="G831" s="40" t="s">
        <v>627</v>
      </c>
      <c r="H831" s="41" t="s">
        <v>483</v>
      </c>
      <c r="I831" s="21" t="s">
        <v>39</v>
      </c>
      <c r="J831" s="21">
        <v>1</v>
      </c>
      <c r="K831" s="22">
        <f>J831/1</f>
        <v>1</v>
      </c>
      <c r="L831" s="99"/>
      <c r="M831" s="21"/>
      <c r="N831" s="35" t="s">
        <v>35</v>
      </c>
      <c r="O831" s="99"/>
    </row>
    <row r="832" spans="1:15" ht="189">
      <c r="A832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32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32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32" s="21" t="s">
        <v>628</v>
      </c>
      <c r="G832" s="40" t="s">
        <v>629</v>
      </c>
      <c r="H832" s="41" t="s">
        <v>483</v>
      </c>
      <c r="I832" s="21" t="s">
        <v>39</v>
      </c>
      <c r="J832" s="21">
        <v>1</v>
      </c>
      <c r="K832" s="22">
        <f>J832/1</f>
        <v>1</v>
      </c>
      <c r="L832" s="99"/>
      <c r="M832" s="21"/>
      <c r="N832" s="35" t="s">
        <v>35</v>
      </c>
      <c r="O832" s="99"/>
    </row>
    <row r="833" spans="1:15" ht="189">
      <c r="A833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33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33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33" s="21" t="s">
        <v>630</v>
      </c>
      <c r="G833" s="40" t="s">
        <v>631</v>
      </c>
      <c r="H833" s="41" t="s">
        <v>483</v>
      </c>
      <c r="I833" s="21" t="s">
        <v>39</v>
      </c>
      <c r="J833" s="21">
        <v>1</v>
      </c>
      <c r="K833" s="22">
        <f>1/1</f>
        <v>1</v>
      </c>
      <c r="L833" s="99"/>
      <c r="M833" s="21"/>
      <c r="N833" s="35" t="s">
        <v>35</v>
      </c>
      <c r="O833" s="99"/>
    </row>
    <row r="834" spans="1:15" ht="189">
      <c r="A834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34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34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34" s="21" t="s">
        <v>632</v>
      </c>
      <c r="G834" s="40" t="s">
        <v>633</v>
      </c>
      <c r="H834" s="41" t="s">
        <v>483</v>
      </c>
      <c r="I834" s="21" t="s">
        <v>39</v>
      </c>
      <c r="J834" s="21">
        <v>1</v>
      </c>
      <c r="K834" s="22">
        <f>J834/1</f>
        <v>1</v>
      </c>
      <c r="L834" s="99"/>
      <c r="M834" s="21"/>
      <c r="N834" s="35" t="s">
        <v>35</v>
      </c>
      <c r="O834" s="99"/>
    </row>
    <row r="835" spans="1:15" ht="189">
      <c r="A835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35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35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35" s="21" t="s">
        <v>634</v>
      </c>
      <c r="G835" s="40" t="s">
        <v>635</v>
      </c>
      <c r="H835" s="41" t="s">
        <v>49</v>
      </c>
      <c r="I835" s="21" t="s">
        <v>39</v>
      </c>
      <c r="J835" s="21">
        <v>1</v>
      </c>
      <c r="K835" s="22">
        <f>J835/1</f>
        <v>1</v>
      </c>
      <c r="L835" s="100"/>
      <c r="M835" s="21"/>
      <c r="N835" s="35" t="s">
        <v>35</v>
      </c>
      <c r="O835" s="99"/>
    </row>
    <row r="836" spans="1:15" ht="189">
      <c r="A836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36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36" s="18" t="str">
        <f t="shared" si="44"/>
        <v>Показатели, характеризующие качество государственной услуги, установленные в государственном задании</v>
      </c>
      <c r="F836" s="31"/>
      <c r="G836" s="31"/>
      <c r="H836" s="31"/>
      <c r="I836" s="31"/>
      <c r="J836" s="31"/>
      <c r="K836" s="31"/>
      <c r="L836" s="31"/>
      <c r="M836" s="31"/>
      <c r="N836" s="31"/>
      <c r="O836" s="99"/>
    </row>
    <row r="837" spans="1:15" ht="189">
      <c r="A837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37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37" s="18" t="str">
        <f t="shared" si="44"/>
        <v>Показатели, характеризующие объем государственной услуги, установленные в государственном задании</v>
      </c>
      <c r="F837" s="90" t="s">
        <v>51</v>
      </c>
      <c r="G837" s="90"/>
      <c r="H837" s="90"/>
      <c r="I837" s="90"/>
      <c r="J837" s="90"/>
      <c r="K837" s="21" t="s">
        <v>21</v>
      </c>
      <c r="L837" s="21" t="s">
        <v>22</v>
      </c>
      <c r="M837" s="91" t="s">
        <v>20</v>
      </c>
      <c r="N837" s="102"/>
      <c r="O837" s="99"/>
    </row>
    <row r="838" spans="1:15" ht="189">
      <c r="A838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38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38" s="18" t="str">
        <f t="shared" si="44"/>
        <v>Показатели, характеризующие объем государственной услуги, установленные в государственном задании</v>
      </c>
      <c r="F838" s="24" t="s">
        <v>636</v>
      </c>
      <c r="G838" s="20" t="s">
        <v>637</v>
      </c>
      <c r="H838" s="21"/>
      <c r="I838" s="21"/>
      <c r="J838" s="21"/>
      <c r="K838" s="22"/>
      <c r="L838" s="21"/>
      <c r="M838" s="21"/>
      <c r="N838" s="36"/>
      <c r="O838" s="99"/>
    </row>
    <row r="839" spans="1:15" ht="189">
      <c r="A839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39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39" s="18" t="str">
        <f t="shared" si="44"/>
        <v>Показатели, характеризующие объем государственной услуги, установленные в государственном задании</v>
      </c>
      <c r="F839" s="21"/>
      <c r="G839" s="62" t="s">
        <v>486</v>
      </c>
      <c r="H839" s="58" t="s">
        <v>475</v>
      </c>
      <c r="I839" s="21">
        <v>52</v>
      </c>
      <c r="J839" s="21">
        <v>53</v>
      </c>
      <c r="K839" s="33">
        <f t="shared" ref="K839:K844" si="48">J839/I839</f>
        <v>1.0192307692307692</v>
      </c>
      <c r="L839" s="115">
        <f>(K839+K840+K841+K842+K843+K844+K847+K848+K849+K850+K851+K852+K855+K856+K857+K858+K859+K860+K863+K864+K865+K866+K867+K868+K871+K872+K873+K874+K875+K876)/30</f>
        <v>0.99893912969369536</v>
      </c>
      <c r="M839" s="20" t="s">
        <v>638</v>
      </c>
      <c r="N839" s="35" t="s">
        <v>561</v>
      </c>
      <c r="O839" s="99"/>
    </row>
    <row r="840" spans="1:15" ht="189">
      <c r="A840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40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40" s="18" t="str">
        <f t="shared" si="44"/>
        <v>Показатели, характеризующие объем государственной услуги, установленные в государственном задании</v>
      </c>
      <c r="F840" s="21"/>
      <c r="G840" s="62" t="s">
        <v>639</v>
      </c>
      <c r="H840" s="58" t="s">
        <v>489</v>
      </c>
      <c r="I840" s="25">
        <v>728</v>
      </c>
      <c r="J840" s="25">
        <v>728</v>
      </c>
      <c r="K840" s="33">
        <f t="shared" si="48"/>
        <v>1</v>
      </c>
      <c r="L840" s="116"/>
      <c r="M840" s="21"/>
      <c r="N840" s="35" t="s">
        <v>561</v>
      </c>
      <c r="O840" s="99"/>
    </row>
    <row r="841" spans="1:15" ht="189">
      <c r="A841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41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41" s="18" t="str">
        <f t="shared" si="44"/>
        <v>Показатели, характеризующие объем государственной услуги, установленные в государственном задании</v>
      </c>
      <c r="F841" s="21"/>
      <c r="G841" s="62" t="s">
        <v>347</v>
      </c>
      <c r="H841" s="58" t="s">
        <v>58</v>
      </c>
      <c r="I841" s="21">
        <v>4837.6400000000003</v>
      </c>
      <c r="J841" s="21">
        <v>4837.6400000000003</v>
      </c>
      <c r="K841" s="33">
        <f t="shared" si="48"/>
        <v>1</v>
      </c>
      <c r="L841" s="116"/>
      <c r="M841" s="21"/>
      <c r="N841" s="35" t="s">
        <v>561</v>
      </c>
      <c r="O841" s="99"/>
    </row>
    <row r="842" spans="1:15" ht="189">
      <c r="A842" s="18" t="str">
        <f t="shared" si="42"/>
        <v>Наименование учреждения: краевое государственное автономное учреждение  «Редакция газеты «Наш Красноярский край»</v>
      </c>
      <c r="B842" s="18" t="str">
        <f t="shared" si="43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42" s="18" t="str">
        <f t="shared" si="44"/>
        <v>Показатели, характеризующие объем государственной услуги, установленные в государственном задании</v>
      </c>
      <c r="F842" s="21"/>
      <c r="G842" s="62" t="s">
        <v>488</v>
      </c>
      <c r="H842" s="58" t="s">
        <v>489</v>
      </c>
      <c r="I842" s="28">
        <v>182</v>
      </c>
      <c r="J842" s="28">
        <v>182</v>
      </c>
      <c r="K842" s="33">
        <f t="shared" si="48"/>
        <v>1</v>
      </c>
      <c r="L842" s="116"/>
      <c r="M842" s="21"/>
      <c r="N842" s="35" t="s">
        <v>561</v>
      </c>
      <c r="O842" s="99"/>
    </row>
    <row r="843" spans="1:15" ht="189">
      <c r="A843" s="18" t="str">
        <f t="shared" ref="A843:A876" si="49">IF(LEFT(F843,15)="Наименование уч",F843,A842)</f>
        <v>Наименование учреждения: краевое государственное автономное учреждение  «Редакция газеты «Наш Красноярский край»</v>
      </c>
      <c r="B843" s="18" t="str">
        <f t="shared" ref="B843:B876" si="50">IF(LEFT(F843,15)="Наименование ус",F843,IF(LEFT(F843,15)="Наименование ра",F843,B842))</f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43" s="18" t="str">
        <f t="shared" ref="C843:C876" si="51">IF(LEFT(F843,1)="П",F843,C842)</f>
        <v>Показатели, характеризующие объем государственной услуги, установленные в государственном задании</v>
      </c>
      <c r="F843" s="21"/>
      <c r="G843" s="62" t="s">
        <v>495</v>
      </c>
      <c r="H843" s="58" t="s">
        <v>441</v>
      </c>
      <c r="I843" s="21">
        <v>156</v>
      </c>
      <c r="J843" s="21">
        <v>156</v>
      </c>
      <c r="K843" s="33">
        <f t="shared" si="48"/>
        <v>1</v>
      </c>
      <c r="L843" s="116"/>
      <c r="M843" s="21"/>
      <c r="N843" s="35" t="s">
        <v>561</v>
      </c>
      <c r="O843" s="99"/>
    </row>
    <row r="844" spans="1:15" ht="189">
      <c r="A844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44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44" s="18" t="str">
        <f t="shared" si="51"/>
        <v>Показатели, характеризующие объем государственной услуги, установленные в государственном задании</v>
      </c>
      <c r="F844" s="21"/>
      <c r="G844" s="71" t="s">
        <v>640</v>
      </c>
      <c r="H844" s="72" t="s">
        <v>451</v>
      </c>
      <c r="I844" s="21">
        <v>3521.8</v>
      </c>
      <c r="J844" s="21">
        <v>3521.8</v>
      </c>
      <c r="K844" s="33">
        <f t="shared" si="48"/>
        <v>1</v>
      </c>
      <c r="L844" s="116"/>
      <c r="M844" s="21"/>
      <c r="N844" s="36" t="s">
        <v>641</v>
      </c>
      <c r="O844" s="99"/>
    </row>
    <row r="845" spans="1:15" ht="189">
      <c r="A845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45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45" s="18" t="str">
        <f t="shared" si="51"/>
        <v>Показатели, характеризующие объем государственной услуги, установленные в государственном задании</v>
      </c>
      <c r="F845" s="31"/>
      <c r="G845" s="31"/>
      <c r="H845" s="31"/>
      <c r="I845" s="31"/>
      <c r="J845" s="31"/>
      <c r="K845" s="73"/>
      <c r="L845" s="116"/>
      <c r="M845" s="31"/>
      <c r="N845" s="31"/>
      <c r="O845" s="99"/>
    </row>
    <row r="846" spans="1:15" ht="189">
      <c r="A846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46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46" s="18" t="str">
        <f t="shared" si="51"/>
        <v>Показатели, характеризующие объем государственной услуги, установленные в государственном задании</v>
      </c>
      <c r="F846" s="24" t="s">
        <v>642</v>
      </c>
      <c r="G846" s="20" t="s">
        <v>643</v>
      </c>
      <c r="H846" s="21"/>
      <c r="I846" s="21"/>
      <c r="J846" s="21"/>
      <c r="K846" s="22"/>
      <c r="L846" s="116"/>
      <c r="M846" s="21"/>
      <c r="N846" s="36"/>
      <c r="O846" s="99"/>
    </row>
    <row r="847" spans="1:15" ht="189">
      <c r="A847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47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47" s="18" t="str">
        <f t="shared" si="51"/>
        <v>Показатели, характеризующие объем государственной услуги, установленные в государственном задании</v>
      </c>
      <c r="F847" s="21"/>
      <c r="G847" s="62" t="s">
        <v>486</v>
      </c>
      <c r="H847" s="58" t="s">
        <v>475</v>
      </c>
      <c r="I847" s="21">
        <v>52</v>
      </c>
      <c r="J847" s="21">
        <v>52</v>
      </c>
      <c r="K847" s="33">
        <f t="shared" ref="K847:K852" si="52">J847/I847</f>
        <v>1</v>
      </c>
      <c r="L847" s="116"/>
      <c r="M847" s="21"/>
      <c r="N847" s="35" t="s">
        <v>561</v>
      </c>
      <c r="O847" s="99"/>
    </row>
    <row r="848" spans="1:15" ht="189">
      <c r="A848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48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48" s="18" t="str">
        <f t="shared" si="51"/>
        <v>Показатели, характеризующие объем государственной услуги, установленные в государственном задании</v>
      </c>
      <c r="F848" s="21"/>
      <c r="G848" s="62" t="s">
        <v>639</v>
      </c>
      <c r="H848" s="58" t="s">
        <v>489</v>
      </c>
      <c r="I848" s="25">
        <v>728</v>
      </c>
      <c r="J848" s="25">
        <v>728</v>
      </c>
      <c r="K848" s="33">
        <f t="shared" si="52"/>
        <v>1</v>
      </c>
      <c r="L848" s="116"/>
      <c r="M848" s="21"/>
      <c r="N848" s="35" t="s">
        <v>561</v>
      </c>
      <c r="O848" s="99"/>
    </row>
    <row r="849" spans="1:15" ht="189">
      <c r="A849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49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49" s="18" t="str">
        <f t="shared" si="51"/>
        <v>Показатели, характеризующие объем государственной услуги, установленные в государственном задании</v>
      </c>
      <c r="F849" s="21"/>
      <c r="G849" s="62" t="s">
        <v>347</v>
      </c>
      <c r="H849" s="58" t="s">
        <v>58</v>
      </c>
      <c r="I849" s="21">
        <v>5080.91</v>
      </c>
      <c r="J849" s="21">
        <v>5080.91</v>
      </c>
      <c r="K849" s="33">
        <f t="shared" si="52"/>
        <v>1</v>
      </c>
      <c r="L849" s="116"/>
      <c r="M849" s="21"/>
      <c r="N849" s="35" t="s">
        <v>561</v>
      </c>
      <c r="O849" s="99"/>
    </row>
    <row r="850" spans="1:15" ht="189">
      <c r="A850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50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50" s="18" t="str">
        <f t="shared" si="51"/>
        <v>Показатели, характеризующие объем государственной услуги, установленные в государственном задании</v>
      </c>
      <c r="F850" s="21"/>
      <c r="G850" s="62" t="s">
        <v>488</v>
      </c>
      <c r="H850" s="58" t="s">
        <v>489</v>
      </c>
      <c r="I850" s="28">
        <v>182</v>
      </c>
      <c r="J850" s="28">
        <v>182</v>
      </c>
      <c r="K850" s="33">
        <f t="shared" si="52"/>
        <v>1</v>
      </c>
      <c r="L850" s="116"/>
      <c r="M850" s="21"/>
      <c r="N850" s="35" t="s">
        <v>561</v>
      </c>
      <c r="O850" s="99"/>
    </row>
    <row r="851" spans="1:15" ht="189">
      <c r="A851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51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51" s="18" t="str">
        <f t="shared" si="51"/>
        <v>Показатели, характеризующие объем государственной услуги, установленные в государственном задании</v>
      </c>
      <c r="F851" s="21"/>
      <c r="G851" s="62" t="s">
        <v>495</v>
      </c>
      <c r="H851" s="58" t="s">
        <v>441</v>
      </c>
      <c r="I851" s="21">
        <v>116</v>
      </c>
      <c r="J851" s="21">
        <v>103</v>
      </c>
      <c r="K851" s="33">
        <f t="shared" si="52"/>
        <v>0.88793103448275867</v>
      </c>
      <c r="L851" s="116"/>
      <c r="M851" s="21" t="s">
        <v>644</v>
      </c>
      <c r="N851" s="35" t="s">
        <v>561</v>
      </c>
      <c r="O851" s="99"/>
    </row>
    <row r="852" spans="1:15" ht="189">
      <c r="A852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52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52" s="18" t="str">
        <f t="shared" si="51"/>
        <v>Показатели, характеризующие объем государственной услуги, установленные в государственном задании</v>
      </c>
      <c r="F852" s="21"/>
      <c r="G852" s="71" t="s">
        <v>640</v>
      </c>
      <c r="H852" s="72" t="s">
        <v>451</v>
      </c>
      <c r="I852" s="21">
        <v>3698.9</v>
      </c>
      <c r="J852" s="21">
        <v>3698.9</v>
      </c>
      <c r="K852" s="33">
        <f t="shared" si="52"/>
        <v>1</v>
      </c>
      <c r="L852" s="116"/>
      <c r="M852" s="21"/>
      <c r="N852" s="36" t="s">
        <v>641</v>
      </c>
      <c r="O852" s="99"/>
    </row>
    <row r="853" spans="1:15" ht="189">
      <c r="A853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53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53" s="18" t="str">
        <f t="shared" si="51"/>
        <v>Показатели, характеризующие объем государственной услуги, установленные в государственном задании</v>
      </c>
      <c r="F853" s="31"/>
      <c r="G853" s="31"/>
      <c r="H853" s="31"/>
      <c r="I853" s="31"/>
      <c r="J853" s="31"/>
      <c r="K853" s="73"/>
      <c r="L853" s="116"/>
      <c r="M853" s="31"/>
      <c r="N853" s="31"/>
      <c r="O853" s="99"/>
    </row>
    <row r="854" spans="1:15" ht="189">
      <c r="A854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54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54" s="18" t="str">
        <f t="shared" si="51"/>
        <v>Показатели, характеризующие объем государственной услуги, установленные в государственном задании</v>
      </c>
      <c r="F854" s="24" t="s">
        <v>645</v>
      </c>
      <c r="G854" s="20" t="s">
        <v>646</v>
      </c>
      <c r="H854" s="21"/>
      <c r="I854" s="21"/>
      <c r="J854" s="21"/>
      <c r="K854" s="22"/>
      <c r="L854" s="116"/>
      <c r="M854" s="21"/>
      <c r="N854" s="36"/>
      <c r="O854" s="99"/>
    </row>
    <row r="855" spans="1:15" ht="189">
      <c r="A855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55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55" s="18" t="str">
        <f t="shared" si="51"/>
        <v>Показатели, характеризующие объем государственной услуги, установленные в государственном задании</v>
      </c>
      <c r="F855" s="21"/>
      <c r="G855" s="62" t="s">
        <v>486</v>
      </c>
      <c r="H855" s="58" t="s">
        <v>475</v>
      </c>
      <c r="I855" s="21">
        <v>52</v>
      </c>
      <c r="J855" s="21">
        <v>53</v>
      </c>
      <c r="K855" s="33">
        <f t="shared" ref="K855:K860" si="53">J855/I855</f>
        <v>1.0192307692307692</v>
      </c>
      <c r="L855" s="116"/>
      <c r="M855" s="20" t="s">
        <v>638</v>
      </c>
      <c r="N855" s="35" t="s">
        <v>561</v>
      </c>
      <c r="O855" s="99"/>
    </row>
    <row r="856" spans="1:15" ht="189">
      <c r="A856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56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56" s="18" t="str">
        <f t="shared" si="51"/>
        <v>Показатели, характеризующие объем государственной услуги, установленные в государственном задании</v>
      </c>
      <c r="F856" s="21"/>
      <c r="G856" s="62" t="s">
        <v>639</v>
      </c>
      <c r="H856" s="58" t="s">
        <v>489</v>
      </c>
      <c r="I856" s="25">
        <v>572</v>
      </c>
      <c r="J856" s="25">
        <v>583</v>
      </c>
      <c r="K856" s="33">
        <f t="shared" si="53"/>
        <v>1.0192307692307692</v>
      </c>
      <c r="L856" s="116"/>
      <c r="M856" s="21"/>
      <c r="N856" s="35" t="s">
        <v>561</v>
      </c>
      <c r="O856" s="99"/>
    </row>
    <row r="857" spans="1:15" ht="189">
      <c r="A857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57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57" s="18" t="str">
        <f t="shared" si="51"/>
        <v>Показатели, характеризующие объем государственной услуги, установленные в государственном задании</v>
      </c>
      <c r="F857" s="21"/>
      <c r="G857" s="62" t="s">
        <v>347</v>
      </c>
      <c r="H857" s="58" t="s">
        <v>58</v>
      </c>
      <c r="I857" s="21">
        <v>4927.1000000000004</v>
      </c>
      <c r="J857" s="21">
        <v>4834.13</v>
      </c>
      <c r="K857" s="33">
        <f t="shared" si="53"/>
        <v>0.98113088835217466</v>
      </c>
      <c r="L857" s="116"/>
      <c r="M857" s="21"/>
      <c r="N857" s="35" t="s">
        <v>561</v>
      </c>
      <c r="O857" s="99"/>
    </row>
    <row r="858" spans="1:15" ht="189">
      <c r="A858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58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58" s="18" t="str">
        <f t="shared" si="51"/>
        <v>Показатели, характеризующие объем государственной услуги, установленные в государственном задании</v>
      </c>
      <c r="F858" s="21"/>
      <c r="G858" s="62" t="s">
        <v>488</v>
      </c>
      <c r="H858" s="58" t="s">
        <v>489</v>
      </c>
      <c r="I858" s="28">
        <v>143</v>
      </c>
      <c r="J858" s="28">
        <v>146</v>
      </c>
      <c r="K858" s="33">
        <f t="shared" si="53"/>
        <v>1.020979020979021</v>
      </c>
      <c r="L858" s="116"/>
      <c r="M858" s="21"/>
      <c r="N858" s="35" t="s">
        <v>561</v>
      </c>
      <c r="O858" s="99"/>
    </row>
    <row r="859" spans="1:15" ht="189">
      <c r="A859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59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59" s="18" t="str">
        <f t="shared" si="51"/>
        <v>Показатели, характеризующие объем государственной услуги, установленные в государственном задании</v>
      </c>
      <c r="F859" s="21"/>
      <c r="G859" s="62" t="s">
        <v>495</v>
      </c>
      <c r="H859" s="58" t="s">
        <v>441</v>
      </c>
      <c r="I859" s="21">
        <v>92</v>
      </c>
      <c r="J859" s="21">
        <v>93</v>
      </c>
      <c r="K859" s="33">
        <f t="shared" si="53"/>
        <v>1.0108695652173914</v>
      </c>
      <c r="L859" s="116"/>
      <c r="M859" s="21" t="s">
        <v>644</v>
      </c>
      <c r="N859" s="35" t="s">
        <v>561</v>
      </c>
      <c r="O859" s="99"/>
    </row>
    <row r="860" spans="1:15" ht="189">
      <c r="A860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60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60" s="18" t="str">
        <f t="shared" si="51"/>
        <v>Показатели, характеризующие объем государственной услуги, установленные в государственном задании</v>
      </c>
      <c r="F860" s="21"/>
      <c r="G860" s="71" t="s">
        <v>640</v>
      </c>
      <c r="H860" s="72" t="s">
        <v>451</v>
      </c>
      <c r="I860" s="21">
        <v>2818.3</v>
      </c>
      <c r="J860" s="21">
        <v>2818.3</v>
      </c>
      <c r="K860" s="33">
        <f t="shared" si="53"/>
        <v>1</v>
      </c>
      <c r="L860" s="116"/>
      <c r="M860" s="21"/>
      <c r="N860" s="36" t="s">
        <v>641</v>
      </c>
      <c r="O860" s="99"/>
    </row>
    <row r="861" spans="1:15" ht="189">
      <c r="A861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61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61" s="18" t="str">
        <f t="shared" si="51"/>
        <v>Показатели, характеризующие объем государственной услуги, установленные в государственном задании</v>
      </c>
      <c r="F861" s="31"/>
      <c r="G861" s="31"/>
      <c r="H861" s="31"/>
      <c r="I861" s="31"/>
      <c r="J861" s="31"/>
      <c r="K861" s="73"/>
      <c r="L861" s="116"/>
      <c r="M861" s="31"/>
      <c r="N861" s="31"/>
      <c r="O861" s="99"/>
    </row>
    <row r="862" spans="1:15" ht="189">
      <c r="A862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62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62" s="18" t="str">
        <f t="shared" si="51"/>
        <v>Показатели, характеризующие объем государственной услуги, установленные в государственном задании</v>
      </c>
      <c r="F862" s="24" t="s">
        <v>647</v>
      </c>
      <c r="G862" s="20" t="s">
        <v>648</v>
      </c>
      <c r="H862" s="21"/>
      <c r="I862" s="21"/>
      <c r="J862" s="21"/>
      <c r="K862" s="22"/>
      <c r="L862" s="116"/>
      <c r="M862" s="21"/>
      <c r="N862" s="36"/>
      <c r="O862" s="99"/>
    </row>
    <row r="863" spans="1:15" ht="189">
      <c r="A863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63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63" s="18" t="str">
        <f t="shared" si="51"/>
        <v>Показатели, характеризующие объем государственной услуги, установленные в государственном задании</v>
      </c>
      <c r="F863" s="21"/>
      <c r="G863" s="62" t="s">
        <v>486</v>
      </c>
      <c r="H863" s="58" t="s">
        <v>475</v>
      </c>
      <c r="I863" s="21">
        <v>52</v>
      </c>
      <c r="J863" s="21">
        <v>52</v>
      </c>
      <c r="K863" s="33">
        <f t="shared" ref="K863:K868" si="54">J863/I863</f>
        <v>1</v>
      </c>
      <c r="L863" s="116"/>
      <c r="M863" s="21"/>
      <c r="N863" s="35" t="s">
        <v>561</v>
      </c>
      <c r="O863" s="99"/>
    </row>
    <row r="864" spans="1:15" ht="189">
      <c r="A864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64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64" s="18" t="str">
        <f t="shared" si="51"/>
        <v>Показатели, характеризующие объем государственной услуги, установленные в государственном задании</v>
      </c>
      <c r="F864" s="21"/>
      <c r="G864" s="62" t="s">
        <v>639</v>
      </c>
      <c r="H864" s="58" t="s">
        <v>489</v>
      </c>
      <c r="I864" s="25">
        <v>572</v>
      </c>
      <c r="J864" s="25">
        <v>572</v>
      </c>
      <c r="K864" s="33">
        <f t="shared" si="54"/>
        <v>1</v>
      </c>
      <c r="L864" s="116"/>
      <c r="M864" s="21"/>
      <c r="N864" s="35" t="s">
        <v>561</v>
      </c>
      <c r="O864" s="99"/>
    </row>
    <row r="865" spans="1:15" ht="189">
      <c r="A865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65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65" s="18" t="str">
        <f t="shared" si="51"/>
        <v>Показатели, характеризующие объем государственной услуги, установленные в государственном задании</v>
      </c>
      <c r="F865" s="21"/>
      <c r="G865" s="62" t="s">
        <v>347</v>
      </c>
      <c r="H865" s="58" t="s">
        <v>58</v>
      </c>
      <c r="I865" s="21">
        <v>4668.88</v>
      </c>
      <c r="J865" s="21">
        <v>4668.88</v>
      </c>
      <c r="K865" s="33">
        <f t="shared" si="54"/>
        <v>1</v>
      </c>
      <c r="L865" s="116"/>
      <c r="M865" s="21"/>
      <c r="N865" s="35" t="s">
        <v>561</v>
      </c>
      <c r="O865" s="99"/>
    </row>
    <row r="866" spans="1:15" ht="189">
      <c r="A866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66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66" s="18" t="str">
        <f t="shared" si="51"/>
        <v>Показатели, характеризующие объем государственной услуги, установленные в государственном задании</v>
      </c>
      <c r="F866" s="21"/>
      <c r="G866" s="62" t="s">
        <v>488</v>
      </c>
      <c r="H866" s="58" t="s">
        <v>489</v>
      </c>
      <c r="I866" s="28">
        <v>143</v>
      </c>
      <c r="J866" s="28">
        <v>143</v>
      </c>
      <c r="K866" s="33">
        <f t="shared" si="54"/>
        <v>1</v>
      </c>
      <c r="L866" s="116"/>
      <c r="M866" s="21"/>
      <c r="N866" s="35" t="s">
        <v>561</v>
      </c>
      <c r="O866" s="99"/>
    </row>
    <row r="867" spans="1:15" ht="189">
      <c r="A867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67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67" s="18" t="str">
        <f t="shared" si="51"/>
        <v>Показатели, характеризующие объем государственной услуги, установленные в государственном задании</v>
      </c>
      <c r="F867" s="21"/>
      <c r="G867" s="62" t="s">
        <v>495</v>
      </c>
      <c r="H867" s="58" t="s">
        <v>441</v>
      </c>
      <c r="I867" s="21">
        <v>91</v>
      </c>
      <c r="J867" s="21">
        <v>86</v>
      </c>
      <c r="K867" s="33">
        <f t="shared" si="54"/>
        <v>0.94505494505494503</v>
      </c>
      <c r="L867" s="116"/>
      <c r="M867" s="21" t="s">
        <v>649</v>
      </c>
      <c r="N867" s="35" t="s">
        <v>561</v>
      </c>
      <c r="O867" s="99"/>
    </row>
    <row r="868" spans="1:15" ht="189">
      <c r="A868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68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68" s="18" t="str">
        <f t="shared" si="51"/>
        <v>Показатели, характеризующие объем государственной услуги, установленные в государственном задании</v>
      </c>
      <c r="F868" s="21"/>
      <c r="G868" s="71" t="s">
        <v>640</v>
      </c>
      <c r="H868" s="72" t="s">
        <v>451</v>
      </c>
      <c r="I868" s="21">
        <v>2670.6</v>
      </c>
      <c r="J868" s="21">
        <v>2670.6</v>
      </c>
      <c r="K868" s="33">
        <f t="shared" si="54"/>
        <v>1</v>
      </c>
      <c r="L868" s="116"/>
      <c r="M868" s="21"/>
      <c r="N868" s="36" t="s">
        <v>641</v>
      </c>
      <c r="O868" s="99"/>
    </row>
    <row r="869" spans="1:15" ht="189">
      <c r="A869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69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69" s="18" t="str">
        <f t="shared" si="51"/>
        <v>Показатели, характеризующие объем государственной услуги, установленные в государственном задании</v>
      </c>
      <c r="F869" s="31"/>
      <c r="G869" s="31"/>
      <c r="H869" s="31"/>
      <c r="I869" s="31"/>
      <c r="J869" s="31"/>
      <c r="K869" s="73"/>
      <c r="L869" s="116"/>
      <c r="M869" s="31"/>
      <c r="N869" s="31"/>
      <c r="O869" s="99"/>
    </row>
    <row r="870" spans="1:15" ht="189">
      <c r="A870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70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70" s="18" t="str">
        <f t="shared" si="51"/>
        <v>Показатели, характеризующие объем государственной услуги, установленные в государственном задании</v>
      </c>
      <c r="F870" s="24" t="s">
        <v>650</v>
      </c>
      <c r="G870" s="20" t="s">
        <v>651</v>
      </c>
      <c r="H870" s="21"/>
      <c r="I870" s="21"/>
      <c r="J870" s="21"/>
      <c r="K870" s="22"/>
      <c r="L870" s="116"/>
      <c r="M870" s="21"/>
      <c r="N870" s="36"/>
      <c r="O870" s="99"/>
    </row>
    <row r="871" spans="1:15" ht="189">
      <c r="A871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71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71" s="18" t="str">
        <f t="shared" si="51"/>
        <v>Показатели, характеризующие объем государственной услуги, установленные в государственном задании</v>
      </c>
      <c r="F871" s="21"/>
      <c r="G871" s="62" t="s">
        <v>486</v>
      </c>
      <c r="H871" s="58" t="s">
        <v>475</v>
      </c>
      <c r="I871" s="21">
        <v>52</v>
      </c>
      <c r="J871" s="21">
        <v>52</v>
      </c>
      <c r="K871" s="33">
        <f t="shared" ref="K871:K876" si="55">J871/I871</f>
        <v>1</v>
      </c>
      <c r="L871" s="116"/>
      <c r="M871" s="21"/>
      <c r="N871" s="35" t="s">
        <v>561</v>
      </c>
      <c r="O871" s="99"/>
    </row>
    <row r="872" spans="1:15" ht="189">
      <c r="A872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72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72" s="18" t="str">
        <f t="shared" si="51"/>
        <v>Показатели, характеризующие объем государственной услуги, установленные в государственном задании</v>
      </c>
      <c r="F872" s="21"/>
      <c r="G872" s="62" t="s">
        <v>639</v>
      </c>
      <c r="H872" s="58" t="s">
        <v>489</v>
      </c>
      <c r="I872" s="25">
        <v>572</v>
      </c>
      <c r="J872" s="25">
        <v>572</v>
      </c>
      <c r="K872" s="33">
        <f t="shared" si="55"/>
        <v>1</v>
      </c>
      <c r="L872" s="116"/>
      <c r="M872" s="21"/>
      <c r="N872" s="35" t="s">
        <v>561</v>
      </c>
      <c r="O872" s="99"/>
    </row>
    <row r="873" spans="1:15" ht="189">
      <c r="A873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73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73" s="18" t="str">
        <f t="shared" si="51"/>
        <v>Показатели, характеризующие объем государственной услуги, установленные в государственном задании</v>
      </c>
      <c r="F873" s="21"/>
      <c r="G873" s="62" t="s">
        <v>347</v>
      </c>
      <c r="H873" s="58" t="s">
        <v>58</v>
      </c>
      <c r="I873" s="21">
        <v>5539.16</v>
      </c>
      <c r="J873" s="21">
        <v>5539.16</v>
      </c>
      <c r="K873" s="33">
        <f t="shared" si="55"/>
        <v>1</v>
      </c>
      <c r="L873" s="116"/>
      <c r="M873" s="21"/>
      <c r="N873" s="35" t="s">
        <v>561</v>
      </c>
      <c r="O873" s="99"/>
    </row>
    <row r="874" spans="1:15" ht="189">
      <c r="A874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74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74" s="18" t="str">
        <f t="shared" si="51"/>
        <v>Показатели, характеризующие объем государственной услуги, установленные в государственном задании</v>
      </c>
      <c r="F874" s="21"/>
      <c r="G874" s="62" t="s">
        <v>488</v>
      </c>
      <c r="H874" s="58" t="s">
        <v>489</v>
      </c>
      <c r="I874" s="28">
        <v>143</v>
      </c>
      <c r="J874" s="28">
        <v>143</v>
      </c>
      <c r="K874" s="33">
        <f t="shared" si="55"/>
        <v>1</v>
      </c>
      <c r="L874" s="116"/>
      <c r="M874" s="21"/>
      <c r="N874" s="35" t="s">
        <v>561</v>
      </c>
      <c r="O874" s="99"/>
    </row>
    <row r="875" spans="1:15" ht="189">
      <c r="A875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75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75" s="18" t="str">
        <f t="shared" si="51"/>
        <v>Показатели, характеризующие объем государственной услуги, установленные в государственном задании</v>
      </c>
      <c r="F875" s="21"/>
      <c r="G875" s="62" t="s">
        <v>495</v>
      </c>
      <c r="H875" s="58" t="s">
        <v>441</v>
      </c>
      <c r="I875" s="21">
        <v>62</v>
      </c>
      <c r="J875" s="21">
        <v>66</v>
      </c>
      <c r="K875" s="33">
        <f t="shared" si="55"/>
        <v>1.064516129032258</v>
      </c>
      <c r="L875" s="116"/>
      <c r="M875" s="21"/>
      <c r="N875" s="35" t="s">
        <v>561</v>
      </c>
      <c r="O875" s="99"/>
    </row>
    <row r="876" spans="1:15" ht="189">
      <c r="A876" s="18" t="str">
        <f t="shared" si="49"/>
        <v>Наименование учреждения: краевое государственное автономное учреждение  «Редакция газеты «Наш Красноярский край»</v>
      </c>
      <c r="B876" s="18" t="str">
        <f t="shared" si="50"/>
        <v>Наименование услуги: информирование населения о деятельности и решениях органов государственной власти, распространиение иной официальной и социально значимой информации</v>
      </c>
      <c r="C876" s="18" t="str">
        <f t="shared" si="51"/>
        <v>Показатели, характеризующие объем государственной услуги, установленные в государственном задании</v>
      </c>
      <c r="F876" s="21"/>
      <c r="G876" s="71" t="s">
        <v>640</v>
      </c>
      <c r="H876" s="72" t="s">
        <v>451</v>
      </c>
      <c r="I876" s="21">
        <v>3168.4</v>
      </c>
      <c r="J876" s="21">
        <v>3168.4</v>
      </c>
      <c r="K876" s="33">
        <f t="shared" si="55"/>
        <v>1</v>
      </c>
      <c r="L876" s="117"/>
      <c r="M876" s="21"/>
      <c r="N876" s="36" t="s">
        <v>641</v>
      </c>
      <c r="O876" s="100"/>
    </row>
  </sheetData>
  <mergeCells count="421">
    <mergeCell ref="F823:J823"/>
    <mergeCell ref="M823:N823"/>
    <mergeCell ref="L824:L835"/>
    <mergeCell ref="O824:O876"/>
    <mergeCell ref="F837:J837"/>
    <mergeCell ref="M837:N837"/>
    <mergeCell ref="L839:L876"/>
    <mergeCell ref="F809:O809"/>
    <mergeCell ref="F810:J810"/>
    <mergeCell ref="M810:N810"/>
    <mergeCell ref="L812:L820"/>
    <mergeCell ref="O812:O820"/>
    <mergeCell ref="F822:O822"/>
    <mergeCell ref="F793:J793"/>
    <mergeCell ref="M793:N793"/>
    <mergeCell ref="L794:L797"/>
    <mergeCell ref="O794:O806"/>
    <mergeCell ref="F799:J799"/>
    <mergeCell ref="M799:N799"/>
    <mergeCell ref="L801:L806"/>
    <mergeCell ref="F764:O764"/>
    <mergeCell ref="F765:O765"/>
    <mergeCell ref="F766:J766"/>
    <mergeCell ref="M766:N766"/>
    <mergeCell ref="L767:L779"/>
    <mergeCell ref="O767:O790"/>
    <mergeCell ref="F780:J780"/>
    <mergeCell ref="M780:N780"/>
    <mergeCell ref="L782:L790"/>
    <mergeCell ref="F751:O751"/>
    <mergeCell ref="F752:J752"/>
    <mergeCell ref="M752:N752"/>
    <mergeCell ref="O752:O761"/>
    <mergeCell ref="L754:L756"/>
    <mergeCell ref="F757:J757"/>
    <mergeCell ref="M757:N757"/>
    <mergeCell ref="L759:L761"/>
    <mergeCell ref="F792:O792"/>
    <mergeCell ref="I739:I741"/>
    <mergeCell ref="J739:J741"/>
    <mergeCell ref="K739:K741"/>
    <mergeCell ref="L739:L741"/>
    <mergeCell ref="M739:M741"/>
    <mergeCell ref="N739:N741"/>
    <mergeCell ref="F730:O730"/>
    <mergeCell ref="F731:J731"/>
    <mergeCell ref="M731:N731"/>
    <mergeCell ref="L732:L736"/>
    <mergeCell ref="O732:O748"/>
    <mergeCell ref="F737:J737"/>
    <mergeCell ref="M737:N737"/>
    <mergeCell ref="F739:F741"/>
    <mergeCell ref="G739:G741"/>
    <mergeCell ref="H739:H741"/>
    <mergeCell ref="L742:L748"/>
    <mergeCell ref="F718:O718"/>
    <mergeCell ref="F719:J719"/>
    <mergeCell ref="M719:N719"/>
    <mergeCell ref="O719:O728"/>
    <mergeCell ref="L721:L723"/>
    <mergeCell ref="F724:J724"/>
    <mergeCell ref="M724:N724"/>
    <mergeCell ref="L726:L728"/>
    <mergeCell ref="F712:O712"/>
    <mergeCell ref="F713:J713"/>
    <mergeCell ref="M713:N713"/>
    <mergeCell ref="L714:L715"/>
    <mergeCell ref="O714:O715"/>
    <mergeCell ref="F717:O717"/>
    <mergeCell ref="F654:O654"/>
    <mergeCell ref="F655:O655"/>
    <mergeCell ref="F656:J656"/>
    <mergeCell ref="M656:N656"/>
    <mergeCell ref="L659:L675"/>
    <mergeCell ref="O659:O711"/>
    <mergeCell ref="F676:J676"/>
    <mergeCell ref="M676:N676"/>
    <mergeCell ref="L678:L711"/>
    <mergeCell ref="F637:O637"/>
    <mergeCell ref="F638:O638"/>
    <mergeCell ref="F639:J639"/>
    <mergeCell ref="M639:N639"/>
    <mergeCell ref="L640:L645"/>
    <mergeCell ref="O640:O652"/>
    <mergeCell ref="F646:J646"/>
    <mergeCell ref="M646:N646"/>
    <mergeCell ref="L648:L652"/>
    <mergeCell ref="F620:O620"/>
    <mergeCell ref="F621:O621"/>
    <mergeCell ref="F622:J622"/>
    <mergeCell ref="M622:N622"/>
    <mergeCell ref="L623:L628"/>
    <mergeCell ref="O623:O635"/>
    <mergeCell ref="F629:J629"/>
    <mergeCell ref="M629:N629"/>
    <mergeCell ref="L631:L635"/>
    <mergeCell ref="F603:O603"/>
    <mergeCell ref="F604:O604"/>
    <mergeCell ref="F605:J605"/>
    <mergeCell ref="M605:N605"/>
    <mergeCell ref="L606:L611"/>
    <mergeCell ref="O606:O618"/>
    <mergeCell ref="F612:J612"/>
    <mergeCell ref="M612:N612"/>
    <mergeCell ref="L614:L618"/>
    <mergeCell ref="F586:O586"/>
    <mergeCell ref="F587:O587"/>
    <mergeCell ref="F588:J588"/>
    <mergeCell ref="M588:N588"/>
    <mergeCell ref="L589:L594"/>
    <mergeCell ref="O589:O601"/>
    <mergeCell ref="F595:J595"/>
    <mergeCell ref="M595:N595"/>
    <mergeCell ref="L597:L601"/>
    <mergeCell ref="F569:O569"/>
    <mergeCell ref="F570:O570"/>
    <mergeCell ref="F571:J571"/>
    <mergeCell ref="M571:N571"/>
    <mergeCell ref="L572:L577"/>
    <mergeCell ref="O572:O584"/>
    <mergeCell ref="F578:J578"/>
    <mergeCell ref="M578:N578"/>
    <mergeCell ref="L580:L584"/>
    <mergeCell ref="F552:O552"/>
    <mergeCell ref="F553:O553"/>
    <mergeCell ref="F554:J554"/>
    <mergeCell ref="M554:N554"/>
    <mergeCell ref="L555:L560"/>
    <mergeCell ref="O555:O567"/>
    <mergeCell ref="F561:J561"/>
    <mergeCell ref="M561:N561"/>
    <mergeCell ref="L563:L567"/>
    <mergeCell ref="F535:O535"/>
    <mergeCell ref="F536:O536"/>
    <mergeCell ref="F537:J537"/>
    <mergeCell ref="M537:N537"/>
    <mergeCell ref="L538:L543"/>
    <mergeCell ref="O538:O550"/>
    <mergeCell ref="F544:J544"/>
    <mergeCell ref="M544:N544"/>
    <mergeCell ref="L546:L550"/>
    <mergeCell ref="F518:O518"/>
    <mergeCell ref="F519:O519"/>
    <mergeCell ref="F520:J520"/>
    <mergeCell ref="M520:N520"/>
    <mergeCell ref="L521:L526"/>
    <mergeCell ref="O521:O533"/>
    <mergeCell ref="F527:J527"/>
    <mergeCell ref="M527:N527"/>
    <mergeCell ref="L529:L533"/>
    <mergeCell ref="F501:O501"/>
    <mergeCell ref="F502:O502"/>
    <mergeCell ref="F503:J503"/>
    <mergeCell ref="M503:N503"/>
    <mergeCell ref="L504:L509"/>
    <mergeCell ref="O504:O516"/>
    <mergeCell ref="F510:J510"/>
    <mergeCell ref="M510:N510"/>
    <mergeCell ref="L512:L516"/>
    <mergeCell ref="F484:O484"/>
    <mergeCell ref="F485:O485"/>
    <mergeCell ref="F486:J486"/>
    <mergeCell ref="M486:N486"/>
    <mergeCell ref="L487:L492"/>
    <mergeCell ref="O487:O499"/>
    <mergeCell ref="F493:J493"/>
    <mergeCell ref="M493:N493"/>
    <mergeCell ref="L495:L499"/>
    <mergeCell ref="F467:O467"/>
    <mergeCell ref="F468:O468"/>
    <mergeCell ref="F469:J469"/>
    <mergeCell ref="M469:N469"/>
    <mergeCell ref="L470:L475"/>
    <mergeCell ref="O470:O482"/>
    <mergeCell ref="F476:J476"/>
    <mergeCell ref="M476:N476"/>
    <mergeCell ref="L478:L482"/>
    <mergeCell ref="F450:O450"/>
    <mergeCell ref="F451:O451"/>
    <mergeCell ref="F452:J452"/>
    <mergeCell ref="M452:N452"/>
    <mergeCell ref="L453:L458"/>
    <mergeCell ref="O453:O465"/>
    <mergeCell ref="F459:J459"/>
    <mergeCell ref="M459:N459"/>
    <mergeCell ref="L461:L465"/>
    <mergeCell ref="F433:O433"/>
    <mergeCell ref="F434:O434"/>
    <mergeCell ref="F435:J435"/>
    <mergeCell ref="M435:N435"/>
    <mergeCell ref="L436:L441"/>
    <mergeCell ref="O436:O448"/>
    <mergeCell ref="F442:J442"/>
    <mergeCell ref="M442:N442"/>
    <mergeCell ref="L444:L448"/>
    <mergeCell ref="F416:O416"/>
    <mergeCell ref="F417:O417"/>
    <mergeCell ref="F418:J418"/>
    <mergeCell ref="M418:N418"/>
    <mergeCell ref="L419:L424"/>
    <mergeCell ref="O419:O431"/>
    <mergeCell ref="F425:J425"/>
    <mergeCell ref="M425:N425"/>
    <mergeCell ref="L427:L431"/>
    <mergeCell ref="F399:O399"/>
    <mergeCell ref="F400:O400"/>
    <mergeCell ref="F401:J401"/>
    <mergeCell ref="M401:N401"/>
    <mergeCell ref="L402:L407"/>
    <mergeCell ref="O402:O414"/>
    <mergeCell ref="F408:J408"/>
    <mergeCell ref="M408:N408"/>
    <mergeCell ref="L410:L414"/>
    <mergeCell ref="F382:O382"/>
    <mergeCell ref="F383:O383"/>
    <mergeCell ref="F384:J384"/>
    <mergeCell ref="M384:N384"/>
    <mergeCell ref="L385:L390"/>
    <mergeCell ref="O385:O397"/>
    <mergeCell ref="F391:J391"/>
    <mergeCell ref="M391:N391"/>
    <mergeCell ref="L393:L397"/>
    <mergeCell ref="F365:O365"/>
    <mergeCell ref="F366:O366"/>
    <mergeCell ref="F367:J367"/>
    <mergeCell ref="M367:N367"/>
    <mergeCell ref="L368:L373"/>
    <mergeCell ref="O368:O380"/>
    <mergeCell ref="F374:J374"/>
    <mergeCell ref="M374:N374"/>
    <mergeCell ref="L376:L380"/>
    <mergeCell ref="F348:O348"/>
    <mergeCell ref="F349:O349"/>
    <mergeCell ref="F350:J350"/>
    <mergeCell ref="M350:N350"/>
    <mergeCell ref="L351:L356"/>
    <mergeCell ref="O351:O363"/>
    <mergeCell ref="F357:J357"/>
    <mergeCell ref="M357:N357"/>
    <mergeCell ref="L359:L363"/>
    <mergeCell ref="F331:O331"/>
    <mergeCell ref="F332:O332"/>
    <mergeCell ref="F333:J333"/>
    <mergeCell ref="M333:N333"/>
    <mergeCell ref="L334:L339"/>
    <mergeCell ref="O334:O346"/>
    <mergeCell ref="F340:J340"/>
    <mergeCell ref="M340:N340"/>
    <mergeCell ref="L342:L346"/>
    <mergeCell ref="F314:O314"/>
    <mergeCell ref="F315:O315"/>
    <mergeCell ref="F316:J316"/>
    <mergeCell ref="M316:N316"/>
    <mergeCell ref="L317:L322"/>
    <mergeCell ref="O317:O329"/>
    <mergeCell ref="F323:J323"/>
    <mergeCell ref="M323:N323"/>
    <mergeCell ref="L325:L329"/>
    <mergeCell ref="F297:O297"/>
    <mergeCell ref="F298:O298"/>
    <mergeCell ref="F299:J299"/>
    <mergeCell ref="M299:N299"/>
    <mergeCell ref="L300:L305"/>
    <mergeCell ref="O300:O312"/>
    <mergeCell ref="F306:J306"/>
    <mergeCell ref="M306:N306"/>
    <mergeCell ref="L308:L312"/>
    <mergeCell ref="F280:O280"/>
    <mergeCell ref="F281:O281"/>
    <mergeCell ref="F282:J282"/>
    <mergeCell ref="M282:N282"/>
    <mergeCell ref="L283:L288"/>
    <mergeCell ref="O283:O295"/>
    <mergeCell ref="F289:J289"/>
    <mergeCell ref="M289:N289"/>
    <mergeCell ref="L291:L295"/>
    <mergeCell ref="F263:O263"/>
    <mergeCell ref="F264:O264"/>
    <mergeCell ref="F265:J265"/>
    <mergeCell ref="M265:N265"/>
    <mergeCell ref="L266:L271"/>
    <mergeCell ref="O266:O278"/>
    <mergeCell ref="F272:J272"/>
    <mergeCell ref="M272:N272"/>
    <mergeCell ref="L274:L278"/>
    <mergeCell ref="F246:O246"/>
    <mergeCell ref="F247:O247"/>
    <mergeCell ref="F248:J248"/>
    <mergeCell ref="M248:N248"/>
    <mergeCell ref="L249:L254"/>
    <mergeCell ref="O249:O261"/>
    <mergeCell ref="F255:J255"/>
    <mergeCell ref="M255:N255"/>
    <mergeCell ref="L257:L261"/>
    <mergeCell ref="F229:O229"/>
    <mergeCell ref="F230:O230"/>
    <mergeCell ref="F231:J231"/>
    <mergeCell ref="M231:N231"/>
    <mergeCell ref="L232:L237"/>
    <mergeCell ref="O232:O244"/>
    <mergeCell ref="F238:J238"/>
    <mergeCell ref="M238:N238"/>
    <mergeCell ref="L240:L244"/>
    <mergeCell ref="F212:O212"/>
    <mergeCell ref="F213:O213"/>
    <mergeCell ref="F214:J214"/>
    <mergeCell ref="M214:N214"/>
    <mergeCell ref="L215:L220"/>
    <mergeCell ref="O215:O227"/>
    <mergeCell ref="F221:J221"/>
    <mergeCell ref="M221:N221"/>
    <mergeCell ref="L223:L227"/>
    <mergeCell ref="F195:O195"/>
    <mergeCell ref="F196:O196"/>
    <mergeCell ref="F197:J197"/>
    <mergeCell ref="M197:N197"/>
    <mergeCell ref="L198:L203"/>
    <mergeCell ref="O198:O210"/>
    <mergeCell ref="F204:J204"/>
    <mergeCell ref="M204:N204"/>
    <mergeCell ref="L206:L210"/>
    <mergeCell ref="F178:O178"/>
    <mergeCell ref="F179:O179"/>
    <mergeCell ref="F180:J180"/>
    <mergeCell ref="M180:N180"/>
    <mergeCell ref="L181:L186"/>
    <mergeCell ref="O181:O193"/>
    <mergeCell ref="F187:J187"/>
    <mergeCell ref="M187:N187"/>
    <mergeCell ref="L189:L193"/>
    <mergeCell ref="F161:O161"/>
    <mergeCell ref="F162:O162"/>
    <mergeCell ref="F163:J163"/>
    <mergeCell ref="M163:N163"/>
    <mergeCell ref="L164:L169"/>
    <mergeCell ref="O164:O176"/>
    <mergeCell ref="F170:J170"/>
    <mergeCell ref="M170:N170"/>
    <mergeCell ref="L172:L176"/>
    <mergeCell ref="F144:O144"/>
    <mergeCell ref="F145:O145"/>
    <mergeCell ref="F146:J146"/>
    <mergeCell ref="M146:N146"/>
    <mergeCell ref="L147:L152"/>
    <mergeCell ref="O147:O160"/>
    <mergeCell ref="F153:J153"/>
    <mergeCell ref="M153:N153"/>
    <mergeCell ref="L155:L159"/>
    <mergeCell ref="F127:O127"/>
    <mergeCell ref="F128:O128"/>
    <mergeCell ref="F129:J129"/>
    <mergeCell ref="M129:N129"/>
    <mergeCell ref="L130:L135"/>
    <mergeCell ref="O130:O142"/>
    <mergeCell ref="F136:J136"/>
    <mergeCell ref="M136:N136"/>
    <mergeCell ref="L138:L142"/>
    <mergeCell ref="F111:O111"/>
    <mergeCell ref="F112:J112"/>
    <mergeCell ref="M112:N112"/>
    <mergeCell ref="L113:L118"/>
    <mergeCell ref="O113:O125"/>
    <mergeCell ref="F119:J119"/>
    <mergeCell ref="M119:N119"/>
    <mergeCell ref="L121:L125"/>
    <mergeCell ref="L96:L101"/>
    <mergeCell ref="O96:O108"/>
    <mergeCell ref="F102:J102"/>
    <mergeCell ref="M102:N102"/>
    <mergeCell ref="L104:L108"/>
    <mergeCell ref="F110:O110"/>
    <mergeCell ref="F95:J95"/>
    <mergeCell ref="M95:N95"/>
    <mergeCell ref="F93:O93"/>
    <mergeCell ref="F94:O94"/>
    <mergeCell ref="F78:J78"/>
    <mergeCell ref="M78:N78"/>
    <mergeCell ref="F77:O77"/>
    <mergeCell ref="L79:L84"/>
    <mergeCell ref="O79:O91"/>
    <mergeCell ref="L87:L91"/>
    <mergeCell ref="F85:J85"/>
    <mergeCell ref="M85:N85"/>
    <mergeCell ref="F25:O25"/>
    <mergeCell ref="F27:J27"/>
    <mergeCell ref="M27:N27"/>
    <mergeCell ref="O27:O40"/>
    <mergeCell ref="L28:L33"/>
    <mergeCell ref="F34:J34"/>
    <mergeCell ref="M34:N34"/>
    <mergeCell ref="L36:L40"/>
    <mergeCell ref="F26:O26"/>
    <mergeCell ref="F5:O5"/>
    <mergeCell ref="F8:O8"/>
    <mergeCell ref="F9:O9"/>
    <mergeCell ref="F10:J10"/>
    <mergeCell ref="M10:N10"/>
    <mergeCell ref="L11:L16"/>
    <mergeCell ref="O11:O23"/>
    <mergeCell ref="F17:J17"/>
    <mergeCell ref="M17:N17"/>
    <mergeCell ref="L19:L23"/>
    <mergeCell ref="F76:O76"/>
    <mergeCell ref="F42:O42"/>
    <mergeCell ref="F43:O43"/>
    <mergeCell ref="F51:J51"/>
    <mergeCell ref="M51:N51"/>
    <mergeCell ref="F44:J44"/>
    <mergeCell ref="M44:N44"/>
    <mergeCell ref="F59:O59"/>
    <mergeCell ref="F60:O60"/>
    <mergeCell ref="F61:J61"/>
    <mergeCell ref="M61:N61"/>
    <mergeCell ref="L45:L50"/>
    <mergeCell ref="O45:O57"/>
    <mergeCell ref="L53:L57"/>
    <mergeCell ref="F68:J68"/>
    <mergeCell ref="M68:N68"/>
    <mergeCell ref="L62:L67"/>
    <mergeCell ref="O62:O74"/>
    <mergeCell ref="L70:L74"/>
  </mergeCells>
  <pageMargins left="0.70866141732283472" right="0.27559055118110237" top="0.74803149606299213" bottom="0.74803149606299213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4"/>
  <sheetViews>
    <sheetView tabSelected="1" view="pageBreakPreview" zoomScale="85" zoomScaleNormal="100" zoomScaleSheetLayoutView="85" workbookViewId="0">
      <selection activeCell="K12" sqref="K12"/>
    </sheetView>
  </sheetViews>
  <sheetFormatPr defaultRowHeight="15"/>
  <cols>
    <col min="1" max="1" width="12.140625" customWidth="1"/>
    <col min="2" max="2" width="10.140625" style="1" customWidth="1"/>
    <col min="3" max="3" width="11" style="1" customWidth="1"/>
    <col min="4" max="4" width="12.28515625" customWidth="1"/>
    <col min="5" max="5" width="10.7109375" style="1" customWidth="1"/>
    <col min="6" max="6" width="12.7109375" customWidth="1"/>
    <col min="7" max="7" width="15" customWidth="1"/>
    <col min="8" max="8" width="7.7109375" customWidth="1"/>
    <col min="9" max="9" width="13.140625" customWidth="1"/>
    <col min="10" max="10" width="12" customWidth="1"/>
    <col min="11" max="11" width="16.85546875" customWidth="1"/>
    <col min="12" max="12" width="19.140625" customWidth="1"/>
    <col min="13" max="13" width="16.140625" customWidth="1"/>
    <col min="14" max="14" width="13.7109375" customWidth="1"/>
    <col min="15" max="15" width="16.7109375" customWidth="1"/>
  </cols>
  <sheetData>
    <row r="1" spans="1:15" s="1" customFormat="1" ht="15.75">
      <c r="M1" s="80" t="s">
        <v>659</v>
      </c>
    </row>
    <row r="2" spans="1:15" s="1" customFormat="1" ht="15.75">
      <c r="M2" s="80" t="s">
        <v>657</v>
      </c>
    </row>
    <row r="3" spans="1:15" s="1" customFormat="1" ht="15.75">
      <c r="M3" s="80" t="s">
        <v>663</v>
      </c>
    </row>
    <row r="4" spans="1:15" s="1" customFormat="1" ht="15.75">
      <c r="M4" s="80" t="s">
        <v>664</v>
      </c>
    </row>
    <row r="5" spans="1:15" s="1" customFormat="1" ht="15.75">
      <c r="M5" s="80" t="s">
        <v>658</v>
      </c>
    </row>
    <row r="6" spans="1:15" s="1" customFormat="1" ht="15.75">
      <c r="M6" s="80" t="s">
        <v>665</v>
      </c>
    </row>
    <row r="7" spans="1:15" s="1" customFormat="1" ht="15.75">
      <c r="N7" s="80"/>
    </row>
    <row r="8" spans="1:15" s="1" customFormat="1">
      <c r="G8" s="123" t="s">
        <v>666</v>
      </c>
      <c r="H8" s="123"/>
      <c r="I8" s="123"/>
      <c r="J8" s="123"/>
      <c r="K8" s="123"/>
      <c r="L8" s="123"/>
    </row>
    <row r="9" spans="1:15" s="1" customFormat="1">
      <c r="G9" s="123"/>
      <c r="H9" s="123"/>
      <c r="I9" s="123"/>
      <c r="J9" s="123"/>
      <c r="K9" s="123"/>
      <c r="L9" s="123"/>
    </row>
    <row r="10" spans="1:15" s="1" customFormat="1">
      <c r="G10" s="123"/>
      <c r="H10" s="123"/>
      <c r="I10" s="123"/>
      <c r="J10" s="123"/>
      <c r="K10" s="123"/>
      <c r="L10" s="123"/>
    </row>
    <row r="11" spans="1:15" s="1" customFormat="1"/>
    <row r="12" spans="1:15" ht="177" customHeight="1">
      <c r="A12" s="2" t="s">
        <v>652</v>
      </c>
      <c r="B12" s="2" t="s">
        <v>669</v>
      </c>
      <c r="C12" s="2" t="s">
        <v>670</v>
      </c>
      <c r="D12" s="2" t="s">
        <v>660</v>
      </c>
      <c r="E12" s="2" t="s">
        <v>661</v>
      </c>
      <c r="F12" s="2" t="s">
        <v>653</v>
      </c>
      <c r="G12" s="75" t="s">
        <v>12</v>
      </c>
      <c r="H12" s="76" t="s">
        <v>4</v>
      </c>
      <c r="I12" s="76" t="s">
        <v>671</v>
      </c>
      <c r="J12" s="76" t="s">
        <v>672</v>
      </c>
      <c r="K12" s="76" t="s">
        <v>667</v>
      </c>
      <c r="L12" s="76" t="s">
        <v>668</v>
      </c>
      <c r="M12" s="76" t="s">
        <v>673</v>
      </c>
      <c r="N12" s="76" t="s">
        <v>2</v>
      </c>
      <c r="O12" s="76" t="s">
        <v>5</v>
      </c>
    </row>
    <row r="13" spans="1:15" ht="30.75" customHeight="1">
      <c r="A13" s="120"/>
      <c r="B13" s="81"/>
      <c r="C13" s="84"/>
      <c r="D13" s="124"/>
      <c r="E13" s="124" t="s">
        <v>7</v>
      </c>
      <c r="F13" s="77" t="s">
        <v>654</v>
      </c>
      <c r="G13" s="78"/>
      <c r="H13" s="79"/>
      <c r="I13" s="79"/>
      <c r="J13" s="79"/>
      <c r="K13" s="79"/>
      <c r="L13" s="120"/>
      <c r="M13" s="79"/>
      <c r="N13" s="79"/>
      <c r="O13" s="120"/>
    </row>
    <row r="14" spans="1:15" ht="30.75" customHeight="1">
      <c r="A14" s="121"/>
      <c r="B14" s="82"/>
      <c r="C14" s="85"/>
      <c r="D14" s="125"/>
      <c r="E14" s="125"/>
      <c r="F14" s="77" t="s">
        <v>654</v>
      </c>
      <c r="G14" s="78"/>
      <c r="H14" s="79"/>
      <c r="I14" s="79"/>
      <c r="J14" s="79"/>
      <c r="K14" s="79"/>
      <c r="L14" s="121"/>
      <c r="M14" s="79"/>
      <c r="N14" s="79"/>
      <c r="O14" s="121"/>
    </row>
    <row r="15" spans="1:15">
      <c r="A15" s="121"/>
      <c r="B15" s="82"/>
      <c r="C15" s="85"/>
      <c r="D15" s="125"/>
      <c r="E15" s="125"/>
      <c r="F15" s="79" t="s">
        <v>655</v>
      </c>
      <c r="G15" s="78"/>
      <c r="H15" s="79"/>
      <c r="I15" s="79"/>
      <c r="J15" s="79"/>
      <c r="K15" s="79"/>
      <c r="L15" s="122"/>
      <c r="M15" s="79"/>
      <c r="N15" s="79"/>
      <c r="O15" s="121"/>
    </row>
    <row r="16" spans="1:15" ht="30.75" customHeight="1">
      <c r="A16" s="121"/>
      <c r="B16" s="82"/>
      <c r="C16" s="85"/>
      <c r="D16" s="125"/>
      <c r="E16" s="125"/>
      <c r="F16" s="77" t="s">
        <v>656</v>
      </c>
      <c r="G16" s="78"/>
      <c r="H16" s="79"/>
      <c r="I16" s="79"/>
      <c r="J16" s="79"/>
      <c r="K16" s="79"/>
      <c r="L16" s="120"/>
      <c r="M16" s="79"/>
      <c r="N16" s="79"/>
      <c r="O16" s="121"/>
    </row>
    <row r="17" spans="1:15" ht="30.75" customHeight="1">
      <c r="A17" s="121"/>
      <c r="B17" s="82"/>
      <c r="C17" s="85"/>
      <c r="D17" s="125"/>
      <c r="E17" s="125"/>
      <c r="F17" s="77" t="s">
        <v>656</v>
      </c>
      <c r="G17" s="78"/>
      <c r="H17" s="79"/>
      <c r="I17" s="79"/>
      <c r="J17" s="79"/>
      <c r="K17" s="79"/>
      <c r="L17" s="121"/>
      <c r="M17" s="79"/>
      <c r="N17" s="79"/>
      <c r="O17" s="121"/>
    </row>
    <row r="18" spans="1:15">
      <c r="A18" s="122"/>
      <c r="B18" s="83"/>
      <c r="C18" s="86"/>
      <c r="D18" s="126"/>
      <c r="E18" s="126"/>
      <c r="F18" s="79" t="s">
        <v>655</v>
      </c>
      <c r="G18" s="78"/>
      <c r="H18" s="79"/>
      <c r="I18" s="79"/>
      <c r="J18" s="79"/>
      <c r="K18" s="79"/>
      <c r="L18" s="122"/>
      <c r="M18" s="79"/>
      <c r="N18" s="79"/>
      <c r="O18" s="121"/>
    </row>
    <row r="19" spans="1:15" ht="30">
      <c r="A19" s="120"/>
      <c r="B19" s="81"/>
      <c r="C19" s="84"/>
      <c r="D19" s="124"/>
      <c r="E19" s="124" t="s">
        <v>662</v>
      </c>
      <c r="F19" s="77" t="s">
        <v>654</v>
      </c>
      <c r="G19" s="78"/>
      <c r="H19" s="79"/>
      <c r="I19" s="79"/>
      <c r="J19" s="79"/>
      <c r="K19" s="79"/>
      <c r="L19" s="120"/>
      <c r="M19" s="79"/>
      <c r="N19" s="79"/>
      <c r="O19" s="121"/>
    </row>
    <row r="20" spans="1:15" ht="30">
      <c r="A20" s="121"/>
      <c r="B20" s="82"/>
      <c r="C20" s="85"/>
      <c r="D20" s="125"/>
      <c r="E20" s="125"/>
      <c r="F20" s="77" t="s">
        <v>654</v>
      </c>
      <c r="G20" s="78"/>
      <c r="H20" s="79"/>
      <c r="I20" s="79"/>
      <c r="J20" s="79"/>
      <c r="K20" s="79"/>
      <c r="L20" s="121"/>
      <c r="M20" s="79"/>
      <c r="N20" s="79"/>
      <c r="O20" s="121"/>
    </row>
    <row r="21" spans="1:15">
      <c r="A21" s="121"/>
      <c r="B21" s="82"/>
      <c r="C21" s="85"/>
      <c r="D21" s="125"/>
      <c r="E21" s="125"/>
      <c r="F21" s="79" t="s">
        <v>655</v>
      </c>
      <c r="G21" s="78"/>
      <c r="H21" s="79"/>
      <c r="I21" s="79"/>
      <c r="J21" s="79"/>
      <c r="K21" s="79"/>
      <c r="L21" s="122"/>
      <c r="M21" s="79"/>
      <c r="N21" s="79"/>
      <c r="O21" s="121"/>
    </row>
    <row r="22" spans="1:15" ht="30">
      <c r="A22" s="121"/>
      <c r="B22" s="82"/>
      <c r="C22" s="85"/>
      <c r="D22" s="125"/>
      <c r="E22" s="125"/>
      <c r="F22" s="77" t="s">
        <v>656</v>
      </c>
      <c r="G22" s="78"/>
      <c r="H22" s="79"/>
      <c r="I22" s="79"/>
      <c r="J22" s="79"/>
      <c r="K22" s="79"/>
      <c r="L22" s="120"/>
      <c r="M22" s="79"/>
      <c r="N22" s="79"/>
      <c r="O22" s="121"/>
    </row>
    <row r="23" spans="1:15" ht="30">
      <c r="A23" s="121"/>
      <c r="B23" s="82"/>
      <c r="C23" s="85"/>
      <c r="D23" s="125"/>
      <c r="E23" s="125"/>
      <c r="F23" s="77" t="s">
        <v>656</v>
      </c>
      <c r="G23" s="78"/>
      <c r="H23" s="79"/>
      <c r="I23" s="79"/>
      <c r="J23" s="79"/>
      <c r="K23" s="79"/>
      <c r="L23" s="121"/>
      <c r="M23" s="79"/>
      <c r="N23" s="79"/>
      <c r="O23" s="121"/>
    </row>
    <row r="24" spans="1:15">
      <c r="A24" s="122"/>
      <c r="B24" s="83"/>
      <c r="C24" s="86"/>
      <c r="D24" s="126"/>
      <c r="E24" s="126"/>
      <c r="F24" s="79" t="s">
        <v>655</v>
      </c>
      <c r="G24" s="78"/>
      <c r="H24" s="79"/>
      <c r="I24" s="79"/>
      <c r="J24" s="79"/>
      <c r="K24" s="79"/>
      <c r="L24" s="122"/>
      <c r="M24" s="79"/>
      <c r="N24" s="79"/>
      <c r="O24" s="122"/>
    </row>
  </sheetData>
  <mergeCells count="12">
    <mergeCell ref="L22:L24"/>
    <mergeCell ref="O13:O24"/>
    <mergeCell ref="G8:L10"/>
    <mergeCell ref="E13:E18"/>
    <mergeCell ref="A13:A18"/>
    <mergeCell ref="D13:D18"/>
    <mergeCell ref="A19:A24"/>
    <mergeCell ref="D19:D24"/>
    <mergeCell ref="E19:E24"/>
    <mergeCell ref="L19:L21"/>
    <mergeCell ref="L13:L15"/>
    <mergeCell ref="L16:L1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Агентство печати</vt:lpstr>
      <vt:lpstr>Лист4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2020-01-20T03:24:45Z</dcterms:modified>
</cp:coreProperties>
</file>