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март" sheetId="1" r:id="rId1"/>
    <sheet name="апрель" sheetId="2" state="hidden" r:id="rId2"/>
    <sheet name="май1" sheetId="3" state="hidden" r:id="rId3"/>
    <sheet name="май" sheetId="4" state="hidden" r:id="rId4"/>
    <sheet name="июнь" sheetId="5" state="hidden" r:id="rId5"/>
    <sheet name="июль" sheetId="6" state="hidden" r:id="rId6"/>
    <sheet name="август" sheetId="7" state="hidden" r:id="rId7"/>
    <sheet name="сентябрь" sheetId="8" state="hidden" r:id="rId8"/>
    <sheet name="октябрь" sheetId="9" state="hidden" r:id="rId9"/>
    <sheet name="ноябрь" sheetId="10" state="hidden" r:id="rId10"/>
    <sheet name="декабрь" sheetId="11" state="hidden" r:id="rId11"/>
  </sheets>
  <definedNames>
    <definedName name="_xlnm._FilterDatabase" localSheetId="5" hidden="1">'июль'!$A$8:$I$131</definedName>
    <definedName name="_xlnm._FilterDatabase" localSheetId="3" hidden="1">'май'!$A$8:$I$133</definedName>
    <definedName name="_xlnm.Print_Titles" localSheetId="6">'август'!$4:$5</definedName>
    <definedName name="_xlnm.Print_Titles" localSheetId="1">'апрель'!$4:$5</definedName>
    <definedName name="_xlnm.Print_Titles" localSheetId="10">'декабрь'!$4:$5</definedName>
    <definedName name="_xlnm.Print_Titles" localSheetId="5">'июль'!$4:$5</definedName>
    <definedName name="_xlnm.Print_Titles" localSheetId="4">'июнь'!$4:$5</definedName>
    <definedName name="_xlnm.Print_Titles" localSheetId="3">'май'!$4:$5</definedName>
    <definedName name="_xlnm.Print_Titles" localSheetId="2">'май1'!$4:$5</definedName>
    <definedName name="_xlnm.Print_Titles" localSheetId="0">'март'!$4:$5</definedName>
    <definedName name="_xlnm.Print_Titles" localSheetId="9">'ноябрь'!$4:$5</definedName>
    <definedName name="_xlnm.Print_Titles" localSheetId="8">'октябрь'!$4:$5</definedName>
    <definedName name="_xlnm.Print_Titles" localSheetId="7">'сентябрь'!$4:$5</definedName>
  </definedNames>
  <calcPr fullCalcOnLoad="1"/>
</workbook>
</file>

<file path=xl/sharedStrings.xml><?xml version="1.0" encoding="utf-8"?>
<sst xmlns="http://schemas.openxmlformats.org/spreadsheetml/2006/main" count="1680" uniqueCount="177">
  <si>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</si>
  <si>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</si>
  <si>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</si>
  <si>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</si>
  <si>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</si>
  <si>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</si>
  <si>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</si>
  <si>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</si>
  <si>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</si>
  <si>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</si>
  <si>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</si>
  <si>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</si>
  <si>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</si>
  <si>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</si>
  <si>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</si>
  <si>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</si>
  <si>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</si>
  <si>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</si>
  <si>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</si>
  <si>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</si>
  <si>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</si>
  <si>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</si>
  <si>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</si>
  <si>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</si>
  <si>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</si>
  <si>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</si>
  <si>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</si>
  <si>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</si>
  <si>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</si>
  <si>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</si>
  <si>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</si>
  <si>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</si>
  <si>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</si>
  <si>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</si>
  <si>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</si>
  <si>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</si>
  <si>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</si>
  <si>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</si>
  <si>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</si>
  <si>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</si>
  <si>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</si>
  <si>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</si>
  <si>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</si>
  <si>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</si>
  <si>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</si>
  <si>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</si>
  <si>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</si>
  <si>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</si>
  <si>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</si>
  <si>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</si>
  <si>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</si>
  <si>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</si>
  <si>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</si>
  <si>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</si>
  <si>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</si>
  <si>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</si>
  <si>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</si>
  <si>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</si>
  <si>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</si>
  <si>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</si>
  <si>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</si>
  <si>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</si>
  <si>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</si>
  <si>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</si>
  <si>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</si>
  <si>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</si>
  <si>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</si>
  <si>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</si>
  <si>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</si>
  <si>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</si>
  <si>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</si>
  <si>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</si>
  <si>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</si>
  <si>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</si>
  <si>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</si>
  <si>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</si>
  <si>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</si>
  <si>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</si>
  <si>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</si>
  <si>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</si>
  <si>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</si>
  <si>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</si>
  <si>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</si>
  <si>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</si>
  <si>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</si>
  <si>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</si>
  <si>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</si>
  <si>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</si>
  <si>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</si>
  <si>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</si>
  <si>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</si>
  <si>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</si>
  <si>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</si>
  <si>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</si>
  <si>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</si>
  <si>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</si>
  <si>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</si>
  <si>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</si>
  <si>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</si>
  <si>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</si>
  <si>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</si>
  <si>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</si>
  <si>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</si>
  <si>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</si>
  <si>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</si>
  <si>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</si>
  <si>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</si>
  <si>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</si>
  <si>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</si>
  <si>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</si>
  <si>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</si>
  <si>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</si>
  <si>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</si>
  <si>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</si>
  <si>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</si>
  <si>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</si>
  <si>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</si>
  <si>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</si>
  <si>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</si>
  <si>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</si>
  <si>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</si>
  <si>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</si>
  <si>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</si>
  <si>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</si>
  <si>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</si>
  <si>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</si>
  <si>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</si>
  <si>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</si>
  <si>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</si>
  <si>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</si>
  <si>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</si>
  <si>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</si>
  <si>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</si>
  <si>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</si>
  <si>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</si>
  <si>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</si>
  <si>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</si>
  <si>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</si>
  <si>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</si>
  <si>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</si>
  <si>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 xml:space="preserve">И.О. Руководитель финансового управления администрации города Минусинска 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</si>
  <si>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</si>
  <si>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</si>
  <si>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</si>
  <si>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</si>
  <si>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</si>
  <si>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</si>
  <si>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</si>
  <si>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</si>
  <si>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</si>
  <si>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</si>
  <si>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</si>
  <si>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</si>
  <si>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</si>
  <si>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</si>
  <si>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</si>
  <si>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</si>
  <si>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</si>
  <si>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</si>
  <si>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</si>
  <si>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</si>
  <si>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</si>
  <si>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</si>
  <si>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</si>
  <si>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</si>
  <si>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</si>
  <si>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</si>
  <si>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</si>
  <si>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</si>
  <si>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</si>
  <si>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</si>
  <si>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</si>
  <si>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</si>
  <si>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</si>
  <si>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Факт за аналогичный период 2020 г.</t>
  </si>
  <si>
    <t>План за 3 мес 2021 г.</t>
  </si>
  <si>
    <t>на 01 апреля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</si>
</sst>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7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Минусинска</a:t>
            </a:r>
          </a:p>
        </c:rich>
      </c:tx>
      <c:layout>
        <c:manualLayout>
          <c:xMode val="factor"/>
          <c:yMode val="factor"/>
          <c:x val="0.10325"/>
          <c:y val="-0.01825"/>
        </c:manualLayout>
      </c:layout>
      <c:spPr>
        <a:noFill/>
        <a:ln w="3175">
          <a:noFill/>
        </a:ln>
      </c:sp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5475"/>
          <c:w val="0.97625"/>
          <c:h val="0.77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март!$A$7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март!$B$7:$E$7</c:f>
              <c:numCache/>
            </c:numRef>
          </c:val>
          <c:shape val="box"/>
        </c:ser>
        <c:ser>
          <c:idx val="1"/>
          <c:order val="1"/>
          <c:tx>
            <c:strRef>
              <c:f>март!$A$16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март!$B$16:$E$16</c:f>
              <c:numCache/>
            </c:numRef>
          </c:val>
          <c:shape val="box"/>
        </c:ser>
        <c:ser>
          <c:idx val="2"/>
          <c:order val="2"/>
          <c:tx>
            <c:strRef>
              <c:f>март!$A$17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март!$B$17:$E$17</c:f>
              <c:numCache/>
            </c:numRef>
          </c:val>
          <c:shape val="box"/>
        </c:ser>
        <c:ser>
          <c:idx val="3"/>
          <c:order val="3"/>
          <c:tx>
            <c:strRef>
              <c:f>март!$A$18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март!$B$18:$E$18</c:f>
              <c:numCache/>
            </c:numRef>
          </c:val>
          <c:shape val="box"/>
        </c:ser>
        <c:ser>
          <c:idx val="4"/>
          <c:order val="4"/>
          <c:tx>
            <c:strRef>
              <c:f>март!$A$24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март!$B$24:$E$24</c:f>
              <c:numCache/>
            </c:numRef>
          </c:val>
          <c:shape val="box"/>
        </c:ser>
        <c:ser>
          <c:idx val="5"/>
          <c:order val="5"/>
          <c:tx>
            <c:strRef>
              <c:f>март!$A$29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март!$B$29:$E$29</c:f>
              <c:numCache/>
            </c:numRef>
          </c:val>
          <c:shape val="box"/>
        </c:ser>
        <c:ser>
          <c:idx val="6"/>
          <c:order val="6"/>
          <c:tx>
            <c:strRef>
              <c:f>март!$A$31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март!$B$31:$E$31</c:f>
              <c:numCache/>
            </c:numRef>
          </c:val>
          <c:shape val="box"/>
        </c:ser>
        <c:ser>
          <c:idx val="7"/>
          <c:order val="7"/>
          <c:tx>
            <c:strRef>
              <c:f>март!$A$38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март!$B$38:$E$38</c:f>
              <c:numCache/>
            </c:numRef>
          </c:val>
          <c:shape val="box"/>
        </c:ser>
        <c:ser>
          <c:idx val="8"/>
          <c:order val="8"/>
          <c:tx>
            <c:strRef>
              <c:f>март!$A$41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март!$B$41:$E$41</c:f>
              <c:numCache/>
            </c:numRef>
          </c:val>
          <c:shape val="box"/>
        </c:ser>
        <c:ser>
          <c:idx val="9"/>
          <c:order val="9"/>
          <c:tx>
            <c:strRef>
              <c:f>март!$A$43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март!$B$43:$E$43</c:f>
              <c:numCache/>
            </c:numRef>
          </c:val>
          <c:shape val="box"/>
        </c:ser>
        <c:ser>
          <c:idx val="10"/>
          <c:order val="10"/>
          <c:tx>
            <c:strRef>
              <c:f>март!$A$49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март!$B$49:$E$49</c:f>
              <c:numCache/>
            </c:numRef>
          </c:val>
          <c:shape val="box"/>
        </c:ser>
        <c:ser>
          <c:idx val="11"/>
          <c:order val="11"/>
          <c:tx>
            <c:strRef>
              <c:f>март!$A$53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март!$B$53:$E$53</c:f>
              <c:numCache/>
            </c:numRef>
          </c:val>
          <c:shape val="box"/>
        </c:ser>
        <c:overlap val="100"/>
        <c:gapWidth val="75"/>
        <c:shape val="box"/>
        <c:axId val="60416951"/>
        <c:axId val="6881648"/>
      </c:bar3D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81648"/>
        <c:crosses val="autoZero"/>
        <c:auto val="1"/>
        <c:lblOffset val="100"/>
        <c:tickLblSkip val="1"/>
        <c:noMultiLvlLbl val="0"/>
      </c:catAx>
      <c:valAx>
        <c:axId val="6881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169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8415"/>
          <c:w val="0.901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30</xdr:row>
      <xdr:rowOff>76200</xdr:rowOff>
    </xdr:from>
    <xdr:to>
      <xdr:col>19</xdr:col>
      <xdr:colOff>133350</xdr:colOff>
      <xdr:row>81</xdr:row>
      <xdr:rowOff>0</xdr:rowOff>
    </xdr:to>
    <xdr:graphicFrame>
      <xdr:nvGraphicFramePr>
        <xdr:cNvPr id="1" name="Диаграмма 1"/>
        <xdr:cNvGraphicFramePr/>
      </xdr:nvGraphicFramePr>
      <xdr:xfrm>
        <a:off x="7486650" y="5581650"/>
        <a:ext cx="945832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98" zoomScaleNormal="98" zoomScalePageLayoutView="0" workbookViewId="0" topLeftCell="A1">
      <pane xSplit="1" ySplit="5" topLeftCell="B4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H10" sqref="H1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00390625" style="23" customWidth="1"/>
    <col min="6" max="16384" width="9.125" style="22" customWidth="1"/>
  </cols>
  <sheetData>
    <row r="1" spans="1:5" ht="15">
      <c r="A1" s="91" t="s">
        <v>102</v>
      </c>
      <c r="B1" s="91"/>
      <c r="C1" s="91"/>
      <c r="D1" s="91"/>
      <c r="E1" s="91"/>
    </row>
    <row r="2" spans="1:5" ht="15">
      <c r="A2" s="92" t="s">
        <v>176</v>
      </c>
      <c r="B2" s="92"/>
      <c r="C2" s="92"/>
      <c r="D2" s="92"/>
      <c r="E2" s="92"/>
    </row>
    <row r="3" spans="1:5" ht="5.25" customHeight="1" hidden="1">
      <c r="A3" s="93" t="s">
        <v>0</v>
      </c>
      <c r="B3" s="93"/>
      <c r="C3" s="93"/>
      <c r="D3" s="93"/>
      <c r="E3" s="93"/>
    </row>
    <row r="4" spans="1:5" ht="45" customHeight="1">
      <c r="A4" s="4" t="s">
        <v>1</v>
      </c>
      <c r="B4" s="18" t="s">
        <v>2</v>
      </c>
      <c r="C4" s="18" t="s">
        <v>175</v>
      </c>
      <c r="D4" s="18" t="s">
        <v>68</v>
      </c>
      <c r="E4" s="18" t="s">
        <v>174</v>
      </c>
    </row>
    <row r="5" spans="1:5" ht="13.5" thickBot="1">
      <c r="A5" s="6">
        <v>1</v>
      </c>
      <c r="B5" s="20">
        <v>2</v>
      </c>
      <c r="C5" s="20">
        <v>3</v>
      </c>
      <c r="D5" s="20">
        <v>4</v>
      </c>
      <c r="E5" s="20">
        <v>7</v>
      </c>
    </row>
    <row r="6" spans="1:5" ht="12.75">
      <c r="A6" s="88" t="s">
        <v>22</v>
      </c>
      <c r="B6" s="89"/>
      <c r="C6" s="89"/>
      <c r="D6" s="89"/>
      <c r="E6" s="89"/>
    </row>
    <row r="7" spans="1:5" ht="12.75">
      <c r="A7" s="7" t="s">
        <v>23</v>
      </c>
      <c r="B7" s="35">
        <f>B8+B9+B10+B11+B12+B13+B14+B15</f>
        <v>218590.40000000002</v>
      </c>
      <c r="C7" s="35">
        <f>C8+C9+C10+C11+C12+C13+C14+C15</f>
        <v>28111.9</v>
      </c>
      <c r="D7" s="35">
        <f>D8+D9+D10+D11+D12+D13+D14+D15</f>
        <v>27185.4</v>
      </c>
      <c r="E7" s="35">
        <f>E8+E9+E10+E11+E12+E13+E14+E15</f>
        <v>22705.699999999997</v>
      </c>
    </row>
    <row r="8" spans="1:5" ht="14.25" customHeight="1">
      <c r="A8" s="8" t="s">
        <v>24</v>
      </c>
      <c r="B8" s="36">
        <v>2468.4</v>
      </c>
      <c r="C8" s="36">
        <v>617.1</v>
      </c>
      <c r="D8" s="36">
        <v>607.1</v>
      </c>
      <c r="E8" s="36">
        <v>178.7</v>
      </c>
    </row>
    <row r="9" spans="1:5" ht="12.75">
      <c r="A9" s="8" t="s">
        <v>25</v>
      </c>
      <c r="B9" s="36">
        <v>6298.9</v>
      </c>
      <c r="C9" s="36">
        <v>1525.1</v>
      </c>
      <c r="D9" s="36">
        <v>1524.4</v>
      </c>
      <c r="E9" s="36">
        <v>1288.9</v>
      </c>
    </row>
    <row r="10" spans="1:5" ht="25.5">
      <c r="A10" s="8" t="s">
        <v>26</v>
      </c>
      <c r="B10" s="36">
        <v>57688.3</v>
      </c>
      <c r="C10" s="36">
        <v>13512.9</v>
      </c>
      <c r="D10" s="36">
        <v>12947.8</v>
      </c>
      <c r="E10" s="36">
        <v>8643.8</v>
      </c>
    </row>
    <row r="11" spans="1:5" ht="12.75">
      <c r="A11" s="8" t="s">
        <v>72</v>
      </c>
      <c r="B11" s="45">
        <v>28.4</v>
      </c>
      <c r="C11" s="45">
        <v>28.4</v>
      </c>
      <c r="D11" s="45">
        <v>0</v>
      </c>
      <c r="E11" s="45">
        <v>0</v>
      </c>
    </row>
    <row r="12" spans="1:5" ht="25.5">
      <c r="A12" s="1" t="s">
        <v>27</v>
      </c>
      <c r="B12" s="28">
        <v>14523.2</v>
      </c>
      <c r="C12" s="28">
        <v>3455.5</v>
      </c>
      <c r="D12" s="28">
        <v>3387</v>
      </c>
      <c r="E12" s="28">
        <v>3602.4</v>
      </c>
    </row>
    <row r="13" spans="1:5" ht="12.75">
      <c r="A13" s="8" t="s">
        <v>28</v>
      </c>
      <c r="B13" s="36">
        <v>0</v>
      </c>
      <c r="C13" s="36">
        <v>0</v>
      </c>
      <c r="D13" s="36">
        <v>0</v>
      </c>
      <c r="E13" s="36">
        <v>0</v>
      </c>
    </row>
    <row r="14" spans="1:5" ht="12.75">
      <c r="A14" s="8" t="s">
        <v>29</v>
      </c>
      <c r="B14" s="36">
        <v>2500</v>
      </c>
      <c r="C14" s="36">
        <v>0</v>
      </c>
      <c r="D14" s="36">
        <v>0</v>
      </c>
      <c r="E14" s="36">
        <v>0</v>
      </c>
    </row>
    <row r="15" spans="1:5" ht="12.75">
      <c r="A15" s="1" t="s">
        <v>30</v>
      </c>
      <c r="B15" s="36">
        <v>135083.2</v>
      </c>
      <c r="C15" s="36">
        <v>8972.9</v>
      </c>
      <c r="D15" s="36">
        <v>8719.1</v>
      </c>
      <c r="E15" s="36">
        <v>8991.9</v>
      </c>
    </row>
    <row r="16" spans="1:5" ht="12.75">
      <c r="A16" s="7" t="s">
        <v>31</v>
      </c>
      <c r="B16" s="27">
        <v>413.8</v>
      </c>
      <c r="C16" s="27">
        <v>138.3</v>
      </c>
      <c r="D16" s="35">
        <v>75.3</v>
      </c>
      <c r="E16" s="35">
        <v>53.1</v>
      </c>
    </row>
    <row r="17" spans="1:5" ht="25.5">
      <c r="A17" s="9" t="s">
        <v>32</v>
      </c>
      <c r="B17" s="27">
        <v>5634.1</v>
      </c>
      <c r="C17" s="27">
        <v>1099.6</v>
      </c>
      <c r="D17" s="27">
        <v>1099.6</v>
      </c>
      <c r="E17" s="27">
        <v>707.5</v>
      </c>
    </row>
    <row r="18" spans="1:5" ht="12.75">
      <c r="A18" s="7" t="s">
        <v>33</v>
      </c>
      <c r="B18" s="35">
        <f>B19+B20+B21+B22+B23</f>
        <v>137392.2</v>
      </c>
      <c r="C18" s="35">
        <f>C19+C20+C21+C22+C23</f>
        <v>12996.400000000001</v>
      </c>
      <c r="D18" s="35">
        <f>D19+D20+D21+D22+D23</f>
        <v>12996.2</v>
      </c>
      <c r="E18" s="35">
        <f>E19+E20+E21+E22+E23</f>
        <v>9968.6</v>
      </c>
    </row>
    <row r="19" spans="1:5" ht="12.75" hidden="1">
      <c r="A19" s="10" t="s">
        <v>64</v>
      </c>
      <c r="B19" s="36"/>
      <c r="C19" s="36"/>
      <c r="D19" s="36"/>
      <c r="E19" s="36"/>
    </row>
    <row r="20" spans="1:5" ht="12.75" hidden="1">
      <c r="A20" s="10" t="s">
        <v>67</v>
      </c>
      <c r="B20" s="36">
        <v>0</v>
      </c>
      <c r="C20" s="36">
        <v>0</v>
      </c>
      <c r="D20" s="36">
        <v>0</v>
      </c>
      <c r="E20" s="36">
        <v>0</v>
      </c>
    </row>
    <row r="21" spans="1:5" ht="12.75">
      <c r="A21" s="8" t="s">
        <v>34</v>
      </c>
      <c r="B21" s="36">
        <v>26139.4</v>
      </c>
      <c r="C21" s="36">
        <v>4216.7</v>
      </c>
      <c r="D21" s="36">
        <v>4216.7</v>
      </c>
      <c r="E21" s="36">
        <v>3950.3</v>
      </c>
    </row>
    <row r="22" spans="1:5" ht="12.75">
      <c r="A22" s="10" t="s">
        <v>77</v>
      </c>
      <c r="B22" s="28">
        <v>98660.7</v>
      </c>
      <c r="C22" s="28">
        <v>6410</v>
      </c>
      <c r="D22" s="28">
        <v>6410</v>
      </c>
      <c r="E22" s="28">
        <v>3754.5</v>
      </c>
    </row>
    <row r="23" spans="1:5" ht="12.75">
      <c r="A23" s="8" t="s">
        <v>35</v>
      </c>
      <c r="B23" s="36">
        <v>12592.1</v>
      </c>
      <c r="C23" s="36">
        <v>2369.7</v>
      </c>
      <c r="D23" s="36">
        <v>2369.5</v>
      </c>
      <c r="E23" s="36">
        <v>2263.8</v>
      </c>
    </row>
    <row r="24" spans="1:5" ht="12.75">
      <c r="A24" s="7" t="s">
        <v>36</v>
      </c>
      <c r="B24" s="35">
        <f>B26+B27+B28+B25</f>
        <v>323648.60000000003</v>
      </c>
      <c r="C24" s="35">
        <f>C26+C27+C28+C25</f>
        <v>16094.7</v>
      </c>
      <c r="D24" s="35">
        <f>D26+D27+D28+D25</f>
        <v>15026.3</v>
      </c>
      <c r="E24" s="35">
        <f>E26+E27+E28+E25</f>
        <v>9818.2</v>
      </c>
    </row>
    <row r="25" spans="1:5" ht="12" customHeight="1">
      <c r="A25" s="8" t="s">
        <v>37</v>
      </c>
      <c r="B25" s="36">
        <v>90838.3</v>
      </c>
      <c r="C25" s="49">
        <v>1480</v>
      </c>
      <c r="D25" s="49">
        <v>480</v>
      </c>
      <c r="E25" s="49">
        <v>0</v>
      </c>
    </row>
    <row r="26" spans="1:5" ht="12.75">
      <c r="A26" s="8" t="s">
        <v>38</v>
      </c>
      <c r="B26" s="36">
        <v>9887.6</v>
      </c>
      <c r="C26" s="36">
        <v>0</v>
      </c>
      <c r="D26" s="36">
        <v>0</v>
      </c>
      <c r="E26" s="36">
        <v>0</v>
      </c>
    </row>
    <row r="27" spans="1:5" ht="12.75">
      <c r="A27" s="8" t="s">
        <v>39</v>
      </c>
      <c r="B27" s="36">
        <v>118992.1</v>
      </c>
      <c r="C27" s="36">
        <v>8809.9</v>
      </c>
      <c r="D27" s="36">
        <v>8809.9</v>
      </c>
      <c r="E27" s="36">
        <v>6207</v>
      </c>
    </row>
    <row r="28" spans="1:5" ht="12.75">
      <c r="A28" s="8" t="s">
        <v>40</v>
      </c>
      <c r="B28" s="36">
        <v>103930.6</v>
      </c>
      <c r="C28" s="36">
        <v>5804.8</v>
      </c>
      <c r="D28" s="36">
        <v>5736.4</v>
      </c>
      <c r="E28" s="36">
        <v>3611.2</v>
      </c>
    </row>
    <row r="29" spans="1:5" ht="12.75">
      <c r="A29" s="11" t="s">
        <v>116</v>
      </c>
      <c r="B29" s="35">
        <f>B30</f>
        <v>1882.5</v>
      </c>
      <c r="C29" s="35">
        <f>C30</f>
        <v>374.3</v>
      </c>
      <c r="D29" s="35">
        <f>D30</f>
        <v>136.6</v>
      </c>
      <c r="E29" s="35">
        <f>E30</f>
        <v>0</v>
      </c>
    </row>
    <row r="30" spans="1:5" ht="25.5">
      <c r="A30" s="41" t="s">
        <v>150</v>
      </c>
      <c r="B30" s="36">
        <v>1882.5</v>
      </c>
      <c r="C30" s="36">
        <v>374.3</v>
      </c>
      <c r="D30" s="36">
        <v>136.6</v>
      </c>
      <c r="E30" s="36">
        <v>0</v>
      </c>
    </row>
    <row r="31" spans="1:5" ht="12.75">
      <c r="A31" s="11" t="s">
        <v>41</v>
      </c>
      <c r="B31" s="35">
        <f>B32+B33+B34+B36+B37+B35</f>
        <v>1570448.5000000002</v>
      </c>
      <c r="C31" s="35">
        <f>C32+C33+C34+C36+C37+C35</f>
        <v>291101.8</v>
      </c>
      <c r="D31" s="35">
        <f>D32+D33+D34+D36+D37+D35</f>
        <v>290002.26</v>
      </c>
      <c r="E31" s="35">
        <f>E32+E33+E34+E36+E37+E35</f>
        <v>277371.5</v>
      </c>
    </row>
    <row r="32" spans="1:5" ht="12.75">
      <c r="A32" s="8" t="s">
        <v>42</v>
      </c>
      <c r="B32" s="36">
        <v>600072.2</v>
      </c>
      <c r="C32" s="36">
        <v>114524.6</v>
      </c>
      <c r="D32" s="36">
        <v>114494</v>
      </c>
      <c r="E32" s="36">
        <v>108865.2</v>
      </c>
    </row>
    <row r="33" spans="1:5" ht="12.75">
      <c r="A33" s="8" t="s">
        <v>43</v>
      </c>
      <c r="B33" s="36">
        <v>612333.4</v>
      </c>
      <c r="C33" s="36">
        <v>115051.4</v>
      </c>
      <c r="D33" s="36">
        <v>114592.9</v>
      </c>
      <c r="E33" s="36">
        <v>106972.7</v>
      </c>
    </row>
    <row r="34" spans="1:5" ht="12.75">
      <c r="A34" s="8" t="s">
        <v>105</v>
      </c>
      <c r="B34" s="36">
        <v>128936.3</v>
      </c>
      <c r="C34" s="36">
        <v>25008.9</v>
      </c>
      <c r="D34" s="36">
        <v>24997.86</v>
      </c>
      <c r="E34" s="36">
        <v>27676.9</v>
      </c>
    </row>
    <row r="35" spans="1:5" ht="12.75">
      <c r="A35" s="8" t="e">
        <f>#REF!</f>
        <v>#REF!</v>
      </c>
      <c r="B35" s="36">
        <v>2032.3</v>
      </c>
      <c r="C35" s="36">
        <v>217.6</v>
      </c>
      <c r="D35" s="36">
        <v>82.9</v>
      </c>
      <c r="E35" s="36">
        <v>228.5</v>
      </c>
    </row>
    <row r="36" spans="1:5" ht="12.75">
      <c r="A36" s="8" t="s">
        <v>44</v>
      </c>
      <c r="B36" s="36">
        <v>47394.2</v>
      </c>
      <c r="C36" s="36">
        <v>4830.1</v>
      </c>
      <c r="D36" s="36">
        <v>4780.1</v>
      </c>
      <c r="E36" s="36">
        <v>4332.6</v>
      </c>
    </row>
    <row r="37" spans="1:5" ht="12.75">
      <c r="A37" s="8" t="s">
        <v>45</v>
      </c>
      <c r="B37" s="36">
        <v>179680.1</v>
      </c>
      <c r="C37" s="36">
        <v>31469.2</v>
      </c>
      <c r="D37" s="28">
        <v>31054.5</v>
      </c>
      <c r="E37" s="28">
        <v>29295.6</v>
      </c>
    </row>
    <row r="38" spans="1:5" ht="25.5">
      <c r="A38" s="11" t="s">
        <v>46</v>
      </c>
      <c r="B38" s="35">
        <f>B39+B40</f>
        <v>254060.4</v>
      </c>
      <c r="C38" s="35">
        <f>C39+C40</f>
        <v>36481.1</v>
      </c>
      <c r="D38" s="35">
        <f>D39+D40</f>
        <v>23355.1</v>
      </c>
      <c r="E38" s="35">
        <f>E39+E40</f>
        <v>30671.399999999998</v>
      </c>
    </row>
    <row r="39" spans="1:5" ht="12.75">
      <c r="A39" s="8" t="s">
        <v>47</v>
      </c>
      <c r="B39" s="36">
        <v>211250.8</v>
      </c>
      <c r="C39" s="36">
        <v>35849.6</v>
      </c>
      <c r="D39" s="36">
        <v>22723.6</v>
      </c>
      <c r="E39" s="36">
        <v>30004.8</v>
      </c>
    </row>
    <row r="40" spans="1:5" ht="25.5">
      <c r="A40" s="8" t="s">
        <v>48</v>
      </c>
      <c r="B40" s="36">
        <v>42809.6</v>
      </c>
      <c r="C40" s="36">
        <v>631.5</v>
      </c>
      <c r="D40" s="36">
        <v>631.5</v>
      </c>
      <c r="E40" s="36">
        <v>666.6</v>
      </c>
    </row>
    <row r="41" spans="1:5" ht="12.75">
      <c r="A41" s="11" t="s">
        <v>97</v>
      </c>
      <c r="B41" s="35">
        <f>B42</f>
        <v>43.8</v>
      </c>
      <c r="C41" s="35">
        <f>C42</f>
        <v>0</v>
      </c>
      <c r="D41" s="35">
        <f>D42</f>
        <v>0</v>
      </c>
      <c r="E41" s="35">
        <f>E42</f>
        <v>0</v>
      </c>
    </row>
    <row r="42" spans="1:5" ht="12.75">
      <c r="A42" s="8" t="s">
        <v>98</v>
      </c>
      <c r="B42" s="36">
        <v>43.8</v>
      </c>
      <c r="C42" s="36">
        <v>0</v>
      </c>
      <c r="D42" s="36">
        <v>0</v>
      </c>
      <c r="E42" s="36">
        <v>0</v>
      </c>
    </row>
    <row r="43" spans="1:5" ht="12.75">
      <c r="A43" s="11" t="s">
        <v>49</v>
      </c>
      <c r="B43" s="35">
        <f>B44+B45+B46+B47+B48</f>
        <v>147542.59999999998</v>
      </c>
      <c r="C43" s="35">
        <f>C44+C45+C46+C47+C48</f>
        <v>19676.3</v>
      </c>
      <c r="D43" s="35">
        <f>D44+D45+D46+D47+D48</f>
        <v>18275.5</v>
      </c>
      <c r="E43" s="35">
        <f>E44+E45+E46+E47+E48</f>
        <v>9412.3</v>
      </c>
    </row>
    <row r="44" spans="1:5" ht="12.75">
      <c r="A44" s="8" t="s">
        <v>50</v>
      </c>
      <c r="B44" s="36">
        <v>3162.5</v>
      </c>
      <c r="C44" s="36">
        <v>466</v>
      </c>
      <c r="D44" s="36">
        <v>466</v>
      </c>
      <c r="E44" s="36">
        <v>309.4</v>
      </c>
    </row>
    <row r="45" spans="1:5" ht="12.75">
      <c r="A45" s="8" t="s">
        <v>51</v>
      </c>
      <c r="B45" s="36">
        <v>0</v>
      </c>
      <c r="C45" s="36">
        <v>0</v>
      </c>
      <c r="D45" s="36">
        <v>0</v>
      </c>
      <c r="E45" s="36">
        <v>0</v>
      </c>
    </row>
    <row r="46" spans="1:5" ht="12.75">
      <c r="A46" s="8" t="s">
        <v>52</v>
      </c>
      <c r="B46" s="36">
        <v>77854.4</v>
      </c>
      <c r="C46" s="36">
        <v>17206.8</v>
      </c>
      <c r="D46" s="36">
        <v>16261</v>
      </c>
      <c r="E46" s="36">
        <v>7498.8</v>
      </c>
    </row>
    <row r="47" spans="1:5" ht="12.75">
      <c r="A47" s="8" t="s">
        <v>53</v>
      </c>
      <c r="B47" s="28">
        <v>64394.9</v>
      </c>
      <c r="C47" s="28">
        <v>1441.2</v>
      </c>
      <c r="D47" s="28">
        <v>1038.7</v>
      </c>
      <c r="E47" s="28">
        <v>1200.8</v>
      </c>
    </row>
    <row r="48" spans="1:5" ht="12.75">
      <c r="A48" s="8" t="s">
        <v>54</v>
      </c>
      <c r="B48" s="36">
        <v>2130.8</v>
      </c>
      <c r="C48" s="36">
        <v>562.3</v>
      </c>
      <c r="D48" s="36">
        <v>509.8</v>
      </c>
      <c r="E48" s="36">
        <v>403.3</v>
      </c>
    </row>
    <row r="49" spans="1:5" ht="12.75">
      <c r="A49" s="11" t="s">
        <v>61</v>
      </c>
      <c r="B49" s="27">
        <f>B50+B51+B52</f>
        <v>82684.3</v>
      </c>
      <c r="C49" s="27">
        <f>C50+C51+C52</f>
        <v>16439.3</v>
      </c>
      <c r="D49" s="27">
        <f>D50+D51+D52</f>
        <v>16417.1</v>
      </c>
      <c r="E49" s="27">
        <f>E50+E51+E52</f>
        <v>15944.5</v>
      </c>
    </row>
    <row r="50" spans="1:5" ht="12.75">
      <c r="A50" s="41" t="s">
        <v>62</v>
      </c>
      <c r="B50" s="28">
        <v>66190.9</v>
      </c>
      <c r="C50" s="28">
        <v>14557.2</v>
      </c>
      <c r="D50" s="28">
        <v>14557.2</v>
      </c>
      <c r="E50" s="28">
        <v>14398.9</v>
      </c>
    </row>
    <row r="51" spans="1:5" ht="15.75" customHeight="1">
      <c r="A51" s="12" t="s">
        <v>63</v>
      </c>
      <c r="B51" s="28">
        <v>12706.1</v>
      </c>
      <c r="C51" s="28">
        <v>976.8</v>
      </c>
      <c r="D51" s="28">
        <v>976.8</v>
      </c>
      <c r="E51" s="28">
        <v>758.1</v>
      </c>
    </row>
    <row r="52" spans="1:5" ht="25.5">
      <c r="A52" s="12" t="s">
        <v>73</v>
      </c>
      <c r="B52" s="28">
        <v>3787.3</v>
      </c>
      <c r="C52" s="28">
        <v>905.3</v>
      </c>
      <c r="D52" s="28">
        <v>883.1</v>
      </c>
      <c r="E52" s="28">
        <v>787.5</v>
      </c>
    </row>
    <row r="53" spans="1:5" ht="26.25" customHeight="1">
      <c r="A53" s="13" t="s">
        <v>80</v>
      </c>
      <c r="B53" s="27">
        <f>B54</f>
        <v>100</v>
      </c>
      <c r="C53" s="27">
        <f>C54</f>
        <v>0</v>
      </c>
      <c r="D53" s="27">
        <f>D54</f>
        <v>0</v>
      </c>
      <c r="E53" s="27">
        <f>E54</f>
        <v>0.1</v>
      </c>
    </row>
    <row r="54" spans="1:5" ht="13.5" customHeight="1">
      <c r="A54" s="12" t="s">
        <v>81</v>
      </c>
      <c r="B54" s="28">
        <v>100</v>
      </c>
      <c r="C54" s="28">
        <v>0</v>
      </c>
      <c r="D54" s="28">
        <v>0</v>
      </c>
      <c r="E54" s="28">
        <v>0.1</v>
      </c>
    </row>
    <row r="55" spans="1:5" ht="15.75" customHeight="1">
      <c r="A55" s="14" t="s">
        <v>55</v>
      </c>
      <c r="B55" s="35">
        <f>B7+B16+B17+B18+B24+B31+B38+B41+B43+B49+B53+B29</f>
        <v>2742441.2</v>
      </c>
      <c r="C55" s="35">
        <f>C7+C16+C17+C18+C24+C31+C38+C41+C43+C49+C53+C29</f>
        <v>422513.6999999999</v>
      </c>
      <c r="D55" s="35">
        <f>D7+D16+D17+D18+D24+D31+D38+D41+D43+D49+D53+D29</f>
        <v>404569.3599999999</v>
      </c>
      <c r="E55" s="35">
        <f>E7+E16+E17+E18+E24+E31+E38+E41+E43+E49+E53</f>
        <v>376652.89999999997</v>
      </c>
    </row>
  </sheetData>
  <sheetProtection/>
  <mergeCells count="4">
    <mergeCell ref="A6:E6"/>
    <mergeCell ref="A1:E1"/>
    <mergeCell ref="A2:E2"/>
    <mergeCell ref="A3:E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169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170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2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3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4" t="s">
        <v>166</v>
      </c>
      <c r="B10" s="46">
        <v>273516.45999999996</v>
      </c>
      <c r="C10" s="46">
        <v>229540.83000000002</v>
      </c>
      <c r="D10" s="46">
        <v>246828.05000000002</v>
      </c>
      <c r="E10" s="47">
        <v>90.24248485813251</v>
      </c>
      <c r="F10" s="26">
        <v>107.5312178665556</v>
      </c>
      <c r="G10" s="46">
        <v>220069.62</v>
      </c>
      <c r="H10" s="47">
        <v>112.15907493274176</v>
      </c>
      <c r="I10" s="46">
        <v>26976.899999999998</v>
      </c>
    </row>
    <row r="11" spans="1:9" ht="51">
      <c r="A11" s="56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6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6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7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8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59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6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6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6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59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6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6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2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6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6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6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6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6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6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6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6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3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3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59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6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6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0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3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7" customFormat="1" ht="12.75">
      <c r="A49" s="59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7" customFormat="1" ht="12.75">
      <c r="A60" s="59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7" customFormat="1" ht="12.75">
      <c r="A61" s="59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7" customFormat="1" ht="12.75">
      <c r="A62" s="59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7" customFormat="1" ht="25.5">
      <c r="A63" s="59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6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2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59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59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59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6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2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5">
        <v>30.1</v>
      </c>
      <c r="C77" s="45">
        <v>0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69">
        <v>105115.1</v>
      </c>
      <c r="C91" s="69">
        <v>46977.6</v>
      </c>
      <c r="D91" s="69">
        <v>30141.5</v>
      </c>
      <c r="E91" s="48">
        <f>$D:$D/$B:$B*100</f>
        <v>28.674757480133678</v>
      </c>
      <c r="F91" s="29">
        <v>0</v>
      </c>
      <c r="G91" s="49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7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1" t="s">
        <v>150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1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171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3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4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4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4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3">
        <f>B129-B130</f>
        <v>16628.4</v>
      </c>
      <c r="C128" s="40"/>
      <c r="D128" s="40">
        <f>D129-D130</f>
        <v>-30900</v>
      </c>
      <c r="E128" s="40"/>
      <c r="F128" s="40"/>
      <c r="G128" s="40">
        <v>0</v>
      </c>
      <c r="H128" s="42"/>
      <c r="I128" s="35">
        <f>D128-октябрь!D128</f>
        <v>0</v>
      </c>
    </row>
    <row r="129" spans="1:9" ht="12.75">
      <c r="A129" s="2" t="s">
        <v>100</v>
      </c>
      <c r="B129" s="44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4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141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1" t="s">
        <v>102</v>
      </c>
      <c r="B1" s="91"/>
      <c r="C1" s="91"/>
      <c r="D1" s="91"/>
      <c r="E1" s="91"/>
      <c r="F1" s="91"/>
      <c r="G1" s="31"/>
    </row>
    <row r="2" spans="1:7" ht="15">
      <c r="A2" s="92" t="s">
        <v>172</v>
      </c>
      <c r="B2" s="92"/>
      <c r="C2" s="92"/>
      <c r="D2" s="92"/>
      <c r="E2" s="92"/>
      <c r="F2" s="92"/>
      <c r="G2" s="32"/>
    </row>
    <row r="3" spans="1:7" ht="5.25" customHeight="1" hidden="1">
      <c r="A3" s="93" t="s">
        <v>0</v>
      </c>
      <c r="B3" s="93"/>
      <c r="C3" s="93"/>
      <c r="D3" s="93"/>
      <c r="E3" s="93"/>
      <c r="F3" s="93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4" t="s">
        <v>3</v>
      </c>
      <c r="B6" s="95"/>
      <c r="C6" s="95"/>
      <c r="D6" s="95"/>
      <c r="E6" s="95"/>
      <c r="F6" s="95"/>
      <c r="G6" s="96"/>
    </row>
    <row r="7" spans="1:7" ht="12.75">
      <c r="A7" s="51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2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3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4" t="s">
        <v>166</v>
      </c>
      <c r="B10" s="46">
        <f>B11+B12+B13+B14</f>
        <v>291945</v>
      </c>
      <c r="C10" s="46">
        <f>C11+C12+C13+C14</f>
        <v>294790.26999999996</v>
      </c>
      <c r="D10" s="47">
        <v>100.97459110448885</v>
      </c>
      <c r="E10" s="46">
        <f>E11+E12+E13+E14</f>
        <v>265619.47</v>
      </c>
      <c r="F10" s="26">
        <f t="shared" si="0"/>
        <v>110.98217687129636</v>
      </c>
      <c r="G10" s="46">
        <f>G11+G12+G13+G14</f>
        <v>47962.22</v>
      </c>
    </row>
    <row r="11" spans="1:7" ht="51">
      <c r="A11" s="56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6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6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7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8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59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6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6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6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59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6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6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2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6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6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6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59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6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6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59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6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6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6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6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6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6" t="s">
        <v>142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6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0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3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3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59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6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6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0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3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6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6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6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6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6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6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6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6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6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6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2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59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59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59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6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6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6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59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59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2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88" t="s">
        <v>22</v>
      </c>
      <c r="B71" s="89"/>
      <c r="C71" s="89"/>
      <c r="D71" s="89"/>
      <c r="E71" s="89"/>
      <c r="F71" s="89"/>
      <c r="G71" s="90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5">
        <v>30.1</v>
      </c>
      <c r="C76" s="45">
        <v>30.1</v>
      </c>
      <c r="D76" s="29">
        <v>0</v>
      </c>
      <c r="E76" s="45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69">
        <v>102519.5</v>
      </c>
      <c r="C90" s="69">
        <v>97683.2</v>
      </c>
      <c r="D90" s="48">
        <f>$D:$D/$B:$B*100</f>
        <v>28.674757480133678</v>
      </c>
      <c r="E90" s="69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1" t="s">
        <v>150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1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173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0"/>
      <c r="E127" s="40">
        <f>E128-E129</f>
        <v>-25000</v>
      </c>
      <c r="F127" s="42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141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143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144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64">
        <f>B8+B15+B20+B24+B27+B31+B34+B43+B44+B45+B49</f>
        <v>442159.12999999995</v>
      </c>
      <c r="C7" s="64">
        <f>C8+C15+C20+C24+C27+C31+C34+C43+C44+C45+C49+C60</f>
        <v>127148.45999999999</v>
      </c>
      <c r="D7" s="64">
        <f>D8+D15+D20+D24+D27+D31+D34+D43+D44+D45+D49+D60</f>
        <v>130288.18000000001</v>
      </c>
      <c r="E7" s="65">
        <f aca="true" t="shared" si="0" ref="E7:E30">$D:$D/$B:$B*100</f>
        <v>29.466355246356674</v>
      </c>
      <c r="F7" s="65">
        <f aca="true" t="shared" si="1" ref="F7:F29">$D:$D/$C:$C*100</f>
        <v>102.46933387946657</v>
      </c>
      <c r="G7" s="64">
        <f>G8+G15+G20+G24+G27+G31+G34+G43+G44+G45+G49+G66</f>
        <v>417151.14</v>
      </c>
      <c r="H7" s="65">
        <f aca="true" t="shared" si="2" ref="H7:H28">$D:$D/$G:$G*100</f>
        <v>31.232847643662197</v>
      </c>
      <c r="I7" s="64">
        <f>I8+I15+I20+I24+I27+I31+I34+I43+I44+I45+I49+I60</f>
        <v>33096.37</v>
      </c>
    </row>
    <row r="8" spans="1:9" ht="12.75">
      <c r="A8" s="52" t="s">
        <v>4</v>
      </c>
      <c r="B8" s="65">
        <f>B9+B10</f>
        <v>276033.23999999993</v>
      </c>
      <c r="C8" s="65">
        <f>C9+C10</f>
        <v>76749</v>
      </c>
      <c r="D8" s="65">
        <f>D9+D10</f>
        <v>82072.93</v>
      </c>
      <c r="E8" s="65">
        <f t="shared" si="0"/>
        <v>29.73298795463909</v>
      </c>
      <c r="F8" s="65">
        <f t="shared" si="1"/>
        <v>106.93680699422794</v>
      </c>
      <c r="G8" s="65">
        <f>G9+G10</f>
        <v>74295.06999999999</v>
      </c>
      <c r="H8" s="65">
        <f t="shared" si="2"/>
        <v>110.46887767923228</v>
      </c>
      <c r="I8" s="65">
        <f>I9+I10</f>
        <v>19391.940000000002</v>
      </c>
    </row>
    <row r="9" spans="1:9" ht="25.5">
      <c r="A9" s="53" t="s">
        <v>5</v>
      </c>
      <c r="B9" s="43">
        <v>6017.6</v>
      </c>
      <c r="C9" s="43">
        <v>2059</v>
      </c>
      <c r="D9" s="43">
        <v>4937.76</v>
      </c>
      <c r="E9" s="65">
        <f t="shared" si="0"/>
        <v>82.05530444030843</v>
      </c>
      <c r="F9" s="65">
        <f t="shared" si="1"/>
        <v>239.8135016998543</v>
      </c>
      <c r="G9" s="43">
        <v>814.93</v>
      </c>
      <c r="H9" s="65">
        <f t="shared" si="2"/>
        <v>605.912164234965</v>
      </c>
      <c r="I9" s="43">
        <v>1259.9</v>
      </c>
    </row>
    <row r="10" spans="1:9" ht="12.75" customHeight="1">
      <c r="A10" s="54" t="s">
        <v>70</v>
      </c>
      <c r="B10" s="67">
        <f>B11+B12+B13+B14</f>
        <v>270015.63999999996</v>
      </c>
      <c r="C10" s="67">
        <f>C11+C12+C13+C14</f>
        <v>74690</v>
      </c>
      <c r="D10" s="67">
        <f>D11+D12+D13+D14</f>
        <v>77135.17</v>
      </c>
      <c r="E10" s="70">
        <f t="shared" si="0"/>
        <v>28.566926715800616</v>
      </c>
      <c r="F10" s="65">
        <f t="shared" si="1"/>
        <v>103.27375820056233</v>
      </c>
      <c r="G10" s="67">
        <f>G11+G12+G13+G14</f>
        <v>73480.14</v>
      </c>
      <c r="H10" s="70">
        <f t="shared" si="2"/>
        <v>104.97417397408333</v>
      </c>
      <c r="I10" s="67">
        <f>I11+I12+I13+I14</f>
        <v>18132.04</v>
      </c>
    </row>
    <row r="11" spans="1:9" ht="12.75" customHeight="1">
      <c r="A11" s="56" t="s">
        <v>74</v>
      </c>
      <c r="B11" s="44">
        <v>258218.54</v>
      </c>
      <c r="C11" s="44">
        <v>73000</v>
      </c>
      <c r="D11" s="44">
        <v>75265.06</v>
      </c>
      <c r="E11" s="65">
        <f t="shared" si="0"/>
        <v>29.147814095765547</v>
      </c>
      <c r="F11" s="65">
        <f t="shared" si="1"/>
        <v>103.10282191780821</v>
      </c>
      <c r="G11" s="44">
        <v>71550.87</v>
      </c>
      <c r="H11" s="65">
        <f t="shared" si="2"/>
        <v>105.19097811109775</v>
      </c>
      <c r="I11" s="44">
        <v>17565.49</v>
      </c>
    </row>
    <row r="12" spans="1:9" ht="12.75" customHeight="1">
      <c r="A12" s="56" t="s">
        <v>75</v>
      </c>
      <c r="B12" s="44">
        <v>4039.82</v>
      </c>
      <c r="C12" s="44">
        <v>160</v>
      </c>
      <c r="D12" s="44">
        <v>287.83</v>
      </c>
      <c r="E12" s="65">
        <f t="shared" si="0"/>
        <v>7.124822393076919</v>
      </c>
      <c r="F12" s="65">
        <f t="shared" si="1"/>
        <v>179.89374999999998</v>
      </c>
      <c r="G12" s="44">
        <v>245.59</v>
      </c>
      <c r="H12" s="65">
        <f t="shared" si="2"/>
        <v>117.19939736959972</v>
      </c>
      <c r="I12" s="44">
        <v>130.66</v>
      </c>
    </row>
    <row r="13" spans="1:9" ht="12.75" customHeight="1">
      <c r="A13" s="56" t="s">
        <v>76</v>
      </c>
      <c r="B13" s="44">
        <v>4853.42</v>
      </c>
      <c r="C13" s="44">
        <v>680</v>
      </c>
      <c r="D13" s="44">
        <v>345.85</v>
      </c>
      <c r="E13" s="65">
        <f t="shared" si="0"/>
        <v>7.125902971512872</v>
      </c>
      <c r="F13" s="65">
        <f t="shared" si="1"/>
        <v>50.860294117647065</v>
      </c>
      <c r="G13" s="44">
        <v>662.74</v>
      </c>
      <c r="H13" s="65">
        <f t="shared" si="2"/>
        <v>52.184868877689595</v>
      </c>
      <c r="I13" s="44">
        <v>36.55</v>
      </c>
    </row>
    <row r="14" spans="1:9" ht="12.75" customHeight="1">
      <c r="A14" s="57" t="s">
        <v>78</v>
      </c>
      <c r="B14" s="44">
        <v>2903.86</v>
      </c>
      <c r="C14" s="44">
        <v>850</v>
      </c>
      <c r="D14" s="44">
        <v>1236.4299999999998</v>
      </c>
      <c r="E14" s="65">
        <f t="shared" si="0"/>
        <v>42.578843332667546</v>
      </c>
      <c r="F14" s="65">
        <f t="shared" si="1"/>
        <v>145.46235294117645</v>
      </c>
      <c r="G14" s="44">
        <v>1020.94</v>
      </c>
      <c r="H14" s="65">
        <f t="shared" si="2"/>
        <v>121.10701902168589</v>
      </c>
      <c r="I14" s="44">
        <v>399.34</v>
      </c>
    </row>
    <row r="15" spans="1:9" ht="12.75" customHeight="1">
      <c r="A15" s="58" t="s">
        <v>82</v>
      </c>
      <c r="B15" s="64">
        <f>B16+B17+B18+B19</f>
        <v>23712</v>
      </c>
      <c r="C15" s="64">
        <f>C16+C17+C18+C19</f>
        <v>7384.3</v>
      </c>
      <c r="D15" s="64">
        <f>D16+D17+D18+D19</f>
        <v>6957.82</v>
      </c>
      <c r="E15" s="65">
        <f t="shared" si="0"/>
        <v>29.343033063427796</v>
      </c>
      <c r="F15" s="65">
        <f t="shared" si="1"/>
        <v>94.22450333816339</v>
      </c>
      <c r="G15" s="64">
        <f>G16+G17+G18+G19</f>
        <v>7354.36</v>
      </c>
      <c r="H15" s="65">
        <f t="shared" si="2"/>
        <v>94.60809642171448</v>
      </c>
      <c r="I15" s="64">
        <f>I16+I17+I18+I19</f>
        <v>1797.36</v>
      </c>
    </row>
    <row r="16" spans="1:9" ht="12.75" customHeight="1">
      <c r="A16" s="39" t="s">
        <v>83</v>
      </c>
      <c r="B16" s="44">
        <v>10865.8</v>
      </c>
      <c r="C16" s="44">
        <v>3309.71</v>
      </c>
      <c r="D16" s="44">
        <v>3185.86</v>
      </c>
      <c r="E16" s="65">
        <f t="shared" si="0"/>
        <v>29.320068471718606</v>
      </c>
      <c r="F16" s="65">
        <f t="shared" si="1"/>
        <v>96.25798030643168</v>
      </c>
      <c r="G16" s="44">
        <v>3309.71</v>
      </c>
      <c r="H16" s="65">
        <f t="shared" si="2"/>
        <v>96.25798030643168</v>
      </c>
      <c r="I16" s="44">
        <v>843.94</v>
      </c>
    </row>
    <row r="17" spans="1:9" ht="12.75" customHeight="1">
      <c r="A17" s="39" t="s">
        <v>84</v>
      </c>
      <c r="B17" s="44">
        <v>56</v>
      </c>
      <c r="C17" s="44">
        <v>20</v>
      </c>
      <c r="D17" s="44">
        <v>19.12</v>
      </c>
      <c r="E17" s="65">
        <f t="shared" si="0"/>
        <v>34.142857142857146</v>
      </c>
      <c r="F17" s="65">
        <f t="shared" si="1"/>
        <v>95.60000000000001</v>
      </c>
      <c r="G17" s="44">
        <v>24.16</v>
      </c>
      <c r="H17" s="65">
        <f t="shared" si="2"/>
        <v>79.13907284768213</v>
      </c>
      <c r="I17" s="44">
        <v>3.85</v>
      </c>
    </row>
    <row r="18" spans="1:9" ht="51">
      <c r="A18" s="39" t="s">
        <v>85</v>
      </c>
      <c r="B18" s="44">
        <v>14192.6</v>
      </c>
      <c r="C18" s="44">
        <v>4704.59</v>
      </c>
      <c r="D18" s="44">
        <v>4380.57</v>
      </c>
      <c r="E18" s="65">
        <f t="shared" si="0"/>
        <v>30.865169172667446</v>
      </c>
      <c r="F18" s="65">
        <f t="shared" si="1"/>
        <v>93.1126835707256</v>
      </c>
      <c r="G18" s="44">
        <v>4704.59</v>
      </c>
      <c r="H18" s="65">
        <f t="shared" si="2"/>
        <v>93.1126835707256</v>
      </c>
      <c r="I18" s="44">
        <v>1093.56</v>
      </c>
    </row>
    <row r="19" spans="1:9" ht="51" customHeight="1">
      <c r="A19" s="39" t="s">
        <v>86</v>
      </c>
      <c r="B19" s="44">
        <v>-1402.4</v>
      </c>
      <c r="C19" s="44">
        <v>-650</v>
      </c>
      <c r="D19" s="44">
        <v>-627.73</v>
      </c>
      <c r="E19" s="65">
        <f t="shared" si="0"/>
        <v>44.76112378779236</v>
      </c>
      <c r="F19" s="65">
        <f t="shared" si="1"/>
        <v>96.57384615384615</v>
      </c>
      <c r="G19" s="44">
        <v>-684.1</v>
      </c>
      <c r="H19" s="65">
        <f t="shared" si="2"/>
        <v>91.75997661160649</v>
      </c>
      <c r="I19" s="44">
        <v>-143.99</v>
      </c>
    </row>
    <row r="20" spans="1:9" ht="12.75">
      <c r="A20" s="59" t="s">
        <v>7</v>
      </c>
      <c r="B20" s="64">
        <f>B21+B22+B23</f>
        <v>34616.2</v>
      </c>
      <c r="C20" s="64">
        <f>C21+C22+C23</f>
        <v>14952.28</v>
      </c>
      <c r="D20" s="64">
        <f>D21+D22+D23</f>
        <v>14094.77</v>
      </c>
      <c r="E20" s="65">
        <f t="shared" si="0"/>
        <v>40.71726532663898</v>
      </c>
      <c r="F20" s="65">
        <f t="shared" si="1"/>
        <v>94.26502178931908</v>
      </c>
      <c r="G20" s="64">
        <f>G21+G22+G23</f>
        <v>14897.210000000001</v>
      </c>
      <c r="H20" s="65">
        <f t="shared" si="2"/>
        <v>94.6134880289665</v>
      </c>
      <c r="I20" s="64">
        <f>I21+I22+I23</f>
        <v>5537.94</v>
      </c>
    </row>
    <row r="21" spans="1:9" ht="12.75">
      <c r="A21" s="56" t="s">
        <v>89</v>
      </c>
      <c r="B21" s="44">
        <v>32762</v>
      </c>
      <c r="C21" s="44">
        <v>14043.43</v>
      </c>
      <c r="D21" s="44">
        <v>13724.24</v>
      </c>
      <c r="E21" s="65">
        <f t="shared" si="0"/>
        <v>41.89072706183994</v>
      </c>
      <c r="F21" s="65">
        <f t="shared" si="1"/>
        <v>97.72712222014137</v>
      </c>
      <c r="G21" s="44">
        <v>14043.76</v>
      </c>
      <c r="H21" s="65">
        <f t="shared" si="2"/>
        <v>97.72482583011957</v>
      </c>
      <c r="I21" s="44">
        <v>5523.7</v>
      </c>
    </row>
    <row r="22" spans="1:9" ht="15" customHeight="1">
      <c r="A22" s="56" t="s">
        <v>87</v>
      </c>
      <c r="B22" s="44">
        <v>895.2</v>
      </c>
      <c r="C22" s="44">
        <v>750</v>
      </c>
      <c r="D22" s="44">
        <v>125.17</v>
      </c>
      <c r="E22" s="65">
        <f t="shared" si="0"/>
        <v>13.982350312779266</v>
      </c>
      <c r="F22" s="65">
        <f t="shared" si="1"/>
        <v>16.689333333333334</v>
      </c>
      <c r="G22" s="44">
        <v>694.6</v>
      </c>
      <c r="H22" s="65">
        <f t="shared" si="2"/>
        <v>18.020443420673768</v>
      </c>
      <c r="I22" s="44">
        <v>2.94</v>
      </c>
    </row>
    <row r="23" spans="1:9" ht="28.5" customHeight="1">
      <c r="A23" s="56" t="s">
        <v>88</v>
      </c>
      <c r="B23" s="44">
        <v>959</v>
      </c>
      <c r="C23" s="44">
        <v>158.85</v>
      </c>
      <c r="D23" s="44">
        <v>245.36</v>
      </c>
      <c r="E23" s="65">
        <f t="shared" si="0"/>
        <v>25.584984358706986</v>
      </c>
      <c r="F23" s="65">
        <f t="shared" si="1"/>
        <v>154.46018256216558</v>
      </c>
      <c r="G23" s="44">
        <v>158.85</v>
      </c>
      <c r="H23" s="65">
        <f t="shared" si="2"/>
        <v>154.46018256216558</v>
      </c>
      <c r="I23" s="44">
        <v>11.3</v>
      </c>
    </row>
    <row r="24" spans="1:9" ht="15.75" customHeight="1">
      <c r="A24" s="59" t="s">
        <v>8</v>
      </c>
      <c r="B24" s="64">
        <f>SUM(B25:B26)</f>
        <v>36295.600000000006</v>
      </c>
      <c r="C24" s="64">
        <f>SUM(C25:C26)</f>
        <v>6451.12</v>
      </c>
      <c r="D24" s="64">
        <f>SUM(D25:D26)</f>
        <v>5736.76</v>
      </c>
      <c r="E24" s="65">
        <f t="shared" si="0"/>
        <v>15.805662394339809</v>
      </c>
      <c r="F24" s="65">
        <f t="shared" si="1"/>
        <v>88.92657399025285</v>
      </c>
      <c r="G24" s="64">
        <f>SUM(G25:G26)</f>
        <v>6193.21</v>
      </c>
      <c r="H24" s="65">
        <f t="shared" si="2"/>
        <v>92.62983170278419</v>
      </c>
      <c r="I24" s="64">
        <f>SUM(I25:I26)</f>
        <v>1485.73</v>
      </c>
    </row>
    <row r="25" spans="1:9" ht="16.5" customHeight="1">
      <c r="A25" s="56" t="s">
        <v>106</v>
      </c>
      <c r="B25" s="44">
        <v>18923.7</v>
      </c>
      <c r="C25" s="44">
        <v>1700</v>
      </c>
      <c r="D25" s="44">
        <v>1594.48</v>
      </c>
      <c r="E25" s="65">
        <f t="shared" si="0"/>
        <v>8.425836385062118</v>
      </c>
      <c r="F25" s="65">
        <f t="shared" si="1"/>
        <v>93.79294117647059</v>
      </c>
      <c r="G25" s="44">
        <v>1442.09</v>
      </c>
      <c r="H25" s="65">
        <f t="shared" si="2"/>
        <v>110.56730162472523</v>
      </c>
      <c r="I25" s="44">
        <v>195.83</v>
      </c>
    </row>
    <row r="26" spans="1:9" ht="15.75" customHeight="1">
      <c r="A26" s="56" t="s">
        <v>107</v>
      </c>
      <c r="B26" s="44">
        <v>17371.9</v>
      </c>
      <c r="C26" s="44">
        <v>4751.12</v>
      </c>
      <c r="D26" s="44">
        <v>4142.28</v>
      </c>
      <c r="E26" s="65">
        <f t="shared" si="0"/>
        <v>23.84471474047168</v>
      </c>
      <c r="F26" s="65">
        <f t="shared" si="1"/>
        <v>87.18533735203489</v>
      </c>
      <c r="G26" s="44">
        <v>4751.12</v>
      </c>
      <c r="H26" s="65">
        <f t="shared" si="2"/>
        <v>87.18533735203489</v>
      </c>
      <c r="I26" s="44">
        <v>1289.9</v>
      </c>
    </row>
    <row r="27" spans="1:9" ht="13.5" customHeight="1">
      <c r="A27" s="52" t="s">
        <v>9</v>
      </c>
      <c r="B27" s="64">
        <f>B28+B29+B30</f>
        <v>14814.9</v>
      </c>
      <c r="C27" s="64">
        <f>C28+C29+C30</f>
        <v>4026</v>
      </c>
      <c r="D27" s="64">
        <f>D28+D29+D30</f>
        <v>4252.49</v>
      </c>
      <c r="E27" s="65">
        <f t="shared" si="0"/>
        <v>28.704142451180903</v>
      </c>
      <c r="F27" s="65">
        <f t="shared" si="1"/>
        <v>105.62568306010928</v>
      </c>
      <c r="G27" s="64">
        <f>G28+G29+G30</f>
        <v>4831.3099999999995</v>
      </c>
      <c r="H27" s="65">
        <f t="shared" si="2"/>
        <v>88.01939846542656</v>
      </c>
      <c r="I27" s="64">
        <f>I28+I29+I30</f>
        <v>809.92</v>
      </c>
    </row>
    <row r="28" spans="1:9" ht="25.5">
      <c r="A28" s="56" t="s">
        <v>10</v>
      </c>
      <c r="B28" s="44">
        <v>14680.1</v>
      </c>
      <c r="C28" s="44">
        <v>4000</v>
      </c>
      <c r="D28" s="44">
        <v>4219.69</v>
      </c>
      <c r="E28" s="65">
        <f t="shared" si="0"/>
        <v>28.744286483062105</v>
      </c>
      <c r="F28" s="65">
        <f t="shared" si="1"/>
        <v>105.49225</v>
      </c>
      <c r="G28" s="44">
        <v>4805.11</v>
      </c>
      <c r="H28" s="65">
        <f t="shared" si="2"/>
        <v>87.81672011670908</v>
      </c>
      <c r="I28" s="44">
        <v>801.92</v>
      </c>
    </row>
    <row r="29" spans="1:9" ht="18.75" customHeight="1">
      <c r="A29" s="56" t="s">
        <v>91</v>
      </c>
      <c r="B29" s="44">
        <v>84.8</v>
      </c>
      <c r="C29" s="44">
        <v>16</v>
      </c>
      <c r="D29" s="44">
        <v>12.8</v>
      </c>
      <c r="E29" s="65">
        <f t="shared" si="0"/>
        <v>15.094339622641511</v>
      </c>
      <c r="F29" s="65">
        <f t="shared" si="1"/>
        <v>80</v>
      </c>
      <c r="G29" s="44">
        <v>11.2</v>
      </c>
      <c r="H29" s="65" t="s">
        <v>111</v>
      </c>
      <c r="I29" s="44">
        <v>8</v>
      </c>
    </row>
    <row r="30" spans="1:9" ht="26.25" customHeight="1">
      <c r="A30" s="56" t="s">
        <v>90</v>
      </c>
      <c r="B30" s="44">
        <v>50</v>
      </c>
      <c r="C30" s="44">
        <v>10</v>
      </c>
      <c r="D30" s="44">
        <v>20</v>
      </c>
      <c r="E30" s="65">
        <f t="shared" si="0"/>
        <v>40</v>
      </c>
      <c r="F30" s="65" t="s">
        <v>111</v>
      </c>
      <c r="G30" s="44">
        <v>15</v>
      </c>
      <c r="H30" s="65" t="s">
        <v>111</v>
      </c>
      <c r="I30" s="44">
        <v>0</v>
      </c>
    </row>
    <row r="31" spans="1:9" ht="15.75" customHeight="1">
      <c r="A31" s="59" t="s">
        <v>11</v>
      </c>
      <c r="B31" s="64">
        <f>B32+B33</f>
        <v>0</v>
      </c>
      <c r="C31" s="64">
        <f>C32+C33</f>
        <v>0</v>
      </c>
      <c r="D31" s="64">
        <f>D32+D33</f>
        <v>0.07</v>
      </c>
      <c r="E31" s="65" t="s">
        <v>111</v>
      </c>
      <c r="F31" s="65" t="s">
        <v>111</v>
      </c>
      <c r="G31" s="64">
        <f>G32+G33</f>
        <v>0.14</v>
      </c>
      <c r="H31" s="65" t="s">
        <v>111</v>
      </c>
      <c r="I31" s="64">
        <f>I32+I33</f>
        <v>0</v>
      </c>
    </row>
    <row r="32" spans="1:9" ht="25.5">
      <c r="A32" s="56" t="s">
        <v>118</v>
      </c>
      <c r="B32" s="44">
        <v>0</v>
      </c>
      <c r="C32" s="44">
        <v>0</v>
      </c>
      <c r="D32" s="44">
        <v>0</v>
      </c>
      <c r="E32" s="65" t="s">
        <v>111</v>
      </c>
      <c r="F32" s="65" t="s">
        <v>111</v>
      </c>
      <c r="G32" s="44">
        <v>0.14</v>
      </c>
      <c r="H32" s="65" t="s">
        <v>111</v>
      </c>
      <c r="I32" s="44">
        <v>0</v>
      </c>
    </row>
    <row r="33" spans="1:9" ht="25.5">
      <c r="A33" s="56" t="s">
        <v>92</v>
      </c>
      <c r="B33" s="44">
        <v>0</v>
      </c>
      <c r="C33" s="44">
        <v>0</v>
      </c>
      <c r="D33" s="44">
        <v>0.07</v>
      </c>
      <c r="E33" s="65" t="s">
        <v>111</v>
      </c>
      <c r="F33" s="65" t="s">
        <v>111</v>
      </c>
      <c r="G33" s="44">
        <v>0</v>
      </c>
      <c r="H33" s="65" t="s">
        <v>111</v>
      </c>
      <c r="I33" s="44">
        <v>0</v>
      </c>
    </row>
    <row r="34" spans="1:9" ht="38.25">
      <c r="A34" s="59" t="s">
        <v>12</v>
      </c>
      <c r="B34" s="64">
        <f>B35+B37+B38+B39+B41+B42+B36</f>
        <v>50872.7</v>
      </c>
      <c r="C34" s="64">
        <f>SUM(C35:C42)</f>
        <v>15696.92</v>
      </c>
      <c r="D34" s="64">
        <f>SUM(D35:D42)</f>
        <v>13804.23</v>
      </c>
      <c r="E34" s="65">
        <f>$D:$D/$B:$B*100</f>
        <v>27.13484835678075</v>
      </c>
      <c r="F34" s="65">
        <f aca="true" t="shared" si="3" ref="F34:F40">$D:$D/$C:$C*100</f>
        <v>87.9422842188149</v>
      </c>
      <c r="G34" s="64">
        <f>SUM(G35:G42)</f>
        <v>13569.480000000001</v>
      </c>
      <c r="H34" s="65">
        <f>$D:$D/$G:$G*100</f>
        <v>101.72998523156376</v>
      </c>
      <c r="I34" s="64">
        <f>SUM(I35:I42)</f>
        <v>3779.94</v>
      </c>
    </row>
    <row r="35" spans="1:9" ht="76.5" hidden="1">
      <c r="A35" s="56" t="s">
        <v>115</v>
      </c>
      <c r="B35" s="44"/>
      <c r="C35" s="44"/>
      <c r="D35" s="44"/>
      <c r="E35" s="65" t="s">
        <v>112</v>
      </c>
      <c r="F35" s="65" t="e">
        <f t="shared" si="3"/>
        <v>#DIV/0!</v>
      </c>
      <c r="G35" s="44"/>
      <c r="H35" s="65" t="e">
        <f>$D:$D/$G:$G*100</f>
        <v>#DIV/0!</v>
      </c>
      <c r="I35" s="44"/>
    </row>
    <row r="36" spans="1:9" ht="76.5">
      <c r="A36" s="56" t="s">
        <v>119</v>
      </c>
      <c r="B36" s="44">
        <v>26368</v>
      </c>
      <c r="C36" s="44">
        <v>7000</v>
      </c>
      <c r="D36" s="44">
        <v>7564.93</v>
      </c>
      <c r="E36" s="65">
        <f>$D:$D/$B:$B*100</f>
        <v>28.689813410194176</v>
      </c>
      <c r="F36" s="65">
        <f t="shared" si="3"/>
        <v>108.07042857142856</v>
      </c>
      <c r="G36" s="44">
        <v>7490.79</v>
      </c>
      <c r="H36" s="65">
        <f>$D:$D/$G:$G*100</f>
        <v>100.98974874479194</v>
      </c>
      <c r="I36" s="44">
        <v>2188.23</v>
      </c>
    </row>
    <row r="37" spans="1:9" ht="76.5">
      <c r="A37" s="56" t="s">
        <v>128</v>
      </c>
      <c r="B37" s="44">
        <v>628</v>
      </c>
      <c r="C37" s="44">
        <v>209.2</v>
      </c>
      <c r="D37" s="44">
        <v>302.03999999999996</v>
      </c>
      <c r="E37" s="65">
        <f>$D:$D/$B:$B*100</f>
        <v>48.09554140127388</v>
      </c>
      <c r="F37" s="65">
        <f t="shared" si="3"/>
        <v>144.37858508604208</v>
      </c>
      <c r="G37" s="44">
        <v>0</v>
      </c>
      <c r="H37" s="65" t="s">
        <v>111</v>
      </c>
      <c r="I37" s="44">
        <v>76.6</v>
      </c>
    </row>
    <row r="38" spans="1:9" ht="76.5">
      <c r="A38" s="56" t="s">
        <v>120</v>
      </c>
      <c r="B38" s="44">
        <v>530.18</v>
      </c>
      <c r="C38" s="44">
        <v>176.72</v>
      </c>
      <c r="D38" s="44">
        <v>91.75999999999999</v>
      </c>
      <c r="E38" s="65">
        <f>$D:$D/$B:$B*100</f>
        <v>17.30732958617828</v>
      </c>
      <c r="F38" s="65">
        <f t="shared" si="3"/>
        <v>51.923947487550926</v>
      </c>
      <c r="G38" s="44">
        <v>93.5</v>
      </c>
      <c r="H38" s="65">
        <f>$D:$D/$G:$G*100</f>
        <v>98.13903743315507</v>
      </c>
      <c r="I38" s="44">
        <v>27.13</v>
      </c>
    </row>
    <row r="39" spans="1:9" ht="38.25">
      <c r="A39" s="56" t="s">
        <v>121</v>
      </c>
      <c r="B39" s="44">
        <v>19213.07</v>
      </c>
      <c r="C39" s="44">
        <v>6400</v>
      </c>
      <c r="D39" s="44">
        <v>4311.969999999999</v>
      </c>
      <c r="E39" s="65">
        <f>$D:$D/$B:$B*100</f>
        <v>22.4428995470271</v>
      </c>
      <c r="F39" s="65">
        <f t="shared" si="3"/>
        <v>67.37453124999999</v>
      </c>
      <c r="G39" s="44">
        <v>5060.93</v>
      </c>
      <c r="H39" s="65">
        <f>$D:$D/$G:$G*100</f>
        <v>85.20113892110737</v>
      </c>
      <c r="I39" s="44">
        <v>1146.1</v>
      </c>
    </row>
    <row r="40" spans="1:9" ht="51">
      <c r="A40" s="56" t="s">
        <v>142</v>
      </c>
      <c r="B40" s="44"/>
      <c r="C40" s="44">
        <v>0</v>
      </c>
      <c r="D40" s="44">
        <v>7.01</v>
      </c>
      <c r="E40" s="65"/>
      <c r="F40" s="65" t="e">
        <f t="shared" si="3"/>
        <v>#DIV/0!</v>
      </c>
      <c r="G40" s="44"/>
      <c r="H40" s="65"/>
      <c r="I40" s="44">
        <v>0</v>
      </c>
    </row>
    <row r="41" spans="1:9" ht="51">
      <c r="A41" s="56" t="s">
        <v>122</v>
      </c>
      <c r="B41" s="44">
        <v>691</v>
      </c>
      <c r="C41" s="44">
        <v>691</v>
      </c>
      <c r="D41" s="44">
        <v>103.65</v>
      </c>
      <c r="E41" s="65">
        <f>$D:$D/$B:$B*100</f>
        <v>15</v>
      </c>
      <c r="F41" s="65" t="s">
        <v>111</v>
      </c>
      <c r="G41" s="44">
        <v>88.59</v>
      </c>
      <c r="H41" s="65" t="s">
        <v>111</v>
      </c>
      <c r="I41" s="44">
        <v>0</v>
      </c>
    </row>
    <row r="42" spans="1:9" ht="76.5">
      <c r="A42" s="60" t="s">
        <v>123</v>
      </c>
      <c r="B42" s="44">
        <v>3442.45</v>
      </c>
      <c r="C42" s="44">
        <v>1220</v>
      </c>
      <c r="D42" s="44">
        <v>1422.87</v>
      </c>
      <c r="E42" s="65">
        <f>$D:$D/$B:$B*100</f>
        <v>41.333062208601426</v>
      </c>
      <c r="F42" s="65">
        <f>$D:$D/$C:$C*100</f>
        <v>116.62868852459016</v>
      </c>
      <c r="G42" s="44">
        <v>835.67</v>
      </c>
      <c r="H42" s="65">
        <f>$D:$D/$G:$G*100</f>
        <v>170.2669714121603</v>
      </c>
      <c r="I42" s="44">
        <v>341.88</v>
      </c>
    </row>
    <row r="43" spans="1:9" ht="29.25" customHeight="1">
      <c r="A43" s="53" t="s">
        <v>13</v>
      </c>
      <c r="B43" s="43">
        <v>515</v>
      </c>
      <c r="C43" s="43">
        <v>307.72</v>
      </c>
      <c r="D43" s="43">
        <v>165.3</v>
      </c>
      <c r="E43" s="65">
        <f>$D:$D/$B:$B*100</f>
        <v>32.09708737864078</v>
      </c>
      <c r="F43" s="65">
        <f>$D:$D/$C:$C*100</f>
        <v>53.71766541011309</v>
      </c>
      <c r="G43" s="43">
        <v>307.75</v>
      </c>
      <c r="H43" s="65">
        <f>$D:$D/$G:$G*100</f>
        <v>53.71242891957758</v>
      </c>
      <c r="I43" s="43">
        <v>4.38</v>
      </c>
    </row>
    <row r="44" spans="1:9" ht="27" customHeight="1">
      <c r="A44" s="53" t="s">
        <v>96</v>
      </c>
      <c r="B44" s="43">
        <v>1829.19</v>
      </c>
      <c r="C44" s="43">
        <v>556.12</v>
      </c>
      <c r="D44" s="43">
        <v>1289.83</v>
      </c>
      <c r="E44" s="65">
        <f>$D:$D/$B:$B*100</f>
        <v>70.51372465408186</v>
      </c>
      <c r="F44" s="65">
        <f>$D:$D/$C:$C*100</f>
        <v>231.9337553046105</v>
      </c>
      <c r="G44" s="43">
        <v>757.96</v>
      </c>
      <c r="H44" s="65">
        <f>$D:$D/$G:$G*100</f>
        <v>170.17124914243493</v>
      </c>
      <c r="I44" s="43">
        <v>78.54</v>
      </c>
    </row>
    <row r="45" spans="1:9" ht="25.5">
      <c r="A45" s="59" t="s">
        <v>14</v>
      </c>
      <c r="B45" s="64">
        <f>B46+B47+B48</f>
        <v>1497.5</v>
      </c>
      <c r="C45" s="64">
        <f>C46+C47+C48</f>
        <v>418.8</v>
      </c>
      <c r="D45" s="64">
        <f>D46+D47+D48</f>
        <v>761.53</v>
      </c>
      <c r="E45" s="65">
        <f>$D:$D/$B:$B*100</f>
        <v>50.85342237061769</v>
      </c>
      <c r="F45" s="65">
        <f>$D:$D/$C:$C*100</f>
        <v>181.83619866284621</v>
      </c>
      <c r="G45" s="64">
        <f>G46+G47+G48</f>
        <v>907.4100000000001</v>
      </c>
      <c r="H45" s="65">
        <f>$D:$D/$G:$G*100</f>
        <v>83.92347450435855</v>
      </c>
      <c r="I45" s="64">
        <f>I46+I47+I48</f>
        <v>23.700000000000003</v>
      </c>
    </row>
    <row r="46" spans="1:9" ht="12.75">
      <c r="A46" s="56" t="s">
        <v>94</v>
      </c>
      <c r="B46" s="44">
        <v>0</v>
      </c>
      <c r="C46" s="44">
        <v>0</v>
      </c>
      <c r="D46" s="44">
        <v>0</v>
      </c>
      <c r="E46" s="65" t="s">
        <v>111</v>
      </c>
      <c r="F46" s="65" t="s">
        <v>111</v>
      </c>
      <c r="G46" s="44">
        <v>0</v>
      </c>
      <c r="H46" s="65" t="s">
        <v>111</v>
      </c>
      <c r="I46" s="44">
        <v>0</v>
      </c>
    </row>
    <row r="47" spans="1:9" ht="76.5">
      <c r="A47" s="56" t="s">
        <v>95</v>
      </c>
      <c r="B47" s="44">
        <v>97.5</v>
      </c>
      <c r="C47" s="44">
        <v>48.8</v>
      </c>
      <c r="D47" s="44">
        <v>73.92</v>
      </c>
      <c r="E47" s="65" t="s">
        <v>112</v>
      </c>
      <c r="F47" s="65">
        <f aca="true" t="shared" si="4" ref="F47:F59">$D:$D/$C:$C*100</f>
        <v>151.47540983606558</v>
      </c>
      <c r="G47" s="44">
        <v>50.31</v>
      </c>
      <c r="H47" s="65">
        <f aca="true" t="shared" si="5" ref="H47:H52">$D:$D/$G:$G*100</f>
        <v>146.92903995229577</v>
      </c>
      <c r="I47" s="44">
        <v>12.23</v>
      </c>
    </row>
    <row r="48" spans="1:9" ht="12.75">
      <c r="A48" s="60" t="s">
        <v>93</v>
      </c>
      <c r="B48" s="44">
        <v>1400</v>
      </c>
      <c r="C48" s="44">
        <v>370</v>
      </c>
      <c r="D48" s="44">
        <v>687.61</v>
      </c>
      <c r="E48" s="65">
        <f aca="true" t="shared" si="6" ref="E48:E53">$D:$D/$B:$B*100</f>
        <v>49.115</v>
      </c>
      <c r="F48" s="65">
        <f t="shared" si="4"/>
        <v>185.84054054054056</v>
      </c>
      <c r="G48" s="44">
        <v>857.1</v>
      </c>
      <c r="H48" s="65">
        <f t="shared" si="5"/>
        <v>80.22517792556295</v>
      </c>
      <c r="I48" s="44">
        <v>11.47</v>
      </c>
    </row>
    <row r="49" spans="1:9" ht="12.75">
      <c r="A49" s="53" t="s">
        <v>15</v>
      </c>
      <c r="B49" s="64">
        <v>1972.8</v>
      </c>
      <c r="C49" s="64">
        <v>586.2</v>
      </c>
      <c r="D49" s="64">
        <v>1221.22</v>
      </c>
      <c r="E49" s="65">
        <f t="shared" si="6"/>
        <v>61.90287915652879</v>
      </c>
      <c r="F49" s="65">
        <f t="shared" si="4"/>
        <v>208.3282156260662</v>
      </c>
      <c r="G49" s="43">
        <v>3919.9500000000003</v>
      </c>
      <c r="H49" s="65">
        <f t="shared" si="5"/>
        <v>31.153968800622454</v>
      </c>
      <c r="I49" s="43">
        <v>181.3</v>
      </c>
    </row>
    <row r="50" spans="1:9" ht="63.75" hidden="1">
      <c r="A50" s="56" t="s">
        <v>129</v>
      </c>
      <c r="B50" s="44"/>
      <c r="C50" s="44"/>
      <c r="D50" s="44"/>
      <c r="E50" s="65" t="e">
        <f t="shared" si="6"/>
        <v>#DIV/0!</v>
      </c>
      <c r="F50" s="65" t="e">
        <f t="shared" si="4"/>
        <v>#DIV/0!</v>
      </c>
      <c r="G50" s="44"/>
      <c r="H50" s="65" t="e">
        <f t="shared" si="5"/>
        <v>#DIV/0!</v>
      </c>
      <c r="I50" s="44"/>
    </row>
    <row r="51" spans="1:9" ht="89.25" hidden="1">
      <c r="A51" s="56" t="s">
        <v>130</v>
      </c>
      <c r="B51" s="44"/>
      <c r="C51" s="44"/>
      <c r="D51" s="44"/>
      <c r="E51" s="65" t="e">
        <f t="shared" si="6"/>
        <v>#DIV/0!</v>
      </c>
      <c r="F51" s="65" t="e">
        <f t="shared" si="4"/>
        <v>#DIV/0!</v>
      </c>
      <c r="G51" s="44"/>
      <c r="H51" s="65" t="e">
        <f t="shared" si="5"/>
        <v>#DIV/0!</v>
      </c>
      <c r="I51" s="44"/>
    </row>
    <row r="52" spans="1:9" ht="14.25" customHeight="1" hidden="1">
      <c r="A52" s="56" t="s">
        <v>131</v>
      </c>
      <c r="B52" s="44"/>
      <c r="C52" s="44"/>
      <c r="D52" s="44"/>
      <c r="E52" s="65" t="e">
        <f t="shared" si="6"/>
        <v>#DIV/0!</v>
      </c>
      <c r="F52" s="65" t="e">
        <f t="shared" si="4"/>
        <v>#DIV/0!</v>
      </c>
      <c r="G52" s="44"/>
      <c r="H52" s="65" t="e">
        <f t="shared" si="5"/>
        <v>#DIV/0!</v>
      </c>
      <c r="I52" s="44"/>
    </row>
    <row r="53" spans="1:9" ht="63.75" hidden="1">
      <c r="A53" s="56" t="s">
        <v>132</v>
      </c>
      <c r="B53" s="44"/>
      <c r="C53" s="44"/>
      <c r="D53" s="44"/>
      <c r="E53" s="65" t="e">
        <f t="shared" si="6"/>
        <v>#DIV/0!</v>
      </c>
      <c r="F53" s="65" t="e">
        <f t="shared" si="4"/>
        <v>#DIV/0!</v>
      </c>
      <c r="G53" s="44"/>
      <c r="H53" s="65" t="s">
        <v>112</v>
      </c>
      <c r="I53" s="44"/>
    </row>
    <row r="54" spans="1:9" ht="63.75" hidden="1">
      <c r="A54" s="56" t="s">
        <v>133</v>
      </c>
      <c r="B54" s="44"/>
      <c r="C54" s="44"/>
      <c r="D54" s="44"/>
      <c r="E54" s="65" t="s">
        <v>112</v>
      </c>
      <c r="F54" s="65" t="e">
        <f t="shared" si="4"/>
        <v>#DIV/0!</v>
      </c>
      <c r="G54" s="44"/>
      <c r="H54" s="65" t="e">
        <f>$D:$D/$G:$G*100</f>
        <v>#DIV/0!</v>
      </c>
      <c r="I54" s="44"/>
    </row>
    <row r="55" spans="1:9" ht="63.75" hidden="1">
      <c r="A55" s="56" t="s">
        <v>134</v>
      </c>
      <c r="B55" s="44"/>
      <c r="C55" s="44"/>
      <c r="D55" s="44"/>
      <c r="E55" s="65" t="e">
        <f>$D:$D/$B:$B*100</f>
        <v>#DIV/0!</v>
      </c>
      <c r="F55" s="65" t="e">
        <f t="shared" si="4"/>
        <v>#DIV/0!</v>
      </c>
      <c r="G55" s="44"/>
      <c r="H55" s="65" t="e">
        <f>$D:$D/$G:$G*100</f>
        <v>#DIV/0!</v>
      </c>
      <c r="I55" s="44"/>
    </row>
    <row r="56" spans="1:9" ht="76.5" hidden="1">
      <c r="A56" s="56" t="s">
        <v>135</v>
      </c>
      <c r="B56" s="44"/>
      <c r="C56" s="44"/>
      <c r="D56" s="44"/>
      <c r="E56" s="65" t="e">
        <f>$D:$D/$B:$B*100</f>
        <v>#DIV/0!</v>
      </c>
      <c r="F56" s="65" t="e">
        <f t="shared" si="4"/>
        <v>#DIV/0!</v>
      </c>
      <c r="G56" s="44"/>
      <c r="H56" s="65" t="e">
        <f>$D:$D/$G:$G*100</f>
        <v>#DIV/0!</v>
      </c>
      <c r="I56" s="44"/>
    </row>
    <row r="57" spans="1:9" ht="52.5" customHeight="1" hidden="1">
      <c r="A57" s="56" t="s">
        <v>136</v>
      </c>
      <c r="B57" s="44"/>
      <c r="C57" s="44"/>
      <c r="D57" s="44"/>
      <c r="E57" s="65" t="e">
        <f>$D:$D/$B:$B*100</f>
        <v>#DIV/0!</v>
      </c>
      <c r="F57" s="65" t="e">
        <f t="shared" si="4"/>
        <v>#DIV/0!</v>
      </c>
      <c r="G57" s="44"/>
      <c r="H57" s="65" t="e">
        <f>$D:$D/$G:$G*100</f>
        <v>#DIV/0!</v>
      </c>
      <c r="I57" s="44"/>
    </row>
    <row r="58" spans="1:9" ht="76.5" hidden="1">
      <c r="A58" s="56" t="s">
        <v>137</v>
      </c>
      <c r="B58" s="44"/>
      <c r="C58" s="44"/>
      <c r="D58" s="44"/>
      <c r="E58" s="65" t="s">
        <v>111</v>
      </c>
      <c r="F58" s="65" t="e">
        <f t="shared" si="4"/>
        <v>#DIV/0!</v>
      </c>
      <c r="G58" s="44"/>
      <c r="H58" s="65" t="s">
        <v>111</v>
      </c>
      <c r="I58" s="44"/>
    </row>
    <row r="59" spans="1:9" ht="12.75" hidden="1">
      <c r="A59" s="56" t="s">
        <v>138</v>
      </c>
      <c r="B59" s="44"/>
      <c r="C59" s="44"/>
      <c r="D59" s="44"/>
      <c r="E59" s="65" t="e">
        <f aca="true" t="shared" si="7" ref="E59:E67">$D:$D/$B:$B*100</f>
        <v>#DIV/0!</v>
      </c>
      <c r="F59" s="65" t="e">
        <f t="shared" si="4"/>
        <v>#DIV/0!</v>
      </c>
      <c r="G59" s="44"/>
      <c r="H59" s="65" t="s">
        <v>112</v>
      </c>
      <c r="I59" s="44"/>
    </row>
    <row r="60" spans="1:9" ht="12.75">
      <c r="A60" s="52" t="s">
        <v>16</v>
      </c>
      <c r="B60" s="43">
        <v>160.35</v>
      </c>
      <c r="C60" s="43">
        <v>20</v>
      </c>
      <c r="D60" s="43">
        <v>-68.77</v>
      </c>
      <c r="E60" s="65">
        <f t="shared" si="7"/>
        <v>-42.8874337386966</v>
      </c>
      <c r="F60" s="65" t="s">
        <v>111</v>
      </c>
      <c r="G60" s="43">
        <v>52.77</v>
      </c>
      <c r="H60" s="65">
        <f aca="true" t="shared" si="8" ref="H60:H66">$D:$D/$G:$G*100</f>
        <v>-130.32025772219063</v>
      </c>
      <c r="I60" s="43">
        <v>5.62</v>
      </c>
    </row>
    <row r="61" spans="1:9" ht="12.75">
      <c r="A61" s="59" t="s">
        <v>17</v>
      </c>
      <c r="B61" s="64">
        <f>B8+B15+B20+B24+B27+B31+B34+B43+B44+B45+B60+B49</f>
        <v>442319.4799999999</v>
      </c>
      <c r="C61" s="64">
        <f>C8+C15+C20+C24+C27+C31+C34+C43+C44+C45+C60+C49</f>
        <v>127148.45999999999</v>
      </c>
      <c r="D61" s="64">
        <f>D8+D15+D20+D24+D27+D31+D34+D43+D44+D45+D60+D49</f>
        <v>130288.18000000001</v>
      </c>
      <c r="E61" s="65">
        <f t="shared" si="7"/>
        <v>29.45567308046212</v>
      </c>
      <c r="F61" s="65">
        <f aca="true" t="shared" si="9" ref="F61:F66">$D:$D/$C:$C*100</f>
        <v>102.46933387946657</v>
      </c>
      <c r="G61" s="64">
        <f>G8+G15+G20+G24+G27+G31+G34+G43+G44+G45+G60+G49</f>
        <v>127086.62000000001</v>
      </c>
      <c r="H61" s="65">
        <f t="shared" si="8"/>
        <v>102.51919517569985</v>
      </c>
      <c r="I61" s="64">
        <f>I8+I15+I20+I24+I27+I31+I34+I43+I44+I45+I60+I49</f>
        <v>33096.37</v>
      </c>
    </row>
    <row r="62" spans="1:9" ht="16.5" customHeight="1">
      <c r="A62" s="59" t="s">
        <v>18</v>
      </c>
      <c r="B62" s="64">
        <f>B63+B69+B68</f>
        <v>1919075.54</v>
      </c>
      <c r="C62" s="64">
        <f>C63+C69+C68</f>
        <v>460593.52999999997</v>
      </c>
      <c r="D62" s="64">
        <f>D63+D69+D68</f>
        <v>460190.56</v>
      </c>
      <c r="E62" s="65">
        <f t="shared" si="7"/>
        <v>23.979804359342726</v>
      </c>
      <c r="F62" s="65">
        <f t="shared" si="9"/>
        <v>99.91251071199373</v>
      </c>
      <c r="G62" s="64">
        <f>G63+G69+G68</f>
        <v>479824.47000000003</v>
      </c>
      <c r="H62" s="65">
        <f t="shared" si="8"/>
        <v>95.908105728747</v>
      </c>
      <c r="I62" s="64">
        <f>I63+I69+I68</f>
        <v>167840.41</v>
      </c>
    </row>
    <row r="63" spans="1:9" ht="25.5" customHeight="1">
      <c r="A63" s="59" t="s">
        <v>19</v>
      </c>
      <c r="B63" s="64">
        <f>B64+B65+B67+B66</f>
        <v>1920056.05</v>
      </c>
      <c r="C63" s="64">
        <f>C64+C65+C67+C66</f>
        <v>462862.73</v>
      </c>
      <c r="D63" s="64">
        <f>D64+D65+D67+D66</f>
        <v>462862.75</v>
      </c>
      <c r="E63" s="65">
        <f t="shared" si="7"/>
        <v>24.10673115506185</v>
      </c>
      <c r="F63" s="65">
        <f t="shared" si="9"/>
        <v>100.0000043209355</v>
      </c>
      <c r="G63" s="64">
        <f>G64+G65+G67+G66</f>
        <v>480686.55000000005</v>
      </c>
      <c r="H63" s="65">
        <f t="shared" si="8"/>
        <v>96.29201191504109</v>
      </c>
      <c r="I63" s="64">
        <f>I64+I65+I67+I66</f>
        <v>167840.41</v>
      </c>
    </row>
    <row r="64" spans="1:9" ht="13.5" customHeight="1">
      <c r="A64" s="56" t="s">
        <v>108</v>
      </c>
      <c r="B64" s="44">
        <v>473017.9</v>
      </c>
      <c r="C64" s="44">
        <v>162234</v>
      </c>
      <c r="D64" s="44">
        <v>162234</v>
      </c>
      <c r="E64" s="65">
        <f t="shared" si="7"/>
        <v>34.29764497284352</v>
      </c>
      <c r="F64" s="65">
        <f t="shared" si="9"/>
        <v>100</v>
      </c>
      <c r="G64" s="44">
        <v>149600.68</v>
      </c>
      <c r="H64" s="65">
        <f t="shared" si="8"/>
        <v>108.44469423534706</v>
      </c>
      <c r="I64" s="44">
        <v>51339</v>
      </c>
    </row>
    <row r="65" spans="1:9" ht="13.5" customHeight="1">
      <c r="A65" s="56" t="s">
        <v>109</v>
      </c>
      <c r="B65" s="44">
        <v>422929.89</v>
      </c>
      <c r="C65" s="44">
        <v>20664.96</v>
      </c>
      <c r="D65" s="44">
        <v>20664.97</v>
      </c>
      <c r="E65" s="65">
        <f t="shared" si="7"/>
        <v>4.88614555003431</v>
      </c>
      <c r="F65" s="65">
        <f t="shared" si="9"/>
        <v>100.00004839109296</v>
      </c>
      <c r="G65" s="44">
        <v>39384</v>
      </c>
      <c r="H65" s="65">
        <f t="shared" si="8"/>
        <v>52.47047024172253</v>
      </c>
      <c r="I65" s="44">
        <v>12711.3</v>
      </c>
    </row>
    <row r="66" spans="1:9" ht="13.5" customHeight="1">
      <c r="A66" s="56" t="s">
        <v>110</v>
      </c>
      <c r="B66" s="44">
        <v>1006661.26</v>
      </c>
      <c r="C66" s="44">
        <v>279758.11</v>
      </c>
      <c r="D66" s="44">
        <v>279758.12</v>
      </c>
      <c r="E66" s="65">
        <f t="shared" si="7"/>
        <v>27.79069098179064</v>
      </c>
      <c r="F66" s="65">
        <f t="shared" si="9"/>
        <v>100.00000357451657</v>
      </c>
      <c r="G66" s="44">
        <v>290117.29000000004</v>
      </c>
      <c r="H66" s="65">
        <f t="shared" si="8"/>
        <v>96.42931657054979</v>
      </c>
      <c r="I66" s="44">
        <v>103773.02</v>
      </c>
    </row>
    <row r="67" spans="1:9" ht="12.75">
      <c r="A67" s="2" t="s">
        <v>124</v>
      </c>
      <c r="B67" s="44">
        <v>17447</v>
      </c>
      <c r="C67" s="44">
        <v>205.66</v>
      </c>
      <c r="D67" s="44">
        <v>205.66</v>
      </c>
      <c r="E67" s="65">
        <f t="shared" si="7"/>
        <v>1.1787699891098755</v>
      </c>
      <c r="F67" s="65" t="s">
        <v>111</v>
      </c>
      <c r="G67" s="44">
        <v>1584.58</v>
      </c>
      <c r="H67" s="65" t="s">
        <v>111</v>
      </c>
      <c r="I67" s="44">
        <v>17.09</v>
      </c>
    </row>
    <row r="68" spans="1:9" ht="12.75">
      <c r="A68" s="59" t="s">
        <v>113</v>
      </c>
      <c r="B68" s="44">
        <v>1288.69</v>
      </c>
      <c r="C68" s="44"/>
      <c r="D68" s="44"/>
      <c r="E68" s="65" t="s">
        <v>112</v>
      </c>
      <c r="F68" s="65" t="s">
        <v>111</v>
      </c>
      <c r="G68" s="44"/>
      <c r="H68" s="65" t="s">
        <v>112</v>
      </c>
      <c r="I68" s="44"/>
    </row>
    <row r="69" spans="1:9" ht="25.5">
      <c r="A69" s="59" t="s">
        <v>21</v>
      </c>
      <c r="B69" s="43">
        <v>-2269.2</v>
      </c>
      <c r="C69" s="43">
        <v>-2269.2</v>
      </c>
      <c r="D69" s="43">
        <v>-2672.1899999999996</v>
      </c>
      <c r="E69" s="65" t="s">
        <v>112</v>
      </c>
      <c r="F69" s="65" t="s">
        <v>111</v>
      </c>
      <c r="G69" s="43">
        <v>-862.08</v>
      </c>
      <c r="H69" s="65">
        <f>$D:$D/$G:$G*100</f>
        <v>309.97007238307344</v>
      </c>
      <c r="I69" s="43"/>
    </row>
    <row r="70" spans="1:9" ht="17.25" customHeight="1" hidden="1">
      <c r="A70" s="52" t="s">
        <v>20</v>
      </c>
      <c r="B70" s="64">
        <f>B62+B61</f>
        <v>2361395.02</v>
      </c>
      <c r="C70" s="64">
        <f>C62+C61</f>
        <v>587741.99</v>
      </c>
      <c r="D70" s="64">
        <f>D62+D61</f>
        <v>590478.74</v>
      </c>
      <c r="E70" s="65">
        <f>$D:$D/$B:$B*100</f>
        <v>25.005504585166776</v>
      </c>
      <c r="F70" s="65">
        <f>$D:$D/$C:$C*100</f>
        <v>100.46563799193589</v>
      </c>
      <c r="G70" s="64">
        <f>G62+G61</f>
        <v>606911.0900000001</v>
      </c>
      <c r="H70" s="65">
        <f>$D:$D/$G:$G*100</f>
        <v>97.29246173438682</v>
      </c>
      <c r="I70" s="64">
        <f>I62+I61</f>
        <v>200936.78</v>
      </c>
    </row>
    <row r="71" spans="1:9" ht="12.75">
      <c r="A71" s="52" t="s">
        <v>20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7245.9</v>
      </c>
    </row>
    <row r="74" spans="1:9" ht="14.25" customHeight="1">
      <c r="A74" s="8" t="s">
        <v>24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D74-март!D8</f>
        <v>-213.5</v>
      </c>
    </row>
    <row r="75" spans="1:9" ht="12.75">
      <c r="A75" s="8" t="s">
        <v>25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D75-март!D9</f>
        <v>60.299999999999955</v>
      </c>
    </row>
    <row r="76" spans="1:9" ht="25.5">
      <c r="A76" s="8" t="s">
        <v>26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D76-март!D10</f>
        <v>521.7000000000007</v>
      </c>
    </row>
    <row r="77" spans="1:9" ht="12.75">
      <c r="A77" s="8" t="s">
        <v>72</v>
      </c>
      <c r="B77" s="45">
        <v>30.1</v>
      </c>
      <c r="C77" s="45">
        <v>0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D77-март!D11</f>
        <v>0</v>
      </c>
    </row>
    <row r="78" spans="1:9" ht="25.5">
      <c r="A78" s="1" t="s">
        <v>27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D78-март!D12</f>
        <v>1042.1999999999998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D79-март!D13</f>
        <v>0</v>
      </c>
    </row>
    <row r="80" spans="1:9" ht="12.75">
      <c r="A80" s="8" t="s">
        <v>29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D80-март!D14</f>
        <v>0</v>
      </c>
    </row>
    <row r="81" spans="1:9" ht="12.75">
      <c r="A81" s="1" t="s">
        <v>30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D81-март!D15</f>
        <v>5835.199999999999</v>
      </c>
    </row>
    <row r="82" spans="1:9" ht="12.75">
      <c r="A82" s="7" t="s">
        <v>31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D82-март!D16</f>
        <v>38.5</v>
      </c>
    </row>
    <row r="83" spans="1:9" ht="25.5">
      <c r="A83" s="9" t="s">
        <v>32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D83-март!D17</f>
        <v>104.60000000000014</v>
      </c>
    </row>
    <row r="84" spans="1:9" ht="12.75">
      <c r="A84" s="7" t="s">
        <v>33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D84-март!D18</f>
        <v>2263.7999999999993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D85-март!D19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D86-март!D20</f>
        <v>0</v>
      </c>
    </row>
    <row r="87" spans="1:9" ht="12.75">
      <c r="A87" s="8" t="s">
        <v>34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D87-март!D21</f>
        <v>1774.6000000000004</v>
      </c>
    </row>
    <row r="88" spans="1:9" ht="12.75">
      <c r="A88" s="10" t="s">
        <v>77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D88-март!D22</f>
        <v>-107.30000000000018</v>
      </c>
    </row>
    <row r="89" spans="1:9" ht="12.75">
      <c r="A89" s="8" t="s">
        <v>35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D89-март!D23</f>
        <v>596.5</v>
      </c>
    </row>
    <row r="90" spans="1:9" ht="12.75">
      <c r="A90" s="7" t="s">
        <v>36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D90-март!D24</f>
        <v>-1523.8999999999996</v>
      </c>
    </row>
    <row r="91" spans="1:9" ht="12.75">
      <c r="A91" s="8" t="s">
        <v>37</v>
      </c>
      <c r="B91" s="49">
        <v>74060</v>
      </c>
      <c r="C91" s="49">
        <v>0</v>
      </c>
      <c r="D91" s="49">
        <v>0</v>
      </c>
      <c r="E91" s="48">
        <v>0</v>
      </c>
      <c r="F91" s="29">
        <v>0</v>
      </c>
      <c r="G91" s="49">
        <v>0</v>
      </c>
      <c r="H91" s="29">
        <v>0</v>
      </c>
      <c r="I91" s="36">
        <f>D91-март!D25</f>
        <v>-480</v>
      </c>
    </row>
    <row r="92" spans="1:9" ht="12.75">
      <c r="A92" s="8" t="s">
        <v>38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D92-март!D26</f>
        <v>0</v>
      </c>
    </row>
    <row r="93" spans="1:9" ht="12.75">
      <c r="A93" s="8" t="s">
        <v>39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D93-март!D27</f>
        <v>-200.89999999999964</v>
      </c>
    </row>
    <row r="94" spans="1:9" ht="12.75">
      <c r="A94" s="8" t="s">
        <v>40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D94-март!D28</f>
        <v>-843</v>
      </c>
    </row>
    <row r="95" spans="1:9" ht="12.75">
      <c r="A95" s="11" t="s">
        <v>41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100211.94</v>
      </c>
    </row>
    <row r="96" spans="1:9" ht="12.75">
      <c r="A96" s="8" t="s">
        <v>42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D96-март!D32</f>
        <v>39730.899999999994</v>
      </c>
    </row>
    <row r="97" spans="1:9" ht="12.75">
      <c r="A97" s="8" t="s">
        <v>43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D97-март!D33</f>
        <v>36478.20000000001</v>
      </c>
    </row>
    <row r="98" spans="1:9" ht="12.75">
      <c r="A98" s="8" t="s">
        <v>105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D98-март!D34</f>
        <v>12734.64</v>
      </c>
    </row>
    <row r="99" spans="1:9" ht="25.5" customHeight="1">
      <c r="A99" s="8" t="s">
        <v>126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D99-март!D35</f>
        <v>228.6</v>
      </c>
    </row>
    <row r="100" spans="1:9" ht="12.75">
      <c r="A100" s="8" t="s">
        <v>44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D100-март!D36</f>
        <v>1108.8999999999996</v>
      </c>
    </row>
    <row r="101" spans="1:9" ht="12.75">
      <c r="A101" s="8" t="s">
        <v>45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D101-март!D37</f>
        <v>9930.699999999997</v>
      </c>
    </row>
    <row r="102" spans="1:9" ht="25.5">
      <c r="A102" s="11" t="s">
        <v>46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D102-март!D38</f>
        <v>15595.199999999997</v>
      </c>
    </row>
    <row r="103" spans="1:9" ht="12.75">
      <c r="A103" s="8" t="s">
        <v>47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D103-март!D39</f>
        <v>14772.599999999999</v>
      </c>
    </row>
    <row r="104" spans="1:9" ht="25.5">
      <c r="A104" s="8" t="s">
        <v>48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D104-март!D40</f>
        <v>822.5999999999999</v>
      </c>
    </row>
    <row r="105" spans="1:9" ht="12.75">
      <c r="A105" s="11" t="s">
        <v>97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D105-март!D41</f>
        <v>0</v>
      </c>
    </row>
    <row r="106" spans="1:9" ht="12.75">
      <c r="A106" s="8" t="s">
        <v>98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D106-март!D42</f>
        <v>0</v>
      </c>
    </row>
    <row r="107" spans="1:9" ht="12.75">
      <c r="A107" s="11" t="s">
        <v>49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D107-март!D43</f>
        <v>-3766.1000000000004</v>
      </c>
    </row>
    <row r="108" spans="1:9" ht="12.75">
      <c r="A108" s="8" t="s">
        <v>50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D108-март!D44</f>
        <v>5.600000000000023</v>
      </c>
    </row>
    <row r="109" spans="1:9" ht="12.75">
      <c r="A109" s="8" t="s">
        <v>51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D109-март!D45</f>
        <v>0</v>
      </c>
    </row>
    <row r="110" spans="1:9" ht="12.75">
      <c r="A110" s="8" t="s">
        <v>52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D110-март!D46</f>
        <v>-4388.5</v>
      </c>
    </row>
    <row r="111" spans="1:9" ht="12.75">
      <c r="A111" s="8" t="s">
        <v>53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D111-март!D47</f>
        <v>548.8</v>
      </c>
    </row>
    <row r="112" spans="1:9" ht="12.75">
      <c r="A112" s="8" t="s">
        <v>54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D112-март!D48</f>
        <v>67.99999999999994</v>
      </c>
    </row>
    <row r="113" spans="1:9" ht="12.75">
      <c r="A113" s="11" t="s">
        <v>61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D113-март!D49</f>
        <v>3988.9000000000015</v>
      </c>
    </row>
    <row r="114" spans="1:9" ht="16.5" customHeight="1">
      <c r="A114" s="41" t="s">
        <v>62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D114-март!D50</f>
        <v>3766.7999999999993</v>
      </c>
    </row>
    <row r="115" spans="1:9" ht="16.5" customHeight="1">
      <c r="A115" s="12" t="s">
        <v>63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D115-март!D51</f>
        <v>82.79999999999995</v>
      </c>
    </row>
    <row r="116" spans="1:9" ht="16.5" customHeight="1">
      <c r="A116" s="12" t="s">
        <v>73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D116-март!D52</f>
        <v>139.29999999999995</v>
      </c>
    </row>
    <row r="117" spans="1:9" ht="26.25" customHeight="1">
      <c r="A117" s="13" t="s">
        <v>80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D117-март!D53</f>
        <v>0.1</v>
      </c>
    </row>
    <row r="118" spans="1:9" ht="13.5" customHeight="1">
      <c r="A118" s="12" t="s">
        <v>81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D118-март!D54</f>
        <v>0.1</v>
      </c>
    </row>
    <row r="119" spans="1:9" ht="15.75" customHeight="1">
      <c r="A119" s="14" t="s">
        <v>55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D119-март!D55</f>
        <v>124022.34000000014</v>
      </c>
    </row>
    <row r="120" spans="1:9" ht="26.25" customHeight="1">
      <c r="A120" s="15" t="s">
        <v>56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 t="e">
        <f>D120-март!#REF!</f>
        <v>#REF!</v>
      </c>
    </row>
    <row r="121" spans="1:9" ht="24" customHeight="1">
      <c r="A121" s="1" t="s">
        <v>57</v>
      </c>
      <c r="B121" s="28" t="s">
        <v>127</v>
      </c>
      <c r="C121" s="28"/>
      <c r="D121" s="28" t="s">
        <v>145</v>
      </c>
      <c r="E121" s="28"/>
      <c r="F121" s="28"/>
      <c r="G121" s="28"/>
      <c r="H121" s="27"/>
      <c r="I121" s="36"/>
    </row>
    <row r="122" spans="1:9" ht="12.75">
      <c r="A122" s="3" t="s">
        <v>58</v>
      </c>
      <c r="B122" s="27" t="e">
        <f>B124+B125</f>
        <v>#REF!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 t="e">
        <f>D122-март!#REF!</f>
        <v>#REF!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 t="e">
        <f>D123-март!#REF!</f>
        <v>#REF!</v>
      </c>
    </row>
    <row r="124" spans="1:9" ht="12.75">
      <c r="A124" s="5" t="s">
        <v>59</v>
      </c>
      <c r="B124" s="28" t="e">
        <f>март!#REF!</f>
        <v>#REF!</v>
      </c>
      <c r="C124" s="28"/>
      <c r="D124" s="28">
        <v>42691.9</v>
      </c>
      <c r="E124" s="28"/>
      <c r="F124" s="28"/>
      <c r="G124" s="28"/>
      <c r="H124" s="37"/>
      <c r="I124" s="36" t="e">
        <f>D124-март!#REF!</f>
        <v>#REF!</v>
      </c>
    </row>
    <row r="125" spans="1:9" ht="12.75">
      <c r="A125" s="1" t="s">
        <v>60</v>
      </c>
      <c r="B125" s="28" t="e">
        <f>март!#REF!</f>
        <v>#REF!</v>
      </c>
      <c r="C125" s="28"/>
      <c r="D125" s="28">
        <f>30987.2</f>
        <v>30987.2</v>
      </c>
      <c r="E125" s="28"/>
      <c r="F125" s="28"/>
      <c r="G125" s="28"/>
      <c r="H125" s="37"/>
      <c r="I125" s="36" t="e">
        <f>D125-март!#REF!</f>
        <v>#REF!</v>
      </c>
    </row>
    <row r="126" spans="1:9" ht="12.75">
      <c r="A126" s="3" t="s">
        <v>99</v>
      </c>
      <c r="B126" s="40">
        <f>B127+B128</f>
        <v>0</v>
      </c>
      <c r="C126" s="40"/>
      <c r="D126" s="40">
        <v>0</v>
      </c>
      <c r="E126" s="40"/>
      <c r="F126" s="40"/>
      <c r="G126" s="40"/>
      <c r="H126" s="42"/>
      <c r="I126" s="36" t="e">
        <f>D126-март!#REF!</f>
        <v>#REF!</v>
      </c>
    </row>
    <row r="127" spans="1:9" ht="12.75">
      <c r="A127" s="2" t="s">
        <v>100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 t="e">
        <f>D127-март!#REF!</f>
        <v>#REF!</v>
      </c>
    </row>
    <row r="128" spans="1:9" ht="12.75">
      <c r="A128" s="2" t="s">
        <v>101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 t="e">
        <f>D128-март!#REF!</f>
        <v>#REF!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79</v>
      </c>
    </row>
    <row r="132" ht="12.75" customHeight="1" hidden="1"/>
    <row r="134" spans="1:9" ht="49.5" customHeight="1">
      <c r="A134" s="17" t="s">
        <v>140</v>
      </c>
      <c r="B134" s="24"/>
      <c r="C134" s="24"/>
      <c r="D134" s="24" t="s">
        <v>141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148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149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6">
        <f>G11+G12+G13+G14</f>
        <v>92915.8</v>
      </c>
      <c r="H10" s="55">
        <f t="shared" si="2"/>
        <v>101.35284849293662</v>
      </c>
      <c r="I10" s="66">
        <f>I11+I12+I13+I14</f>
        <v>17037.64</v>
      </c>
    </row>
    <row r="11" spans="1:9" ht="12.75" customHeight="1">
      <c r="A11" s="56" t="s">
        <v>74</v>
      </c>
      <c r="B11" s="68">
        <v>258218.54</v>
      </c>
      <c r="C11" s="68">
        <v>92000</v>
      </c>
      <c r="D11" s="68">
        <v>91807.69</v>
      </c>
      <c r="E11" s="50">
        <f t="shared" si="0"/>
        <v>35.554259581825534</v>
      </c>
      <c r="F11" s="50">
        <f t="shared" si="1"/>
        <v>99.79096739130435</v>
      </c>
      <c r="G11" s="68">
        <v>90455.84999999999</v>
      </c>
      <c r="H11" s="50">
        <f t="shared" si="2"/>
        <v>101.49447492892942</v>
      </c>
      <c r="I11" s="68">
        <v>16542.63</v>
      </c>
    </row>
    <row r="12" spans="1:9" ht="12.75" customHeight="1">
      <c r="A12" s="56" t="s">
        <v>75</v>
      </c>
      <c r="B12" s="68">
        <v>4039.82</v>
      </c>
      <c r="C12" s="68">
        <v>210</v>
      </c>
      <c r="D12" s="68">
        <v>473.37</v>
      </c>
      <c r="E12" s="50">
        <f t="shared" si="0"/>
        <v>11.717601279264917</v>
      </c>
      <c r="F12" s="50">
        <f t="shared" si="1"/>
        <v>225.4142857142857</v>
      </c>
      <c r="G12" s="68">
        <v>257.14000000000004</v>
      </c>
      <c r="H12" s="50">
        <f t="shared" si="2"/>
        <v>184.09037878198643</v>
      </c>
      <c r="I12" s="68">
        <v>185.54</v>
      </c>
    </row>
    <row r="13" spans="1:9" ht="12.75" customHeight="1">
      <c r="A13" s="56" t="s">
        <v>76</v>
      </c>
      <c r="B13" s="68">
        <v>4853.42</v>
      </c>
      <c r="C13" s="68">
        <v>930</v>
      </c>
      <c r="D13" s="68">
        <v>345.40000000000003</v>
      </c>
      <c r="E13" s="50">
        <f t="shared" si="0"/>
        <v>7.116631159058974</v>
      </c>
      <c r="F13" s="50">
        <f t="shared" si="1"/>
        <v>37.13978494623657</v>
      </c>
      <c r="G13" s="68">
        <v>876.32</v>
      </c>
      <c r="H13" s="50">
        <f t="shared" si="2"/>
        <v>39.41482563447143</v>
      </c>
      <c r="I13" s="68">
        <v>-0.45</v>
      </c>
    </row>
    <row r="14" spans="1:9" ht="12.75" customHeight="1">
      <c r="A14" s="57" t="s">
        <v>78</v>
      </c>
      <c r="B14" s="68">
        <v>2903.86</v>
      </c>
      <c r="C14" s="68">
        <v>1100</v>
      </c>
      <c r="D14" s="68">
        <v>1546.35</v>
      </c>
      <c r="E14" s="50">
        <f t="shared" si="0"/>
        <v>53.25153416487021</v>
      </c>
      <c r="F14" s="50">
        <f t="shared" si="1"/>
        <v>140.5772727272727</v>
      </c>
      <c r="G14" s="68">
        <v>1326.49</v>
      </c>
      <c r="H14" s="50">
        <f t="shared" si="2"/>
        <v>116.57456897526555</v>
      </c>
      <c r="I14" s="68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8">
        <v>10865.8</v>
      </c>
      <c r="C16" s="76">
        <v>4167.41</v>
      </c>
      <c r="D16" s="76">
        <v>3865.11</v>
      </c>
      <c r="E16" s="50">
        <f t="shared" si="0"/>
        <v>35.57133391006645</v>
      </c>
      <c r="F16" s="50">
        <f t="shared" si="1"/>
        <v>92.74609409681314</v>
      </c>
      <c r="G16" s="68">
        <v>4167.41</v>
      </c>
      <c r="H16" s="50">
        <f t="shared" si="2"/>
        <v>92.74609409681314</v>
      </c>
      <c r="I16" s="77">
        <v>679.25</v>
      </c>
    </row>
    <row r="17" spans="1:9" ht="12.75" customHeight="1">
      <c r="A17" s="39" t="s">
        <v>84</v>
      </c>
      <c r="B17" s="68">
        <v>56</v>
      </c>
      <c r="C17" s="76">
        <v>25</v>
      </c>
      <c r="D17" s="76">
        <v>24.62</v>
      </c>
      <c r="E17" s="50">
        <f t="shared" si="0"/>
        <v>43.964285714285715</v>
      </c>
      <c r="F17" s="50">
        <f t="shared" si="1"/>
        <v>98.48</v>
      </c>
      <c r="G17" s="68">
        <v>31.309999999999995</v>
      </c>
      <c r="H17" s="50">
        <f t="shared" si="2"/>
        <v>78.63302459278188</v>
      </c>
      <c r="I17" s="77">
        <v>5.5</v>
      </c>
    </row>
    <row r="18" spans="1:9" ht="51">
      <c r="A18" s="39" t="s">
        <v>85</v>
      </c>
      <c r="B18" s="68">
        <v>14192.6</v>
      </c>
      <c r="C18" s="76">
        <v>5784.05</v>
      </c>
      <c r="D18" s="76">
        <v>5138.2699999999995</v>
      </c>
      <c r="E18" s="50">
        <f t="shared" si="0"/>
        <v>36.203866803827346</v>
      </c>
      <c r="F18" s="50">
        <f t="shared" si="1"/>
        <v>88.83515875554325</v>
      </c>
      <c r="G18" s="68">
        <v>5784.05</v>
      </c>
      <c r="H18" s="50">
        <f t="shared" si="2"/>
        <v>88.83515875554325</v>
      </c>
      <c r="I18" s="77">
        <v>757.7</v>
      </c>
    </row>
    <row r="19" spans="1:9" ht="51" customHeight="1">
      <c r="A19" s="39" t="s">
        <v>86</v>
      </c>
      <c r="B19" s="68">
        <v>-1402.4</v>
      </c>
      <c r="C19" s="76">
        <v>-700</v>
      </c>
      <c r="D19" s="76">
        <v>-809.82</v>
      </c>
      <c r="E19" s="50">
        <f t="shared" si="0"/>
        <v>57.74529378208785</v>
      </c>
      <c r="F19" s="50">
        <f t="shared" si="1"/>
        <v>115.68857142857144</v>
      </c>
      <c r="G19" s="68">
        <v>-757.87</v>
      </c>
      <c r="H19" s="50">
        <f t="shared" si="2"/>
        <v>106.85473761990842</v>
      </c>
      <c r="I19" s="77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8">
        <v>32762</v>
      </c>
      <c r="C21" s="68">
        <v>14665.49</v>
      </c>
      <c r="D21" s="68">
        <v>14500.87</v>
      </c>
      <c r="E21" s="50">
        <f t="shared" si="0"/>
        <v>44.26124778707039</v>
      </c>
      <c r="F21" s="50">
        <f t="shared" si="1"/>
        <v>98.87750085404579</v>
      </c>
      <c r="G21" s="68">
        <v>14665.83</v>
      </c>
      <c r="H21" s="50">
        <f t="shared" si="2"/>
        <v>98.87520856303395</v>
      </c>
      <c r="I21" s="68">
        <v>776.63</v>
      </c>
    </row>
    <row r="22" spans="1:9" ht="15" customHeight="1">
      <c r="A22" s="56" t="s">
        <v>87</v>
      </c>
      <c r="B22" s="68">
        <v>895.2</v>
      </c>
      <c r="C22" s="68">
        <v>750</v>
      </c>
      <c r="D22" s="68">
        <v>552.66</v>
      </c>
      <c r="E22" s="50">
        <f t="shared" si="0"/>
        <v>61.73592493297586</v>
      </c>
      <c r="F22" s="50">
        <f t="shared" si="1"/>
        <v>73.688</v>
      </c>
      <c r="G22" s="68">
        <v>791.92</v>
      </c>
      <c r="H22" s="50">
        <f t="shared" si="2"/>
        <v>69.78735225780382</v>
      </c>
      <c r="I22" s="68">
        <v>427.49</v>
      </c>
    </row>
    <row r="23" spans="1:9" ht="28.5" customHeight="1">
      <c r="A23" s="56" t="s">
        <v>88</v>
      </c>
      <c r="B23" s="68">
        <v>959</v>
      </c>
      <c r="C23" s="68">
        <v>196.56</v>
      </c>
      <c r="D23" s="68">
        <v>256.78000000000003</v>
      </c>
      <c r="E23" s="50">
        <f t="shared" si="0"/>
        <v>26.775808133472367</v>
      </c>
      <c r="F23" s="50">
        <f t="shared" si="1"/>
        <v>130.63695563695566</v>
      </c>
      <c r="G23" s="68">
        <v>196.56</v>
      </c>
      <c r="H23" s="50">
        <f t="shared" si="2"/>
        <v>130.63695563695566</v>
      </c>
      <c r="I23" s="68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8">
        <v>18923.7</v>
      </c>
      <c r="C25" s="68">
        <v>1900</v>
      </c>
      <c r="D25" s="68">
        <v>1890.08</v>
      </c>
      <c r="E25" s="50">
        <f t="shared" si="0"/>
        <v>9.987898772438793</v>
      </c>
      <c r="F25" s="50">
        <f t="shared" si="1"/>
        <v>99.4778947368421</v>
      </c>
      <c r="G25" s="68">
        <v>1611.45</v>
      </c>
      <c r="H25" s="50">
        <f t="shared" si="2"/>
        <v>117.29063886561792</v>
      </c>
      <c r="I25" s="68">
        <v>295.6</v>
      </c>
    </row>
    <row r="26" spans="1:9" ht="15.75" customHeight="1">
      <c r="A26" s="56" t="s">
        <v>107</v>
      </c>
      <c r="B26" s="68">
        <v>17371.9</v>
      </c>
      <c r="C26" s="68">
        <v>5102.26</v>
      </c>
      <c r="D26" s="68">
        <v>4521.29</v>
      </c>
      <c r="E26" s="50">
        <f t="shared" si="0"/>
        <v>26.02645651886092</v>
      </c>
      <c r="F26" s="50">
        <f t="shared" si="1"/>
        <v>88.61347716502098</v>
      </c>
      <c r="G26" s="68">
        <v>5102.26</v>
      </c>
      <c r="H26" s="50">
        <f t="shared" si="2"/>
        <v>88.61347716502098</v>
      </c>
      <c r="I26" s="68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8">
        <v>14680.1</v>
      </c>
      <c r="C28" s="68">
        <v>4800</v>
      </c>
      <c r="D28" s="68">
        <v>5072.39</v>
      </c>
      <c r="E28" s="50">
        <f t="shared" si="0"/>
        <v>34.55283002159386</v>
      </c>
      <c r="F28" s="50">
        <f t="shared" si="1"/>
        <v>105.67479166666666</v>
      </c>
      <c r="G28" s="68">
        <v>5722.68</v>
      </c>
      <c r="H28" s="50">
        <f t="shared" si="2"/>
        <v>88.6366178084394</v>
      </c>
      <c r="I28" s="68">
        <v>852.7</v>
      </c>
    </row>
    <row r="29" spans="1:9" ht="18.75" customHeight="1">
      <c r="A29" s="56" t="s">
        <v>91</v>
      </c>
      <c r="B29" s="68">
        <v>84.8</v>
      </c>
      <c r="C29" s="68">
        <v>29.2</v>
      </c>
      <c r="D29" s="68">
        <v>17.6</v>
      </c>
      <c r="E29" s="50">
        <f t="shared" si="0"/>
        <v>20.75471698113208</v>
      </c>
      <c r="F29" s="50">
        <f t="shared" si="1"/>
        <v>60.27397260273973</v>
      </c>
      <c r="G29" s="68">
        <v>16</v>
      </c>
      <c r="H29" s="50" t="s">
        <v>111</v>
      </c>
      <c r="I29" s="68">
        <v>4.8</v>
      </c>
    </row>
    <row r="30" spans="1:9" ht="26.25" customHeight="1">
      <c r="A30" s="56" t="s">
        <v>90</v>
      </c>
      <c r="B30" s="68">
        <v>50</v>
      </c>
      <c r="C30" s="68">
        <v>15</v>
      </c>
      <c r="D30" s="68">
        <v>20</v>
      </c>
      <c r="E30" s="50">
        <f t="shared" si="0"/>
        <v>40</v>
      </c>
      <c r="F30" s="50" t="s">
        <v>111</v>
      </c>
      <c r="G30" s="68">
        <v>15</v>
      </c>
      <c r="H30" s="50" t="s">
        <v>111</v>
      </c>
      <c r="I30" s="68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118</v>
      </c>
      <c r="B32" s="68">
        <v>0</v>
      </c>
      <c r="C32" s="68">
        <v>0</v>
      </c>
      <c r="D32" s="68">
        <v>0</v>
      </c>
      <c r="E32" s="50" t="s">
        <v>111</v>
      </c>
      <c r="F32" s="50" t="s">
        <v>111</v>
      </c>
      <c r="G32" s="68">
        <v>0</v>
      </c>
      <c r="H32" s="50" t="s">
        <v>111</v>
      </c>
      <c r="I32" s="68">
        <v>0</v>
      </c>
    </row>
    <row r="33" spans="1:9" ht="25.5">
      <c r="A33" s="56" t="s">
        <v>92</v>
      </c>
      <c r="B33" s="68">
        <v>0</v>
      </c>
      <c r="C33" s="68">
        <v>0</v>
      </c>
      <c r="D33" s="68">
        <v>0.07</v>
      </c>
      <c r="E33" s="50" t="s">
        <v>111</v>
      </c>
      <c r="F33" s="50" t="s">
        <v>111</v>
      </c>
      <c r="G33" s="68">
        <v>0.17</v>
      </c>
      <c r="H33" s="50" t="s">
        <v>111</v>
      </c>
      <c r="I33" s="68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115</v>
      </c>
      <c r="B35" s="68"/>
      <c r="C35" s="68"/>
      <c r="D35" s="68"/>
      <c r="E35" s="50" t="s">
        <v>112</v>
      </c>
      <c r="F35" s="50" t="e">
        <f t="shared" si="3"/>
        <v>#DIV/0!</v>
      </c>
      <c r="G35" s="68"/>
      <c r="H35" s="50" t="e">
        <f>$D:$D/$G:$G*100</f>
        <v>#DIV/0!</v>
      </c>
      <c r="I35" s="68"/>
    </row>
    <row r="36" spans="1:9" ht="76.5">
      <c r="A36" s="56" t="s">
        <v>119</v>
      </c>
      <c r="B36" s="68">
        <v>26368</v>
      </c>
      <c r="C36" s="68">
        <v>8500</v>
      </c>
      <c r="D36" s="68">
        <v>8460.16</v>
      </c>
      <c r="E36" s="50">
        <f>$D:$D/$B:$B*100</f>
        <v>32.08495145631068</v>
      </c>
      <c r="F36" s="50">
        <f t="shared" si="3"/>
        <v>99.53129411764706</v>
      </c>
      <c r="G36" s="68">
        <v>8491.4</v>
      </c>
      <c r="H36" s="50">
        <f>$D:$D/$G:$G*100</f>
        <v>99.63209835833902</v>
      </c>
      <c r="I36" s="68">
        <v>895.23</v>
      </c>
    </row>
    <row r="37" spans="1:9" ht="76.5">
      <c r="A37" s="56" t="s">
        <v>128</v>
      </c>
      <c r="B37" s="68">
        <v>628</v>
      </c>
      <c r="C37" s="68">
        <v>261.49</v>
      </c>
      <c r="D37" s="68">
        <v>379.84</v>
      </c>
      <c r="E37" s="50">
        <f>$D:$D/$B:$B*100</f>
        <v>60.48407643312102</v>
      </c>
      <c r="F37" s="50">
        <f t="shared" si="3"/>
        <v>145.25985697349802</v>
      </c>
      <c r="G37" s="68">
        <v>0.14</v>
      </c>
      <c r="H37" s="50" t="s">
        <v>111</v>
      </c>
      <c r="I37" s="68">
        <v>77.81</v>
      </c>
    </row>
    <row r="38" spans="1:9" ht="76.5">
      <c r="A38" s="56" t="s">
        <v>120</v>
      </c>
      <c r="B38" s="68">
        <v>530.18</v>
      </c>
      <c r="C38" s="68">
        <v>220.9</v>
      </c>
      <c r="D38" s="68">
        <v>118.88999999999999</v>
      </c>
      <c r="E38" s="50">
        <f>$D:$D/$B:$B*100</f>
        <v>22.4244596174884</v>
      </c>
      <c r="F38" s="50">
        <f t="shared" si="3"/>
        <v>53.82073336351289</v>
      </c>
      <c r="G38" s="68">
        <v>124.07</v>
      </c>
      <c r="H38" s="50">
        <f>$D:$D/$G:$G*100</f>
        <v>95.82493753526235</v>
      </c>
      <c r="I38" s="68">
        <v>27.13</v>
      </c>
    </row>
    <row r="39" spans="1:9" ht="38.25">
      <c r="A39" s="56" t="s">
        <v>121</v>
      </c>
      <c r="B39" s="68">
        <v>19213.07</v>
      </c>
      <c r="C39" s="68">
        <v>8000</v>
      </c>
      <c r="D39" s="68">
        <v>4693.74</v>
      </c>
      <c r="E39" s="50">
        <f>$D:$D/$B:$B*100</f>
        <v>24.42993233252156</v>
      </c>
      <c r="F39" s="50">
        <f t="shared" si="3"/>
        <v>58.67175</v>
      </c>
      <c r="G39" s="68">
        <v>6230.32</v>
      </c>
      <c r="H39" s="50">
        <f>$D:$D/$G:$G*100</f>
        <v>75.33706133874344</v>
      </c>
      <c r="I39" s="68">
        <v>381.77</v>
      </c>
    </row>
    <row r="40" spans="1:9" ht="51">
      <c r="A40" s="56" t="s">
        <v>142</v>
      </c>
      <c r="B40" s="68"/>
      <c r="C40" s="68">
        <v>0</v>
      </c>
      <c r="D40" s="68">
        <v>7.01</v>
      </c>
      <c r="E40" s="50"/>
      <c r="F40" s="50" t="e">
        <f t="shared" si="3"/>
        <v>#DIV/0!</v>
      </c>
      <c r="G40" s="68"/>
      <c r="H40" s="50"/>
      <c r="I40" s="68">
        <v>0</v>
      </c>
    </row>
    <row r="41" spans="1:9" ht="51">
      <c r="A41" s="56" t="s">
        <v>122</v>
      </c>
      <c r="B41" s="68">
        <v>691</v>
      </c>
      <c r="C41" s="68">
        <v>691</v>
      </c>
      <c r="D41" s="68">
        <v>445.23</v>
      </c>
      <c r="E41" s="50">
        <f>$D:$D/$B:$B*100</f>
        <v>64.4327062228654</v>
      </c>
      <c r="F41" s="50" t="s">
        <v>111</v>
      </c>
      <c r="G41" s="68">
        <v>690.92</v>
      </c>
      <c r="H41" s="50" t="s">
        <v>111</v>
      </c>
      <c r="I41" s="68">
        <v>341.58</v>
      </c>
    </row>
    <row r="42" spans="1:9" ht="76.5">
      <c r="A42" s="60" t="s">
        <v>123</v>
      </c>
      <c r="B42" s="68">
        <v>3442.45</v>
      </c>
      <c r="C42" s="68">
        <v>1465</v>
      </c>
      <c r="D42" s="68">
        <v>1572.78</v>
      </c>
      <c r="E42" s="50">
        <f>$D:$D/$B:$B*100</f>
        <v>45.687809554241895</v>
      </c>
      <c r="F42" s="50">
        <f>$D:$D/$C:$C*100</f>
        <v>107.35699658703071</v>
      </c>
      <c r="G42" s="68">
        <v>1105.73</v>
      </c>
      <c r="H42" s="50">
        <f>$D:$D/$G:$G*100</f>
        <v>142.23906378591516</v>
      </c>
      <c r="I42" s="68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8">
        <v>0</v>
      </c>
      <c r="C46" s="68">
        <v>0</v>
      </c>
      <c r="D46" s="68">
        <v>413.05</v>
      </c>
      <c r="E46" s="50" t="s">
        <v>111</v>
      </c>
      <c r="F46" s="50" t="s">
        <v>111</v>
      </c>
      <c r="G46" s="68">
        <v>0</v>
      </c>
      <c r="H46" s="50" t="s">
        <v>111</v>
      </c>
      <c r="I46" s="68">
        <v>413.05</v>
      </c>
    </row>
    <row r="47" spans="1:9" ht="76.5">
      <c r="A47" s="56" t="s">
        <v>95</v>
      </c>
      <c r="B47" s="68">
        <v>97.5</v>
      </c>
      <c r="C47" s="68">
        <v>61</v>
      </c>
      <c r="D47" s="68">
        <v>98.3</v>
      </c>
      <c r="E47" s="50" t="s">
        <v>112</v>
      </c>
      <c r="F47" s="50">
        <f aca="true" t="shared" si="4" ref="F47:F59">$D:$D/$C:$C*100</f>
        <v>161.14754098360655</v>
      </c>
      <c r="G47" s="68">
        <v>62.82</v>
      </c>
      <c r="H47" s="50">
        <f aca="true" t="shared" si="5" ref="H47:H52">$D:$D/$G:$G*100</f>
        <v>156.47882839859918</v>
      </c>
      <c r="I47" s="68">
        <v>24.38</v>
      </c>
    </row>
    <row r="48" spans="1:9" ht="12.75">
      <c r="A48" s="60" t="s">
        <v>93</v>
      </c>
      <c r="B48" s="68">
        <v>1400</v>
      </c>
      <c r="C48" s="68">
        <v>440</v>
      </c>
      <c r="D48" s="68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8">
        <v>1035.17</v>
      </c>
      <c r="H48" s="50">
        <f t="shared" si="5"/>
        <v>81.01471255928978</v>
      </c>
      <c r="I48" s="68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129</v>
      </c>
      <c r="B50" s="68"/>
      <c r="C50" s="68"/>
      <c r="D50" s="68"/>
      <c r="E50" s="50" t="e">
        <f t="shared" si="6"/>
        <v>#DIV/0!</v>
      </c>
      <c r="F50" s="50" t="e">
        <f t="shared" si="4"/>
        <v>#DIV/0!</v>
      </c>
      <c r="G50" s="68"/>
      <c r="H50" s="50" t="e">
        <f t="shared" si="5"/>
        <v>#DIV/0!</v>
      </c>
      <c r="I50" s="68"/>
    </row>
    <row r="51" spans="1:9" ht="89.25" hidden="1">
      <c r="A51" s="56" t="s">
        <v>130</v>
      </c>
      <c r="B51" s="68"/>
      <c r="C51" s="68"/>
      <c r="D51" s="68"/>
      <c r="E51" s="50" t="e">
        <f t="shared" si="6"/>
        <v>#DIV/0!</v>
      </c>
      <c r="F51" s="50" t="e">
        <f t="shared" si="4"/>
        <v>#DIV/0!</v>
      </c>
      <c r="G51" s="68"/>
      <c r="H51" s="50" t="e">
        <f t="shared" si="5"/>
        <v>#DIV/0!</v>
      </c>
      <c r="I51" s="68"/>
    </row>
    <row r="52" spans="1:9" ht="14.25" customHeight="1" hidden="1">
      <c r="A52" s="56" t="s">
        <v>131</v>
      </c>
      <c r="B52" s="68"/>
      <c r="C52" s="68"/>
      <c r="D52" s="68"/>
      <c r="E52" s="50" t="e">
        <f t="shared" si="6"/>
        <v>#DIV/0!</v>
      </c>
      <c r="F52" s="50" t="e">
        <f t="shared" si="4"/>
        <v>#DIV/0!</v>
      </c>
      <c r="G52" s="68"/>
      <c r="H52" s="50" t="e">
        <f t="shared" si="5"/>
        <v>#DIV/0!</v>
      </c>
      <c r="I52" s="68"/>
    </row>
    <row r="53" spans="1:9" ht="63.75" hidden="1">
      <c r="A53" s="56" t="s">
        <v>132</v>
      </c>
      <c r="B53" s="68"/>
      <c r="C53" s="68"/>
      <c r="D53" s="68"/>
      <c r="E53" s="50" t="e">
        <f t="shared" si="6"/>
        <v>#DIV/0!</v>
      </c>
      <c r="F53" s="50" t="e">
        <f t="shared" si="4"/>
        <v>#DIV/0!</v>
      </c>
      <c r="G53" s="68"/>
      <c r="H53" s="50" t="s">
        <v>112</v>
      </c>
      <c r="I53" s="68"/>
    </row>
    <row r="54" spans="1:9" ht="63.75" hidden="1">
      <c r="A54" s="56" t="s">
        <v>133</v>
      </c>
      <c r="B54" s="68"/>
      <c r="C54" s="68"/>
      <c r="D54" s="68"/>
      <c r="E54" s="50" t="s">
        <v>112</v>
      </c>
      <c r="F54" s="50" t="e">
        <f t="shared" si="4"/>
        <v>#DIV/0!</v>
      </c>
      <c r="G54" s="68"/>
      <c r="H54" s="50" t="e">
        <f>$D:$D/$G:$G*100</f>
        <v>#DIV/0!</v>
      </c>
      <c r="I54" s="68"/>
    </row>
    <row r="55" spans="1:9" ht="63.75" hidden="1">
      <c r="A55" s="56" t="s">
        <v>134</v>
      </c>
      <c r="B55" s="68"/>
      <c r="C55" s="68"/>
      <c r="D55" s="68"/>
      <c r="E55" s="50" t="e">
        <f>$D:$D/$B:$B*100</f>
        <v>#DIV/0!</v>
      </c>
      <c r="F55" s="50" t="e">
        <f t="shared" si="4"/>
        <v>#DIV/0!</v>
      </c>
      <c r="G55" s="68"/>
      <c r="H55" s="50" t="e">
        <f>$D:$D/$G:$G*100</f>
        <v>#DIV/0!</v>
      </c>
      <c r="I55" s="68"/>
    </row>
    <row r="56" spans="1:9" ht="76.5" hidden="1">
      <c r="A56" s="56" t="s">
        <v>135</v>
      </c>
      <c r="B56" s="68"/>
      <c r="C56" s="68"/>
      <c r="D56" s="68"/>
      <c r="E56" s="50" t="e">
        <f>$D:$D/$B:$B*100</f>
        <v>#DIV/0!</v>
      </c>
      <c r="F56" s="50" t="e">
        <f t="shared" si="4"/>
        <v>#DIV/0!</v>
      </c>
      <c r="G56" s="68"/>
      <c r="H56" s="50" t="e">
        <f>$D:$D/$G:$G*100</f>
        <v>#DIV/0!</v>
      </c>
      <c r="I56" s="68"/>
    </row>
    <row r="57" spans="1:9" ht="52.5" customHeight="1" hidden="1">
      <c r="A57" s="56" t="s">
        <v>136</v>
      </c>
      <c r="B57" s="68"/>
      <c r="C57" s="68"/>
      <c r="D57" s="68"/>
      <c r="E57" s="50" t="e">
        <f>$D:$D/$B:$B*100</f>
        <v>#DIV/0!</v>
      </c>
      <c r="F57" s="50" t="e">
        <f t="shared" si="4"/>
        <v>#DIV/0!</v>
      </c>
      <c r="G57" s="68"/>
      <c r="H57" s="50" t="e">
        <f>$D:$D/$G:$G*100</f>
        <v>#DIV/0!</v>
      </c>
      <c r="I57" s="68"/>
    </row>
    <row r="58" spans="1:9" ht="76.5" hidden="1">
      <c r="A58" s="56" t="s">
        <v>137</v>
      </c>
      <c r="B58" s="68"/>
      <c r="C58" s="68"/>
      <c r="D58" s="68"/>
      <c r="E58" s="50" t="s">
        <v>111</v>
      </c>
      <c r="F58" s="50" t="e">
        <f t="shared" si="4"/>
        <v>#DIV/0!</v>
      </c>
      <c r="G58" s="68"/>
      <c r="H58" s="50" t="s">
        <v>111</v>
      </c>
      <c r="I58" s="68"/>
    </row>
    <row r="59" spans="1:9" ht="12.75" hidden="1">
      <c r="A59" s="56" t="s">
        <v>138</v>
      </c>
      <c r="B59" s="68"/>
      <c r="C59" s="68"/>
      <c r="D59" s="68"/>
      <c r="E59" s="50" t="e">
        <f aca="true" t="shared" si="7" ref="E59:E67">$D:$D/$B:$B*100</f>
        <v>#DIV/0!</v>
      </c>
      <c r="F59" s="50" t="e">
        <f t="shared" si="4"/>
        <v>#DIV/0!</v>
      </c>
      <c r="G59" s="68"/>
      <c r="H59" s="50" t="s">
        <v>112</v>
      </c>
      <c r="I59" s="68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8">
        <v>473017.9</v>
      </c>
      <c r="C64" s="68">
        <v>188527.6</v>
      </c>
      <c r="D64" s="68">
        <v>188527.6</v>
      </c>
      <c r="E64" s="50">
        <f t="shared" si="7"/>
        <v>39.8563352465097</v>
      </c>
      <c r="F64" s="50">
        <f t="shared" si="9"/>
        <v>100</v>
      </c>
      <c r="G64" s="68">
        <v>163738.28</v>
      </c>
      <c r="H64" s="50">
        <f t="shared" si="8"/>
        <v>115.13959960981634</v>
      </c>
      <c r="I64" s="68">
        <v>26293.6</v>
      </c>
    </row>
    <row r="65" spans="1:9" ht="13.5" customHeight="1">
      <c r="A65" s="56" t="s">
        <v>109</v>
      </c>
      <c r="B65" s="68">
        <v>495378.37</v>
      </c>
      <c r="C65" s="68">
        <v>29735.61</v>
      </c>
      <c r="D65" s="68">
        <v>29735.620000000003</v>
      </c>
      <c r="E65" s="50">
        <f t="shared" si="7"/>
        <v>6.002607663309966</v>
      </c>
      <c r="F65" s="50">
        <f t="shared" si="9"/>
        <v>100.000033629712</v>
      </c>
      <c r="G65" s="68">
        <v>48973.2</v>
      </c>
      <c r="H65" s="50">
        <f t="shared" si="8"/>
        <v>60.71814788496567</v>
      </c>
      <c r="I65" s="68">
        <v>9070.65</v>
      </c>
    </row>
    <row r="66" spans="1:9" ht="13.5" customHeight="1">
      <c r="A66" s="56" t="s">
        <v>110</v>
      </c>
      <c r="B66" s="68">
        <v>1010703.86</v>
      </c>
      <c r="C66" s="68">
        <v>385369.01</v>
      </c>
      <c r="D66" s="68">
        <v>385369.02</v>
      </c>
      <c r="E66" s="50">
        <f t="shared" si="7"/>
        <v>38.128776909984296</v>
      </c>
      <c r="F66" s="50">
        <f t="shared" si="9"/>
        <v>100.00000259491546</v>
      </c>
      <c r="G66" s="68">
        <v>364679.03</v>
      </c>
      <c r="H66" s="50">
        <f t="shared" si="8"/>
        <v>105.67347949784774</v>
      </c>
      <c r="I66" s="68">
        <v>105610.9</v>
      </c>
    </row>
    <row r="67" spans="1:9" ht="12.75">
      <c r="A67" s="2" t="s">
        <v>124</v>
      </c>
      <c r="B67" s="68">
        <v>19931.399999999998</v>
      </c>
      <c r="C67" s="68">
        <v>2951.6099999999997</v>
      </c>
      <c r="D67" s="68">
        <v>2951.6099999999997</v>
      </c>
      <c r="E67" s="50">
        <f t="shared" si="7"/>
        <v>14.80884433607273</v>
      </c>
      <c r="F67" s="50" t="s">
        <v>111</v>
      </c>
      <c r="G67" s="68">
        <v>1584.58</v>
      </c>
      <c r="H67" s="50" t="s">
        <v>111</v>
      </c>
      <c r="I67" s="68">
        <v>2745.95</v>
      </c>
    </row>
    <row r="68" spans="1:9" ht="12.75">
      <c r="A68" s="59" t="s">
        <v>113</v>
      </c>
      <c r="B68" s="68"/>
      <c r="C68" s="68"/>
      <c r="D68" s="68"/>
      <c r="E68" s="50" t="s">
        <v>112</v>
      </c>
      <c r="F68" s="50" t="s">
        <v>111</v>
      </c>
      <c r="G68" s="68">
        <v>0</v>
      </c>
      <c r="H68" s="50" t="s">
        <v>112</v>
      </c>
      <c r="I68" s="68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69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150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0" t="s">
        <v>55</v>
      </c>
      <c r="B121" s="78">
        <f>B73+B82+B83+B84+B90+B97+B104+B107+B109+B115+B119+B95</f>
        <v>2472458.3999999994</v>
      </c>
      <c r="C121" s="78">
        <f>C73+C82+C83+C84+C90+C97+C104+C107+C109+C115+C119+C95</f>
        <v>774254.1</v>
      </c>
      <c r="D121" s="78">
        <f>D73+D82+D83+D84+D90+D97+D104+D107+D109+D115+D119+D95</f>
        <v>725225.5000000001</v>
      </c>
      <c r="E121" s="81">
        <f>$D:$D/$B:$B*100</f>
        <v>29.332161867718394</v>
      </c>
      <c r="F121" s="81">
        <f>$D:$D/$C:$C*100</f>
        <v>93.6676344368083</v>
      </c>
      <c r="G121" s="78">
        <f>G73+G84+G90+G97+G104+G107+G109+G115+G119+G82+G83</f>
        <v>685928</v>
      </c>
      <c r="H121" s="81">
        <f>$D:$D/$G:$G*100</f>
        <v>105.7290998472143</v>
      </c>
      <c r="I121" s="78">
        <f>I73+I82+I83+I84+I90+I97+I104+I107+I109+I115+I119+I95</f>
        <v>196633.80000000002</v>
      </c>
    </row>
    <row r="122" spans="1:9" ht="17.25" customHeight="1">
      <c r="A122" s="79" t="s">
        <v>56</v>
      </c>
      <c r="B122" s="78">
        <f>B71-B121</f>
        <v>-33376.589999999385</v>
      </c>
      <c r="C122" s="78">
        <f>C71-C121</f>
        <v>-14338.889999999781</v>
      </c>
      <c r="D122" s="78">
        <f>D71-D121</f>
        <v>33342.42999999982</v>
      </c>
      <c r="E122" s="78">
        <f>E71-E121</f>
        <v>1.7683910899538162</v>
      </c>
      <c r="F122" s="78"/>
      <c r="G122" s="78">
        <f>G71-G121</f>
        <v>47880.01000000001</v>
      </c>
      <c r="H122" s="78"/>
      <c r="I122" s="78">
        <f>D122-апрель!D120</f>
        <v>-28544.610000000102</v>
      </c>
    </row>
    <row r="123" spans="1:9" ht="24" customHeight="1">
      <c r="A123" s="1" t="s">
        <v>57</v>
      </c>
      <c r="B123" s="28" t="s">
        <v>127</v>
      </c>
      <c r="C123" s="28"/>
      <c r="D123" s="28" t="s">
        <v>151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8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2">
        <f>D125-апрель!D123</f>
        <v>0</v>
      </c>
    </row>
    <row r="126" spans="1:9" ht="12.75">
      <c r="A126" s="5" t="s">
        <v>59</v>
      </c>
      <c r="B126" s="28" t="e">
        <f>март!#REF!</f>
        <v>#REF!</v>
      </c>
      <c r="C126" s="28"/>
      <c r="D126" s="28">
        <v>25553</v>
      </c>
      <c r="E126" s="28"/>
      <c r="F126" s="28"/>
      <c r="G126" s="28"/>
      <c r="H126" s="37"/>
      <c r="I126" s="82">
        <f>D126-апрель!D124</f>
        <v>-17138.9</v>
      </c>
    </row>
    <row r="127" spans="1:9" ht="12.75">
      <c r="A127" s="1" t="s">
        <v>60</v>
      </c>
      <c r="B127" s="28" t="e">
        <f>март!#REF!</f>
        <v>#REF!</v>
      </c>
      <c r="C127" s="28"/>
      <c r="D127" s="28">
        <v>19581</v>
      </c>
      <c r="E127" s="28"/>
      <c r="F127" s="28"/>
      <c r="G127" s="28"/>
      <c r="H127" s="37"/>
      <c r="I127" s="82">
        <f>D127-апрель!D125</f>
        <v>-11406.2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82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2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2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5" t="s">
        <v>146</v>
      </c>
      <c r="C136" s="24" t="s">
        <v>147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148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149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6">
        <f>G11+G12+G13+G14</f>
        <v>92915.8</v>
      </c>
      <c r="H10" s="55">
        <f t="shared" si="2"/>
        <v>101.35284849293662</v>
      </c>
      <c r="I10" s="66">
        <f>I11+I12+I13+I14</f>
        <v>17037.64</v>
      </c>
    </row>
    <row r="11" spans="1:9" ht="12.75" customHeight="1">
      <c r="A11" s="56" t="s">
        <v>74</v>
      </c>
      <c r="B11" s="68">
        <v>258218.54</v>
      </c>
      <c r="C11" s="68">
        <v>92000</v>
      </c>
      <c r="D11" s="68">
        <v>91807.69</v>
      </c>
      <c r="E11" s="50">
        <f t="shared" si="0"/>
        <v>35.554259581825534</v>
      </c>
      <c r="F11" s="50">
        <f t="shared" si="1"/>
        <v>99.79096739130435</v>
      </c>
      <c r="G11" s="68">
        <v>90455.84999999999</v>
      </c>
      <c r="H11" s="50">
        <f t="shared" si="2"/>
        <v>101.49447492892942</v>
      </c>
      <c r="I11" s="68">
        <v>16542.63</v>
      </c>
    </row>
    <row r="12" spans="1:9" ht="12.75" customHeight="1">
      <c r="A12" s="56" t="s">
        <v>75</v>
      </c>
      <c r="B12" s="68">
        <v>4039.82</v>
      </c>
      <c r="C12" s="68">
        <v>210</v>
      </c>
      <c r="D12" s="68">
        <v>473.37</v>
      </c>
      <c r="E12" s="50">
        <f t="shared" si="0"/>
        <v>11.717601279264917</v>
      </c>
      <c r="F12" s="50">
        <f t="shared" si="1"/>
        <v>225.4142857142857</v>
      </c>
      <c r="G12" s="68">
        <v>257.14000000000004</v>
      </c>
      <c r="H12" s="50">
        <f t="shared" si="2"/>
        <v>184.09037878198643</v>
      </c>
      <c r="I12" s="68">
        <v>185.54</v>
      </c>
    </row>
    <row r="13" spans="1:9" ht="12.75" customHeight="1">
      <c r="A13" s="56" t="s">
        <v>76</v>
      </c>
      <c r="B13" s="68">
        <v>4853.42</v>
      </c>
      <c r="C13" s="68">
        <v>930</v>
      </c>
      <c r="D13" s="68">
        <v>345.40000000000003</v>
      </c>
      <c r="E13" s="50">
        <f t="shared" si="0"/>
        <v>7.116631159058974</v>
      </c>
      <c r="F13" s="50">
        <f t="shared" si="1"/>
        <v>37.13978494623657</v>
      </c>
      <c r="G13" s="68">
        <v>876.32</v>
      </c>
      <c r="H13" s="50">
        <f t="shared" si="2"/>
        <v>39.41482563447143</v>
      </c>
      <c r="I13" s="68">
        <v>-0.45</v>
      </c>
    </row>
    <row r="14" spans="1:9" ht="12.75" customHeight="1">
      <c r="A14" s="57" t="s">
        <v>78</v>
      </c>
      <c r="B14" s="68">
        <v>2903.86</v>
      </c>
      <c r="C14" s="68">
        <v>1100</v>
      </c>
      <c r="D14" s="68">
        <v>1546.35</v>
      </c>
      <c r="E14" s="50">
        <f t="shared" si="0"/>
        <v>53.25153416487021</v>
      </c>
      <c r="F14" s="50">
        <f t="shared" si="1"/>
        <v>140.5772727272727</v>
      </c>
      <c r="G14" s="68">
        <v>1326.49</v>
      </c>
      <c r="H14" s="50">
        <f t="shared" si="2"/>
        <v>116.57456897526555</v>
      </c>
      <c r="I14" s="68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8">
        <v>10865.8</v>
      </c>
      <c r="C16" s="76">
        <v>4167.41</v>
      </c>
      <c r="D16" s="76">
        <v>3865.11</v>
      </c>
      <c r="E16" s="50">
        <f t="shared" si="0"/>
        <v>35.57133391006645</v>
      </c>
      <c r="F16" s="50">
        <f t="shared" si="1"/>
        <v>92.74609409681314</v>
      </c>
      <c r="G16" s="68">
        <v>4167.41</v>
      </c>
      <c r="H16" s="50">
        <f t="shared" si="2"/>
        <v>92.74609409681314</v>
      </c>
      <c r="I16" s="77">
        <v>679.25</v>
      </c>
    </row>
    <row r="17" spans="1:9" ht="12.75" customHeight="1">
      <c r="A17" s="39" t="s">
        <v>84</v>
      </c>
      <c r="B17" s="68">
        <v>56</v>
      </c>
      <c r="C17" s="76">
        <v>25</v>
      </c>
      <c r="D17" s="76">
        <v>24.62</v>
      </c>
      <c r="E17" s="50">
        <f t="shared" si="0"/>
        <v>43.964285714285715</v>
      </c>
      <c r="F17" s="50">
        <f t="shared" si="1"/>
        <v>98.48</v>
      </c>
      <c r="G17" s="68">
        <v>31.309999999999995</v>
      </c>
      <c r="H17" s="50">
        <f t="shared" si="2"/>
        <v>78.63302459278188</v>
      </c>
      <c r="I17" s="77">
        <v>5.5</v>
      </c>
    </row>
    <row r="18" spans="1:9" ht="51">
      <c r="A18" s="39" t="s">
        <v>85</v>
      </c>
      <c r="B18" s="68">
        <v>14192.6</v>
      </c>
      <c r="C18" s="76">
        <v>5784.05</v>
      </c>
      <c r="D18" s="76">
        <v>5138.2699999999995</v>
      </c>
      <c r="E18" s="50">
        <f t="shared" si="0"/>
        <v>36.203866803827346</v>
      </c>
      <c r="F18" s="50">
        <f t="shared" si="1"/>
        <v>88.83515875554325</v>
      </c>
      <c r="G18" s="68">
        <v>5784.05</v>
      </c>
      <c r="H18" s="50">
        <f t="shared" si="2"/>
        <v>88.83515875554325</v>
      </c>
      <c r="I18" s="77">
        <v>757.7</v>
      </c>
    </row>
    <row r="19" spans="1:9" ht="51" customHeight="1">
      <c r="A19" s="39" t="s">
        <v>86</v>
      </c>
      <c r="B19" s="68">
        <v>-1402.4</v>
      </c>
      <c r="C19" s="76">
        <v>-700</v>
      </c>
      <c r="D19" s="76">
        <v>-809.82</v>
      </c>
      <c r="E19" s="50">
        <f t="shared" si="0"/>
        <v>57.74529378208785</v>
      </c>
      <c r="F19" s="50">
        <f t="shared" si="1"/>
        <v>115.68857142857144</v>
      </c>
      <c r="G19" s="68">
        <v>-757.87</v>
      </c>
      <c r="H19" s="50">
        <f t="shared" si="2"/>
        <v>106.85473761990842</v>
      </c>
      <c r="I19" s="77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8">
        <v>32762</v>
      </c>
      <c r="C21" s="68">
        <v>14665.49</v>
      </c>
      <c r="D21" s="68">
        <v>14500.87</v>
      </c>
      <c r="E21" s="50">
        <f t="shared" si="0"/>
        <v>44.26124778707039</v>
      </c>
      <c r="F21" s="50">
        <f t="shared" si="1"/>
        <v>98.87750085404579</v>
      </c>
      <c r="G21" s="68">
        <v>14665.83</v>
      </c>
      <c r="H21" s="50">
        <f t="shared" si="2"/>
        <v>98.87520856303395</v>
      </c>
      <c r="I21" s="68">
        <v>776.63</v>
      </c>
    </row>
    <row r="22" spans="1:9" ht="15" customHeight="1">
      <c r="A22" s="56" t="s">
        <v>87</v>
      </c>
      <c r="B22" s="68">
        <v>895.2</v>
      </c>
      <c r="C22" s="68">
        <v>750</v>
      </c>
      <c r="D22" s="68">
        <v>552.66</v>
      </c>
      <c r="E22" s="50">
        <f t="shared" si="0"/>
        <v>61.73592493297586</v>
      </c>
      <c r="F22" s="50">
        <f t="shared" si="1"/>
        <v>73.688</v>
      </c>
      <c r="G22" s="68">
        <v>791.92</v>
      </c>
      <c r="H22" s="50">
        <f t="shared" si="2"/>
        <v>69.78735225780382</v>
      </c>
      <c r="I22" s="68">
        <v>427.49</v>
      </c>
    </row>
    <row r="23" spans="1:9" ht="28.5" customHeight="1">
      <c r="A23" s="56" t="s">
        <v>88</v>
      </c>
      <c r="B23" s="68">
        <v>959</v>
      </c>
      <c r="C23" s="68">
        <v>196.56</v>
      </c>
      <c r="D23" s="68">
        <v>256.78000000000003</v>
      </c>
      <c r="E23" s="50">
        <f t="shared" si="0"/>
        <v>26.775808133472367</v>
      </c>
      <c r="F23" s="50">
        <f t="shared" si="1"/>
        <v>130.63695563695566</v>
      </c>
      <c r="G23" s="68">
        <v>196.56</v>
      </c>
      <c r="H23" s="50">
        <f t="shared" si="2"/>
        <v>130.63695563695566</v>
      </c>
      <c r="I23" s="68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8">
        <v>18923.7</v>
      </c>
      <c r="C25" s="68">
        <v>1900</v>
      </c>
      <c r="D25" s="68">
        <v>1890.08</v>
      </c>
      <c r="E25" s="50">
        <f t="shared" si="0"/>
        <v>9.987898772438793</v>
      </c>
      <c r="F25" s="50">
        <f t="shared" si="1"/>
        <v>99.4778947368421</v>
      </c>
      <c r="G25" s="68">
        <v>1611.45</v>
      </c>
      <c r="H25" s="50">
        <f t="shared" si="2"/>
        <v>117.29063886561792</v>
      </c>
      <c r="I25" s="68">
        <v>295.6</v>
      </c>
    </row>
    <row r="26" spans="1:9" ht="15.75" customHeight="1">
      <c r="A26" s="56" t="s">
        <v>107</v>
      </c>
      <c r="B26" s="68">
        <v>17371.9</v>
      </c>
      <c r="C26" s="68">
        <v>5102.26</v>
      </c>
      <c r="D26" s="68">
        <v>4521.29</v>
      </c>
      <c r="E26" s="50">
        <f t="shared" si="0"/>
        <v>26.02645651886092</v>
      </c>
      <c r="F26" s="50">
        <f t="shared" si="1"/>
        <v>88.61347716502098</v>
      </c>
      <c r="G26" s="68">
        <v>5102.26</v>
      </c>
      <c r="H26" s="50">
        <f t="shared" si="2"/>
        <v>88.61347716502098</v>
      </c>
      <c r="I26" s="68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8">
        <v>14680.1</v>
      </c>
      <c r="C28" s="68">
        <v>4800</v>
      </c>
      <c r="D28" s="68">
        <v>5072.39</v>
      </c>
      <c r="E28" s="50">
        <f t="shared" si="0"/>
        <v>34.55283002159386</v>
      </c>
      <c r="F28" s="50">
        <f t="shared" si="1"/>
        <v>105.67479166666666</v>
      </c>
      <c r="G28" s="68">
        <v>5722.68</v>
      </c>
      <c r="H28" s="50">
        <f t="shared" si="2"/>
        <v>88.6366178084394</v>
      </c>
      <c r="I28" s="68">
        <v>852.7</v>
      </c>
    </row>
    <row r="29" spans="1:9" ht="18.75" customHeight="1">
      <c r="A29" s="56" t="s">
        <v>91</v>
      </c>
      <c r="B29" s="68">
        <v>84.8</v>
      </c>
      <c r="C29" s="68">
        <v>29.2</v>
      </c>
      <c r="D29" s="68">
        <v>17.6</v>
      </c>
      <c r="E29" s="50">
        <f t="shared" si="0"/>
        <v>20.75471698113208</v>
      </c>
      <c r="F29" s="50">
        <f t="shared" si="1"/>
        <v>60.27397260273973</v>
      </c>
      <c r="G29" s="68">
        <v>16</v>
      </c>
      <c r="H29" s="50" t="s">
        <v>111</v>
      </c>
      <c r="I29" s="68">
        <v>4.8</v>
      </c>
    </row>
    <row r="30" spans="1:9" ht="26.25" customHeight="1">
      <c r="A30" s="56" t="s">
        <v>90</v>
      </c>
      <c r="B30" s="68">
        <v>50</v>
      </c>
      <c r="C30" s="68">
        <v>15</v>
      </c>
      <c r="D30" s="68">
        <v>20</v>
      </c>
      <c r="E30" s="50">
        <f t="shared" si="0"/>
        <v>40</v>
      </c>
      <c r="F30" s="50" t="s">
        <v>111</v>
      </c>
      <c r="G30" s="68">
        <v>15</v>
      </c>
      <c r="H30" s="50" t="s">
        <v>111</v>
      </c>
      <c r="I30" s="68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118</v>
      </c>
      <c r="B32" s="68">
        <v>0</v>
      </c>
      <c r="C32" s="68">
        <v>0</v>
      </c>
      <c r="D32" s="68">
        <v>0</v>
      </c>
      <c r="E32" s="50" t="s">
        <v>111</v>
      </c>
      <c r="F32" s="50" t="s">
        <v>111</v>
      </c>
      <c r="G32" s="68">
        <v>0</v>
      </c>
      <c r="H32" s="50" t="s">
        <v>111</v>
      </c>
      <c r="I32" s="68">
        <v>0</v>
      </c>
    </row>
    <row r="33" spans="1:9" ht="25.5">
      <c r="A33" s="56" t="s">
        <v>92</v>
      </c>
      <c r="B33" s="68">
        <v>0</v>
      </c>
      <c r="C33" s="68">
        <v>0</v>
      </c>
      <c r="D33" s="68">
        <v>0.07</v>
      </c>
      <c r="E33" s="50" t="s">
        <v>111</v>
      </c>
      <c r="F33" s="50" t="s">
        <v>111</v>
      </c>
      <c r="G33" s="68">
        <v>0.17</v>
      </c>
      <c r="H33" s="50" t="s">
        <v>111</v>
      </c>
      <c r="I33" s="68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115</v>
      </c>
      <c r="B35" s="68"/>
      <c r="C35" s="68"/>
      <c r="D35" s="68"/>
      <c r="E35" s="50" t="s">
        <v>112</v>
      </c>
      <c r="F35" s="50" t="e">
        <f t="shared" si="3"/>
        <v>#DIV/0!</v>
      </c>
      <c r="G35" s="68"/>
      <c r="H35" s="50" t="e">
        <f>$D:$D/$G:$G*100</f>
        <v>#DIV/0!</v>
      </c>
      <c r="I35" s="68"/>
    </row>
    <row r="36" spans="1:9" ht="76.5">
      <c r="A36" s="56" t="s">
        <v>119</v>
      </c>
      <c r="B36" s="68">
        <v>26368</v>
      </c>
      <c r="C36" s="68">
        <v>8500</v>
      </c>
      <c r="D36" s="68">
        <v>8460.16</v>
      </c>
      <c r="E36" s="50">
        <f>$D:$D/$B:$B*100</f>
        <v>32.08495145631068</v>
      </c>
      <c r="F36" s="50">
        <f t="shared" si="3"/>
        <v>99.53129411764706</v>
      </c>
      <c r="G36" s="68">
        <v>8491.4</v>
      </c>
      <c r="H36" s="50">
        <f>$D:$D/$G:$G*100</f>
        <v>99.63209835833902</v>
      </c>
      <c r="I36" s="68">
        <v>895.23</v>
      </c>
    </row>
    <row r="37" spans="1:9" ht="76.5">
      <c r="A37" s="56" t="s">
        <v>128</v>
      </c>
      <c r="B37" s="68">
        <v>628</v>
      </c>
      <c r="C37" s="68">
        <v>261.49</v>
      </c>
      <c r="D37" s="68">
        <v>379.84</v>
      </c>
      <c r="E37" s="50">
        <f>$D:$D/$B:$B*100</f>
        <v>60.48407643312102</v>
      </c>
      <c r="F37" s="50">
        <f t="shared" si="3"/>
        <v>145.25985697349802</v>
      </c>
      <c r="G37" s="68">
        <v>0.14</v>
      </c>
      <c r="H37" s="50" t="s">
        <v>111</v>
      </c>
      <c r="I37" s="68">
        <v>77.81</v>
      </c>
    </row>
    <row r="38" spans="1:9" ht="76.5">
      <c r="A38" s="56" t="s">
        <v>120</v>
      </c>
      <c r="B38" s="68">
        <v>530.18</v>
      </c>
      <c r="C38" s="68">
        <v>220.9</v>
      </c>
      <c r="D38" s="68">
        <v>118.88999999999999</v>
      </c>
      <c r="E38" s="50">
        <f>$D:$D/$B:$B*100</f>
        <v>22.4244596174884</v>
      </c>
      <c r="F38" s="50">
        <f t="shared" si="3"/>
        <v>53.82073336351289</v>
      </c>
      <c r="G38" s="68">
        <v>124.07</v>
      </c>
      <c r="H38" s="50">
        <f>$D:$D/$G:$G*100</f>
        <v>95.82493753526235</v>
      </c>
      <c r="I38" s="68">
        <v>27.13</v>
      </c>
    </row>
    <row r="39" spans="1:9" ht="38.25">
      <c r="A39" s="56" t="s">
        <v>121</v>
      </c>
      <c r="B39" s="68">
        <v>19213.07</v>
      </c>
      <c r="C39" s="68">
        <v>8000</v>
      </c>
      <c r="D39" s="68">
        <v>4693.74</v>
      </c>
      <c r="E39" s="50">
        <f>$D:$D/$B:$B*100</f>
        <v>24.42993233252156</v>
      </c>
      <c r="F39" s="50">
        <f t="shared" si="3"/>
        <v>58.67175</v>
      </c>
      <c r="G39" s="68">
        <v>6230.32</v>
      </c>
      <c r="H39" s="50">
        <f>$D:$D/$G:$G*100</f>
        <v>75.33706133874344</v>
      </c>
      <c r="I39" s="68">
        <v>381.77</v>
      </c>
    </row>
    <row r="40" spans="1:9" ht="51">
      <c r="A40" s="56" t="s">
        <v>142</v>
      </c>
      <c r="B40" s="68"/>
      <c r="C40" s="68">
        <v>0</v>
      </c>
      <c r="D40" s="68">
        <v>7.01</v>
      </c>
      <c r="E40" s="50"/>
      <c r="F40" s="50" t="e">
        <f t="shared" si="3"/>
        <v>#DIV/0!</v>
      </c>
      <c r="G40" s="68"/>
      <c r="H40" s="50"/>
      <c r="I40" s="68">
        <v>0</v>
      </c>
    </row>
    <row r="41" spans="1:9" ht="51">
      <c r="A41" s="56" t="s">
        <v>122</v>
      </c>
      <c r="B41" s="68">
        <v>691</v>
      </c>
      <c r="C41" s="68">
        <v>691</v>
      </c>
      <c r="D41" s="68">
        <v>445.23</v>
      </c>
      <c r="E41" s="50">
        <f>$D:$D/$B:$B*100</f>
        <v>64.4327062228654</v>
      </c>
      <c r="F41" s="50" t="s">
        <v>111</v>
      </c>
      <c r="G41" s="68">
        <v>690.92</v>
      </c>
      <c r="H41" s="50" t="s">
        <v>111</v>
      </c>
      <c r="I41" s="68">
        <v>341.58</v>
      </c>
    </row>
    <row r="42" spans="1:9" ht="76.5">
      <c r="A42" s="60" t="s">
        <v>123</v>
      </c>
      <c r="B42" s="68">
        <v>3442.45</v>
      </c>
      <c r="C42" s="68">
        <v>1465</v>
      </c>
      <c r="D42" s="68">
        <v>1572.78</v>
      </c>
      <c r="E42" s="50">
        <f>$D:$D/$B:$B*100</f>
        <v>45.687809554241895</v>
      </c>
      <c r="F42" s="50">
        <f>$D:$D/$C:$C*100</f>
        <v>107.35699658703071</v>
      </c>
      <c r="G42" s="68">
        <v>1105.73</v>
      </c>
      <c r="H42" s="50">
        <f>$D:$D/$G:$G*100</f>
        <v>142.23906378591516</v>
      </c>
      <c r="I42" s="68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8">
        <v>0</v>
      </c>
      <c r="C46" s="68">
        <v>0</v>
      </c>
      <c r="D46" s="68">
        <v>413.05</v>
      </c>
      <c r="E46" s="50" t="s">
        <v>111</v>
      </c>
      <c r="F46" s="50" t="s">
        <v>111</v>
      </c>
      <c r="G46" s="68">
        <v>0</v>
      </c>
      <c r="H46" s="50" t="s">
        <v>111</v>
      </c>
      <c r="I46" s="68">
        <v>413.05</v>
      </c>
    </row>
    <row r="47" spans="1:9" ht="76.5">
      <c r="A47" s="56" t="s">
        <v>95</v>
      </c>
      <c r="B47" s="68">
        <v>97.5</v>
      </c>
      <c r="C47" s="68">
        <v>61</v>
      </c>
      <c r="D47" s="68">
        <v>98.3</v>
      </c>
      <c r="E47" s="50" t="s">
        <v>112</v>
      </c>
      <c r="F47" s="50">
        <f aca="true" t="shared" si="4" ref="F47:F59">$D:$D/$C:$C*100</f>
        <v>161.14754098360655</v>
      </c>
      <c r="G47" s="68">
        <v>62.82</v>
      </c>
      <c r="H47" s="50">
        <f aca="true" t="shared" si="5" ref="H47:H52">$D:$D/$G:$G*100</f>
        <v>156.47882839859918</v>
      </c>
      <c r="I47" s="68">
        <v>24.38</v>
      </c>
    </row>
    <row r="48" spans="1:9" ht="12.75">
      <c r="A48" s="60" t="s">
        <v>93</v>
      </c>
      <c r="B48" s="68">
        <v>1400</v>
      </c>
      <c r="C48" s="68">
        <v>440</v>
      </c>
      <c r="D48" s="68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8">
        <v>1035.17</v>
      </c>
      <c r="H48" s="50">
        <f t="shared" si="5"/>
        <v>81.01471255928978</v>
      </c>
      <c r="I48" s="68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129</v>
      </c>
      <c r="B50" s="68"/>
      <c r="C50" s="68"/>
      <c r="D50" s="68"/>
      <c r="E50" s="50" t="e">
        <f t="shared" si="6"/>
        <v>#DIV/0!</v>
      </c>
      <c r="F50" s="50" t="e">
        <f t="shared" si="4"/>
        <v>#DIV/0!</v>
      </c>
      <c r="G50" s="68"/>
      <c r="H50" s="50" t="e">
        <f t="shared" si="5"/>
        <v>#DIV/0!</v>
      </c>
      <c r="I50" s="68"/>
    </row>
    <row r="51" spans="1:9" ht="89.25" hidden="1">
      <c r="A51" s="56" t="s">
        <v>130</v>
      </c>
      <c r="B51" s="68"/>
      <c r="C51" s="68"/>
      <c r="D51" s="68"/>
      <c r="E51" s="50" t="e">
        <f t="shared" si="6"/>
        <v>#DIV/0!</v>
      </c>
      <c r="F51" s="50" t="e">
        <f t="shared" si="4"/>
        <v>#DIV/0!</v>
      </c>
      <c r="G51" s="68"/>
      <c r="H51" s="50" t="e">
        <f t="shared" si="5"/>
        <v>#DIV/0!</v>
      </c>
      <c r="I51" s="68"/>
    </row>
    <row r="52" spans="1:9" ht="14.25" customHeight="1" hidden="1">
      <c r="A52" s="56" t="s">
        <v>131</v>
      </c>
      <c r="B52" s="68"/>
      <c r="C52" s="68"/>
      <c r="D52" s="68"/>
      <c r="E52" s="50" t="e">
        <f t="shared" si="6"/>
        <v>#DIV/0!</v>
      </c>
      <c r="F52" s="50" t="e">
        <f t="shared" si="4"/>
        <v>#DIV/0!</v>
      </c>
      <c r="G52" s="68"/>
      <c r="H52" s="50" t="e">
        <f t="shared" si="5"/>
        <v>#DIV/0!</v>
      </c>
      <c r="I52" s="68"/>
    </row>
    <row r="53" spans="1:9" ht="63.75" hidden="1">
      <c r="A53" s="56" t="s">
        <v>132</v>
      </c>
      <c r="B53" s="68"/>
      <c r="C53" s="68"/>
      <c r="D53" s="68"/>
      <c r="E53" s="50" t="e">
        <f t="shared" si="6"/>
        <v>#DIV/0!</v>
      </c>
      <c r="F53" s="50" t="e">
        <f t="shared" si="4"/>
        <v>#DIV/0!</v>
      </c>
      <c r="G53" s="68"/>
      <c r="H53" s="50" t="s">
        <v>112</v>
      </c>
      <c r="I53" s="68"/>
    </row>
    <row r="54" spans="1:9" ht="63.75" hidden="1">
      <c r="A54" s="56" t="s">
        <v>133</v>
      </c>
      <c r="B54" s="68"/>
      <c r="C54" s="68"/>
      <c r="D54" s="68"/>
      <c r="E54" s="50" t="s">
        <v>112</v>
      </c>
      <c r="F54" s="50" t="e">
        <f t="shared" si="4"/>
        <v>#DIV/0!</v>
      </c>
      <c r="G54" s="68"/>
      <c r="H54" s="50" t="e">
        <f>$D:$D/$G:$G*100</f>
        <v>#DIV/0!</v>
      </c>
      <c r="I54" s="68"/>
    </row>
    <row r="55" spans="1:9" ht="63.75" hidden="1">
      <c r="A55" s="56" t="s">
        <v>134</v>
      </c>
      <c r="B55" s="68"/>
      <c r="C55" s="68"/>
      <c r="D55" s="68"/>
      <c r="E55" s="50" t="e">
        <f>$D:$D/$B:$B*100</f>
        <v>#DIV/0!</v>
      </c>
      <c r="F55" s="50" t="e">
        <f t="shared" si="4"/>
        <v>#DIV/0!</v>
      </c>
      <c r="G55" s="68"/>
      <c r="H55" s="50" t="e">
        <f>$D:$D/$G:$G*100</f>
        <v>#DIV/0!</v>
      </c>
      <c r="I55" s="68"/>
    </row>
    <row r="56" spans="1:9" ht="76.5" hidden="1">
      <c r="A56" s="56" t="s">
        <v>135</v>
      </c>
      <c r="B56" s="68"/>
      <c r="C56" s="68"/>
      <c r="D56" s="68"/>
      <c r="E56" s="50" t="e">
        <f>$D:$D/$B:$B*100</f>
        <v>#DIV/0!</v>
      </c>
      <c r="F56" s="50" t="e">
        <f t="shared" si="4"/>
        <v>#DIV/0!</v>
      </c>
      <c r="G56" s="68"/>
      <c r="H56" s="50" t="e">
        <f>$D:$D/$G:$G*100</f>
        <v>#DIV/0!</v>
      </c>
      <c r="I56" s="68"/>
    </row>
    <row r="57" spans="1:9" ht="52.5" customHeight="1" hidden="1">
      <c r="A57" s="56" t="s">
        <v>136</v>
      </c>
      <c r="B57" s="68"/>
      <c r="C57" s="68"/>
      <c r="D57" s="68"/>
      <c r="E57" s="50" t="e">
        <f>$D:$D/$B:$B*100</f>
        <v>#DIV/0!</v>
      </c>
      <c r="F57" s="50" t="e">
        <f t="shared" si="4"/>
        <v>#DIV/0!</v>
      </c>
      <c r="G57" s="68"/>
      <c r="H57" s="50" t="e">
        <f>$D:$D/$G:$G*100</f>
        <v>#DIV/0!</v>
      </c>
      <c r="I57" s="68"/>
    </row>
    <row r="58" spans="1:9" ht="76.5" hidden="1">
      <c r="A58" s="56" t="s">
        <v>137</v>
      </c>
      <c r="B58" s="68"/>
      <c r="C58" s="68"/>
      <c r="D58" s="68"/>
      <c r="E58" s="50" t="s">
        <v>111</v>
      </c>
      <c r="F58" s="50" t="e">
        <f t="shared" si="4"/>
        <v>#DIV/0!</v>
      </c>
      <c r="G58" s="68"/>
      <c r="H58" s="50" t="s">
        <v>111</v>
      </c>
      <c r="I58" s="68"/>
    </row>
    <row r="59" spans="1:9" ht="12.75" hidden="1">
      <c r="A59" s="56" t="s">
        <v>138</v>
      </c>
      <c r="B59" s="68"/>
      <c r="C59" s="68"/>
      <c r="D59" s="68"/>
      <c r="E59" s="50" t="e">
        <f aca="true" t="shared" si="7" ref="E59:E67">$D:$D/$B:$B*100</f>
        <v>#DIV/0!</v>
      </c>
      <c r="F59" s="50" t="e">
        <f t="shared" si="4"/>
        <v>#DIV/0!</v>
      </c>
      <c r="G59" s="68"/>
      <c r="H59" s="50" t="s">
        <v>112</v>
      </c>
      <c r="I59" s="68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8">
        <v>473017.9</v>
      </c>
      <c r="C64" s="68">
        <v>188527.6</v>
      </c>
      <c r="D64" s="68">
        <v>188527.6</v>
      </c>
      <c r="E64" s="50">
        <f t="shared" si="7"/>
        <v>39.8563352465097</v>
      </c>
      <c r="F64" s="50">
        <f t="shared" si="9"/>
        <v>100</v>
      </c>
      <c r="G64" s="68">
        <v>163738.28</v>
      </c>
      <c r="H64" s="50">
        <f t="shared" si="8"/>
        <v>115.13959960981634</v>
      </c>
      <c r="I64" s="68">
        <v>26293.6</v>
      </c>
    </row>
    <row r="65" spans="1:9" ht="13.5" customHeight="1">
      <c r="A65" s="56" t="s">
        <v>109</v>
      </c>
      <c r="B65" s="68">
        <v>495378.37</v>
      </c>
      <c r="C65" s="68">
        <v>29735.61</v>
      </c>
      <c r="D65" s="68">
        <v>29735.620000000003</v>
      </c>
      <c r="E65" s="50">
        <f t="shared" si="7"/>
        <v>6.002607663309966</v>
      </c>
      <c r="F65" s="50">
        <f t="shared" si="9"/>
        <v>100.000033629712</v>
      </c>
      <c r="G65" s="68">
        <v>48973.2</v>
      </c>
      <c r="H65" s="50">
        <f t="shared" si="8"/>
        <v>60.71814788496567</v>
      </c>
      <c r="I65" s="68">
        <v>9070.65</v>
      </c>
    </row>
    <row r="66" spans="1:9" ht="13.5" customHeight="1">
      <c r="A66" s="56" t="s">
        <v>110</v>
      </c>
      <c r="B66" s="68">
        <v>1010703.86</v>
      </c>
      <c r="C66" s="68">
        <v>385369.01</v>
      </c>
      <c r="D66" s="68">
        <v>385369.02</v>
      </c>
      <c r="E66" s="50">
        <f t="shared" si="7"/>
        <v>38.128776909984296</v>
      </c>
      <c r="F66" s="50">
        <f t="shared" si="9"/>
        <v>100.00000259491546</v>
      </c>
      <c r="G66" s="68">
        <v>364679.03</v>
      </c>
      <c r="H66" s="50">
        <f t="shared" si="8"/>
        <v>105.67347949784774</v>
      </c>
      <c r="I66" s="68">
        <v>105610.9</v>
      </c>
    </row>
    <row r="67" spans="1:9" ht="12.75">
      <c r="A67" s="2" t="s">
        <v>124</v>
      </c>
      <c r="B67" s="68">
        <v>19931.399999999998</v>
      </c>
      <c r="C67" s="68">
        <v>2951.6099999999997</v>
      </c>
      <c r="D67" s="68">
        <v>2951.6099999999997</v>
      </c>
      <c r="E67" s="50">
        <f t="shared" si="7"/>
        <v>14.80884433607273</v>
      </c>
      <c r="F67" s="50" t="s">
        <v>111</v>
      </c>
      <c r="G67" s="68">
        <v>1584.58</v>
      </c>
      <c r="H67" s="50" t="s">
        <v>111</v>
      </c>
      <c r="I67" s="68">
        <v>2745.95</v>
      </c>
    </row>
    <row r="68" spans="1:9" ht="12.75">
      <c r="A68" s="59" t="s">
        <v>113</v>
      </c>
      <c r="B68" s="68"/>
      <c r="C68" s="68"/>
      <c r="D68" s="68"/>
      <c r="E68" s="50" t="s">
        <v>112</v>
      </c>
      <c r="F68" s="50" t="s">
        <v>111</v>
      </c>
      <c r="G68" s="68">
        <v>0</v>
      </c>
      <c r="H68" s="50" t="s">
        <v>112</v>
      </c>
      <c r="I68" s="68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69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150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0" t="s">
        <v>55</v>
      </c>
      <c r="B121" s="78">
        <f>B73+B82+B83+B84+B90+B97+B104+B107+B109+B115+B119+B95</f>
        <v>2472458.3999999994</v>
      </c>
      <c r="C121" s="78">
        <f>C73+C82+C83+C84+C90+C97+C104+C107+C109+C115+C119+C95</f>
        <v>774254.1</v>
      </c>
      <c r="D121" s="78">
        <f>D73+D82+D83+D84+D90+D97+D104+D107+D109+D115+D119+D95</f>
        <v>725225.5000000001</v>
      </c>
      <c r="E121" s="81">
        <f>$D:$D/$B:$B*100</f>
        <v>29.332161867718394</v>
      </c>
      <c r="F121" s="81">
        <f>$D:$D/$C:$C*100</f>
        <v>93.6676344368083</v>
      </c>
      <c r="G121" s="78">
        <f>G73+G84+G90+G97+G104+G107+G109+G115+G119+G82+G83</f>
        <v>685928</v>
      </c>
      <c r="H121" s="81">
        <f>$D:$D/$G:$G*100</f>
        <v>105.7290998472143</v>
      </c>
      <c r="I121" s="78">
        <f>I73+I82+I83+I84+I90+I97+I104+I107+I109+I115+I119+I95</f>
        <v>196633.80000000002</v>
      </c>
    </row>
    <row r="122" spans="1:9" ht="17.25" customHeight="1">
      <c r="A122" s="79" t="s">
        <v>56</v>
      </c>
      <c r="B122" s="78">
        <f>B71-B121</f>
        <v>-33376.589999999385</v>
      </c>
      <c r="C122" s="78">
        <f>C71-C121</f>
        <v>-14338.889999999781</v>
      </c>
      <c r="D122" s="78">
        <f>D71-D121</f>
        <v>33342.42999999982</v>
      </c>
      <c r="E122" s="78">
        <f>E71-E121</f>
        <v>1.7683910899538162</v>
      </c>
      <c r="F122" s="78"/>
      <c r="G122" s="78">
        <f>G71-G121</f>
        <v>47880.01000000001</v>
      </c>
      <c r="H122" s="78"/>
      <c r="I122" s="78">
        <f>D122-апрель!D120</f>
        <v>-28544.610000000102</v>
      </c>
    </row>
    <row r="123" spans="1:9" ht="24" customHeight="1">
      <c r="A123" s="1" t="s">
        <v>57</v>
      </c>
      <c r="B123" s="28" t="s">
        <v>127</v>
      </c>
      <c r="C123" s="28"/>
      <c r="D123" s="28" t="s">
        <v>151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8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2">
        <f>D125-апрель!D123</f>
        <v>0</v>
      </c>
    </row>
    <row r="126" spans="1:9" ht="12.75">
      <c r="A126" s="5" t="s">
        <v>59</v>
      </c>
      <c r="B126" s="28" t="e">
        <f>март!#REF!</f>
        <v>#REF!</v>
      </c>
      <c r="C126" s="28"/>
      <c r="D126" s="28">
        <v>25553</v>
      </c>
      <c r="E126" s="28"/>
      <c r="F126" s="28"/>
      <c r="G126" s="28"/>
      <c r="H126" s="37"/>
      <c r="I126" s="82">
        <f>D126-апрель!D124</f>
        <v>-17138.9</v>
      </c>
    </row>
    <row r="127" spans="1:9" ht="12.75">
      <c r="A127" s="1" t="s">
        <v>60</v>
      </c>
      <c r="B127" s="28" t="e">
        <f>март!#REF!</f>
        <v>#REF!</v>
      </c>
      <c r="C127" s="28"/>
      <c r="D127" s="28">
        <v>19581</v>
      </c>
      <c r="E127" s="28"/>
      <c r="F127" s="28"/>
      <c r="G127" s="28"/>
      <c r="H127" s="37"/>
      <c r="I127" s="82">
        <f>D127-апрель!D125</f>
        <v>-11406.2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82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2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2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5" t="s">
        <v>146</v>
      </c>
      <c r="C136" s="24" t="s">
        <v>147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152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153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2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3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4" t="s">
        <v>70</v>
      </c>
      <c r="B10" s="46">
        <f>B11+B12+B13+B14</f>
        <v>270015.63999999996</v>
      </c>
      <c r="C10" s="46">
        <f>C11+C12+C13+C14</f>
        <v>115970</v>
      </c>
      <c r="D10" s="46">
        <f>D11+D12+D13+D14</f>
        <v>119337.03000000001</v>
      </c>
      <c r="E10" s="47">
        <f t="shared" si="0"/>
        <v>44.196339886089575</v>
      </c>
      <c r="F10" s="26">
        <f t="shared" si="1"/>
        <v>102.90336293869105</v>
      </c>
      <c r="G10" s="46">
        <f>G11+G12+G13+G14</f>
        <v>113390.40000000001</v>
      </c>
      <c r="H10" s="47">
        <f t="shared" si="2"/>
        <v>105.24438576810735</v>
      </c>
      <c r="I10" s="46">
        <f>I11+I12+I13+I14</f>
        <v>25164.22</v>
      </c>
    </row>
    <row r="11" spans="1:9" ht="51">
      <c r="A11" s="56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6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6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7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8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59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6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6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6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59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6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6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2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6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6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6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59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59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6" t="s">
        <v>128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6" t="s">
        <v>120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6" t="s">
        <v>121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6" t="s">
        <v>142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6" t="s">
        <v>122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0" t="s">
        <v>123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3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3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59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6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0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3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6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2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59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59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59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6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6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6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124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59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59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2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72</v>
      </c>
      <c r="B76" s="45">
        <v>30.1</v>
      </c>
      <c r="C76" s="45">
        <v>0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D76-май!D77</f>
        <v>0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37</v>
      </c>
      <c r="B90" s="69">
        <v>74060</v>
      </c>
      <c r="C90" s="49">
        <v>0</v>
      </c>
      <c r="D90" s="49">
        <v>0</v>
      </c>
      <c r="E90" s="48">
        <f>$D:$D/$B:$B*100</f>
        <v>0</v>
      </c>
      <c r="F90" s="29">
        <v>0</v>
      </c>
      <c r="G90" s="49">
        <v>0</v>
      </c>
      <c r="H90" s="29">
        <v>0</v>
      </c>
      <c r="I90" s="36">
        <f>D90-май!D91</f>
        <v>0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150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126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1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57</v>
      </c>
      <c r="B122" s="28" t="e">
        <f>май!B124</f>
        <v>#REF!</v>
      </c>
      <c r="C122" s="28"/>
      <c r="D122" s="28" t="s">
        <v>154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99</v>
      </c>
      <c r="B127" s="40">
        <f>B128+B129</f>
        <v>0</v>
      </c>
      <c r="C127" s="40"/>
      <c r="D127" s="40">
        <v>0</v>
      </c>
      <c r="E127" s="40"/>
      <c r="F127" s="40"/>
      <c r="G127" s="40"/>
      <c r="H127" s="42"/>
      <c r="I127" s="36">
        <f>D127-май!D128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75" t="s">
        <v>146</v>
      </c>
      <c r="C135" s="24" t="s">
        <v>147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157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156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2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3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4" t="s">
        <v>70</v>
      </c>
      <c r="B10" s="46">
        <v>270015.63999999996</v>
      </c>
      <c r="C10" s="46">
        <v>142120</v>
      </c>
      <c r="D10" s="46">
        <v>148198.65</v>
      </c>
      <c r="E10" s="47">
        <v>54.88520961230247</v>
      </c>
      <c r="F10" s="26">
        <v>104.27712496481847</v>
      </c>
      <c r="G10" s="46">
        <v>138145.94999999998</v>
      </c>
      <c r="H10" s="47">
        <v>107.27686913731456</v>
      </c>
      <c r="I10" s="46">
        <v>28861.620000000003</v>
      </c>
    </row>
    <row r="11" spans="1:9" ht="51">
      <c r="A11" s="56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6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6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7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8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59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6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6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59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6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6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2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6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6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6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59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6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6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6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6" t="s">
        <v>142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3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3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59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6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0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3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6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6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6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6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6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6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2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59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59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9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59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5">
        <v>30.1</v>
      </c>
      <c r="C76" s="45">
        <v>30.1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69">
        <v>74060</v>
      </c>
      <c r="C90" s="69">
        <v>31038.22061</v>
      </c>
      <c r="D90" s="69">
        <v>1907.32075</v>
      </c>
      <c r="E90" s="48">
        <f aca="true" t="shared" si="0" ref="E90:E95">$D:$D/$B:$B*100</f>
        <v>2.5753723332433163</v>
      </c>
      <c r="F90" s="29">
        <v>0</v>
      </c>
      <c r="G90" s="49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4">
        <f aca="true" t="shared" si="1" ref="C94:H94">C95</f>
        <v>654.3</v>
      </c>
      <c r="D94" s="64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4">
        <f t="shared" si="1"/>
        <v>0</v>
      </c>
      <c r="H94" s="64">
        <f t="shared" si="1"/>
        <v>0</v>
      </c>
      <c r="I94" s="35">
        <f>D94-июнь!D94</f>
        <v>0</v>
      </c>
    </row>
    <row r="95" spans="1:9" ht="25.5">
      <c r="A95" s="8" t="s">
        <v>150</v>
      </c>
      <c r="B95" s="83">
        <v>1776.3</v>
      </c>
      <c r="C95" s="84">
        <v>654.3</v>
      </c>
      <c r="D95" s="84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1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127</v>
      </c>
      <c r="C122" s="28"/>
      <c r="D122" s="28" t="s">
        <v>155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 t="e">
        <f>B125+B126</f>
        <v>#REF!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 t="e">
        <f>#REF!</f>
        <v>#REF!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 t="e">
        <f>#REF!</f>
        <v>#REF!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0</v>
      </c>
      <c r="E127" s="40"/>
      <c r="F127" s="40"/>
      <c r="G127" s="40"/>
      <c r="H127" s="42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5" t="s">
        <v>146</v>
      </c>
      <c r="C135" s="24" t="s">
        <v>147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159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2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3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4" t="s">
        <v>70</v>
      </c>
      <c r="B10" s="46">
        <v>270015.63999999996</v>
      </c>
      <c r="C10" s="46">
        <v>160700</v>
      </c>
      <c r="D10" s="46">
        <v>170288.61</v>
      </c>
      <c r="E10" s="47">
        <v>63.06620238738764</v>
      </c>
      <c r="F10" s="26">
        <v>105.96677660236465</v>
      </c>
      <c r="G10" s="46">
        <v>156021.64999999997</v>
      </c>
      <c r="H10" s="47">
        <v>109.14421812613828</v>
      </c>
      <c r="I10" s="46">
        <v>22089.960000000003</v>
      </c>
    </row>
    <row r="11" spans="1:9" ht="53.25" customHeight="1">
      <c r="A11" s="56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6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6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7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8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59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6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6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59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6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6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2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6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6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6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6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6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6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6" t="s">
        <v>142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3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3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59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6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3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6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6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6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6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6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6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2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59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59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59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59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5">
        <v>30.1</v>
      </c>
      <c r="C76" s="45">
        <v>0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69">
        <v>74063.4</v>
      </c>
      <c r="C90" s="69">
        <v>1910.8</v>
      </c>
      <c r="D90" s="69">
        <v>1910.8</v>
      </c>
      <c r="E90" s="48">
        <f aca="true" t="shared" si="0" ref="E90:E95">$D:$D/$B:$B*100</f>
        <v>2.5799517710502085</v>
      </c>
      <c r="F90" s="29">
        <v>0</v>
      </c>
      <c r="G90" s="49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4">
        <f aca="true" t="shared" si="1" ref="C94:H94">C95</f>
        <v>255</v>
      </c>
      <c r="D94" s="64">
        <f t="shared" si="1"/>
        <v>255</v>
      </c>
      <c r="E94" s="26">
        <f t="shared" si="0"/>
        <v>14.419814521601445</v>
      </c>
      <c r="F94" s="26">
        <f>$D:$D/$C:$C*100</f>
        <v>100</v>
      </c>
      <c r="G94" s="64">
        <f t="shared" si="1"/>
        <v>0</v>
      </c>
      <c r="H94" s="64">
        <f t="shared" si="1"/>
        <v>0</v>
      </c>
      <c r="I94" s="35">
        <f>D94-июль!I94</f>
        <v>255</v>
      </c>
    </row>
    <row r="95" spans="1:9" ht="25.5">
      <c r="A95" s="8" t="s">
        <v>150</v>
      </c>
      <c r="B95" s="83">
        <v>1768.4</v>
      </c>
      <c r="C95" s="84">
        <v>255</v>
      </c>
      <c r="D95" s="84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5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1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127</v>
      </c>
      <c r="C122" s="28"/>
      <c r="D122" s="28" t="s">
        <v>158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-900</v>
      </c>
      <c r="E127" s="40"/>
      <c r="F127" s="40"/>
      <c r="G127" s="40"/>
      <c r="H127" s="42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5" t="s">
        <v>146</v>
      </c>
      <c r="C131" s="24" t="s">
        <v>147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161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162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2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3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4" t="s">
        <v>70</v>
      </c>
      <c r="B10" s="46">
        <f>B11+B12+B13+B14</f>
        <v>271453.61</v>
      </c>
      <c r="C10" s="46">
        <f>C11+C12+C13+C14</f>
        <v>180110</v>
      </c>
      <c r="D10" s="46">
        <f>D11+D12+D13+D14</f>
        <v>194360.22999999998</v>
      </c>
      <c r="E10" s="47">
        <f t="shared" si="0"/>
        <v>71.5997956335891</v>
      </c>
      <c r="F10" s="26">
        <f t="shared" si="1"/>
        <v>107.91195935817</v>
      </c>
      <c r="G10" s="46">
        <f>G11+G12+G13+G14</f>
        <v>174753.28</v>
      </c>
      <c r="H10" s="47">
        <f t="shared" si="2"/>
        <v>111.21978940824458</v>
      </c>
      <c r="I10" s="46">
        <f>I11+I12+I13+I14</f>
        <v>24071.62</v>
      </c>
    </row>
    <row r="11" spans="1:9" ht="51">
      <c r="A11" s="56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6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6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7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8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59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6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6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6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59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6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6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2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6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6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6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59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59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6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6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6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6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6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6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6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0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3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3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59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6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0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3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6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6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6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6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6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6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6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6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2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59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59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59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6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6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6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59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59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2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88" t="s">
        <v>22</v>
      </c>
      <c r="B71" s="89"/>
      <c r="C71" s="89"/>
      <c r="D71" s="89"/>
      <c r="E71" s="89"/>
      <c r="F71" s="89"/>
      <c r="G71" s="89"/>
      <c r="H71" s="89"/>
      <c r="I71" s="90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1">
        <v>30.1</v>
      </c>
      <c r="C76" s="71">
        <v>30.1</v>
      </c>
      <c r="D76" s="71">
        <v>0</v>
      </c>
      <c r="E76" s="29">
        <v>0</v>
      </c>
      <c r="F76" s="29">
        <v>0</v>
      </c>
      <c r="G76" s="71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69">
        <v>75501.4</v>
      </c>
      <c r="C90" s="69">
        <v>59722.9</v>
      </c>
      <c r="D90" s="69">
        <v>4638.6</v>
      </c>
      <c r="E90" s="48">
        <f aca="true" t="shared" si="7" ref="E90:E95">$D:$D/$B:$B*100</f>
        <v>6.143727136185555</v>
      </c>
      <c r="F90" s="29">
        <v>0</v>
      </c>
      <c r="G90" s="69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4">
        <f aca="true" t="shared" si="8" ref="C94:H94">C95</f>
        <v>1146.4</v>
      </c>
      <c r="D94" s="64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4">
        <f t="shared" si="8"/>
        <v>0</v>
      </c>
      <c r="H94" s="64">
        <f t="shared" si="8"/>
        <v>0</v>
      </c>
      <c r="I94" s="35">
        <f>D94-август!D94</f>
        <v>0</v>
      </c>
    </row>
    <row r="95" spans="1:9" ht="25.5">
      <c r="A95" s="8" t="s">
        <v>150</v>
      </c>
      <c r="B95" s="83">
        <v>1768.4</v>
      </c>
      <c r="C95" s="84">
        <v>1146.4</v>
      </c>
      <c r="D95" s="84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5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1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163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3">
        <f>B128-B129</f>
        <v>38038.3</v>
      </c>
      <c r="C127" s="43"/>
      <c r="D127" s="43">
        <f>D128-D129</f>
        <v>-30900</v>
      </c>
      <c r="E127" s="27"/>
      <c r="F127" s="27"/>
      <c r="G127" s="27"/>
      <c r="H127" s="72"/>
      <c r="I127" s="35">
        <f>D127-август!D127</f>
        <v>-30000</v>
      </c>
    </row>
    <row r="128" spans="1:9" ht="12.75">
      <c r="A128" s="2" t="s">
        <v>100</v>
      </c>
      <c r="B128" s="44">
        <v>68938.3</v>
      </c>
      <c r="C128" s="44"/>
      <c r="D128" s="44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4">
        <v>30900</v>
      </c>
      <c r="C129" s="44"/>
      <c r="D129" s="44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5" t="s">
        <v>146</v>
      </c>
      <c r="C135" s="24" t="s">
        <v>147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1" t="s">
        <v>102</v>
      </c>
      <c r="B1" s="91"/>
      <c r="C1" s="91"/>
      <c r="D1" s="91"/>
      <c r="E1" s="91"/>
      <c r="F1" s="91"/>
      <c r="G1" s="91"/>
      <c r="H1" s="91"/>
      <c r="I1" s="31"/>
    </row>
    <row r="2" spans="1:9" ht="15">
      <c r="A2" s="92" t="s">
        <v>165</v>
      </c>
      <c r="B2" s="92"/>
      <c r="C2" s="92"/>
      <c r="D2" s="92"/>
      <c r="E2" s="92"/>
      <c r="F2" s="92"/>
      <c r="G2" s="92"/>
      <c r="H2" s="92"/>
      <c r="I2" s="32"/>
    </row>
    <row r="3" spans="1:9" ht="5.25" customHeight="1" hidden="1">
      <c r="A3" s="93" t="s">
        <v>0</v>
      </c>
      <c r="B3" s="93"/>
      <c r="C3" s="93"/>
      <c r="D3" s="93"/>
      <c r="E3" s="93"/>
      <c r="F3" s="93"/>
      <c r="G3" s="93"/>
      <c r="H3" s="93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168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1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2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3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4" t="s">
        <v>166</v>
      </c>
      <c r="B10" s="46">
        <v>271453.61</v>
      </c>
      <c r="C10" s="46">
        <v>202710</v>
      </c>
      <c r="D10" s="46">
        <v>219851.15</v>
      </c>
      <c r="E10" s="47">
        <v>80.99032096128691</v>
      </c>
      <c r="F10" s="26">
        <v>108.45599625080165</v>
      </c>
      <c r="G10" s="46">
        <v>196942.77</v>
      </c>
      <c r="H10" s="47">
        <v>111.63199847346516</v>
      </c>
      <c r="I10" s="46">
        <v>25490.93</v>
      </c>
    </row>
    <row r="11" spans="1:9" ht="51">
      <c r="A11" s="56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6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6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7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8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59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6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6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6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59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6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6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2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6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6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6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6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6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6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6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3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3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59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6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3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6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6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6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6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6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6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2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59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59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6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2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88" t="s">
        <v>22</v>
      </c>
      <c r="B72" s="89"/>
      <c r="C72" s="89"/>
      <c r="D72" s="89"/>
      <c r="E72" s="89"/>
      <c r="F72" s="89"/>
      <c r="G72" s="89"/>
      <c r="H72" s="89"/>
      <c r="I72" s="90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1">
        <v>30.1</v>
      </c>
      <c r="C77" s="71">
        <v>0</v>
      </c>
      <c r="D77" s="71">
        <v>0</v>
      </c>
      <c r="E77" s="29">
        <v>0</v>
      </c>
      <c r="F77" s="29">
        <v>0</v>
      </c>
      <c r="G77" s="71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69">
        <v>100266.2</v>
      </c>
      <c r="C91" s="69">
        <v>23141.6</v>
      </c>
      <c r="D91" s="69">
        <v>21198.4</v>
      </c>
      <c r="E91" s="48">
        <f aca="true" t="shared" si="1" ref="E91:E96">$D:$D/$B:$B*100</f>
        <v>21.142119677418712</v>
      </c>
      <c r="F91" s="29">
        <v>0</v>
      </c>
      <c r="G91" s="69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4">
        <f aca="true" t="shared" si="2" ref="C95:H95">C96</f>
        <v>509.2</v>
      </c>
      <c r="D95" s="64">
        <f t="shared" si="2"/>
        <v>509.2</v>
      </c>
      <c r="E95" s="26">
        <f t="shared" si="1"/>
        <v>28.79439040940963</v>
      </c>
      <c r="F95" s="26">
        <f>$D:$D/$C:$C*100</f>
        <v>100</v>
      </c>
      <c r="G95" s="64">
        <f t="shared" si="2"/>
        <v>0</v>
      </c>
      <c r="H95" s="64">
        <f t="shared" si="2"/>
        <v>0</v>
      </c>
      <c r="I95" s="35">
        <f>D95-сентябрь!D94</f>
        <v>254.2</v>
      </c>
    </row>
    <row r="96" spans="1:9" ht="25.5">
      <c r="A96" s="8" t="s">
        <v>150</v>
      </c>
      <c r="B96" s="83">
        <v>1768.4</v>
      </c>
      <c r="C96" s="84">
        <v>509.2</v>
      </c>
      <c r="D96" s="84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1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4"/>
      <c r="F122" s="74"/>
      <c r="G122" s="30">
        <f>G71-G121</f>
        <v>99946.82999999961</v>
      </c>
      <c r="H122" s="74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4"/>
      <c r="D123" s="44" t="s">
        <v>164</v>
      </c>
      <c r="E123" s="44"/>
      <c r="F123" s="44"/>
      <c r="G123" s="44"/>
      <c r="H123" s="43"/>
      <c r="I123" s="73"/>
    </row>
    <row r="124" spans="1:9" ht="12.75">
      <c r="A124" s="3" t="s">
        <v>58</v>
      </c>
      <c r="B124" s="43">
        <v>12692.099999999999</v>
      </c>
      <c r="C124" s="43">
        <v>0</v>
      </c>
      <c r="D124" s="43">
        <f>D126+D127</f>
        <v>59314.9</v>
      </c>
      <c r="E124" s="43"/>
      <c r="F124" s="43"/>
      <c r="G124" s="27"/>
      <c r="H124" s="27"/>
      <c r="I124" s="35">
        <v>1487.1000000000058</v>
      </c>
    </row>
    <row r="125" spans="1:9" ht="12" customHeight="1">
      <c r="A125" s="1" t="s">
        <v>6</v>
      </c>
      <c r="B125" s="44"/>
      <c r="C125" s="44"/>
      <c r="D125" s="44"/>
      <c r="E125" s="44"/>
      <c r="F125" s="44"/>
      <c r="G125" s="28"/>
      <c r="H125" s="37"/>
      <c r="I125" s="36">
        <v>0</v>
      </c>
    </row>
    <row r="126" spans="1:9" ht="12.75">
      <c r="A126" s="5" t="s">
        <v>59</v>
      </c>
      <c r="B126" s="44">
        <v>2269.2</v>
      </c>
      <c r="C126" s="44"/>
      <c r="D126" s="44">
        <v>26920.5</v>
      </c>
      <c r="E126" s="44"/>
      <c r="F126" s="44"/>
      <c r="G126" s="28"/>
      <c r="H126" s="37"/>
      <c r="I126" s="36">
        <v>-20334.299999999996</v>
      </c>
    </row>
    <row r="127" spans="1:9" ht="12.75">
      <c r="A127" s="1" t="s">
        <v>60</v>
      </c>
      <c r="B127" s="44">
        <v>10422.9</v>
      </c>
      <c r="C127" s="44"/>
      <c r="D127" s="44">
        <v>32394.4</v>
      </c>
      <c r="E127" s="44"/>
      <c r="F127" s="44"/>
      <c r="G127" s="28"/>
      <c r="H127" s="37"/>
      <c r="I127" s="36">
        <v>21821.4</v>
      </c>
    </row>
    <row r="128" spans="1:9" ht="12.75">
      <c r="A128" s="3" t="s">
        <v>99</v>
      </c>
      <c r="B128" s="43">
        <f>B129-B130</f>
        <v>16628.4</v>
      </c>
      <c r="C128" s="43"/>
      <c r="D128" s="43">
        <v>-30900</v>
      </c>
      <c r="E128" s="43"/>
      <c r="F128" s="43"/>
      <c r="G128" s="27"/>
      <c r="H128" s="72"/>
      <c r="I128" s="35">
        <v>-30000</v>
      </c>
    </row>
    <row r="129" spans="1:9" ht="12.75">
      <c r="A129" s="2" t="s">
        <v>100</v>
      </c>
      <c r="B129" s="44">
        <v>47528.4</v>
      </c>
      <c r="C129" s="44"/>
      <c r="D129" s="44">
        <v>0</v>
      </c>
      <c r="E129" s="44"/>
      <c r="F129" s="44"/>
      <c r="G129" s="28"/>
      <c r="H129" s="37"/>
      <c r="I129" s="36">
        <v>0</v>
      </c>
    </row>
    <row r="130" spans="1:9" ht="12.75">
      <c r="A130" s="2" t="s">
        <v>101</v>
      </c>
      <c r="B130" s="44">
        <v>30900</v>
      </c>
      <c r="C130" s="44"/>
      <c r="D130" s="44">
        <v>30900</v>
      </c>
      <c r="E130" s="44"/>
      <c r="F130" s="44"/>
      <c r="G130" s="28"/>
      <c r="H130" s="37"/>
      <c r="I130" s="36">
        <v>30000</v>
      </c>
    </row>
    <row r="131" spans="1:9" ht="12.75">
      <c r="A131" s="16"/>
      <c r="B131" s="86"/>
      <c r="C131" s="86"/>
      <c r="D131" s="86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5" t="s">
        <v>146</v>
      </c>
      <c r="C136" s="24" t="s">
        <v>147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2021-03-12T02:58:39Z</cp:lastPrinted>
  <dcterms:created xsi:type="dcterms:W3CDTF">2010-09-10T01:16:58Z</dcterms:created>
  <dcterms:modified xsi:type="dcterms:W3CDTF">2023-03-27T07:05:51Z</dcterms:modified>
  <cp:category/>
  <cp:version/>
  <cp:contentType/>
  <cp:contentStatus/>
</cp:coreProperties>
</file>