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firstSheet="3" activeTab="3"/>
  </bookViews>
  <sheets>
    <sheet name="Январь" sheetId="1" state="hidden" r:id="rId1"/>
    <sheet name="Февраль" sheetId="2" state="hidden" r:id="rId2"/>
    <sheet name="доходы" sheetId="3" state="hidden" r:id="rId3"/>
    <sheet name="расходы" sheetId="4" r:id="rId4"/>
    <sheet name="Лист1" sheetId="5" r:id="rId5"/>
  </sheets>
  <externalReferences>
    <externalReference r:id="rId8"/>
  </externalReferences>
  <definedNames>
    <definedName name="_xlnm._FilterDatabase" localSheetId="0" hidden="1">'Январь'!$A$7:$I$126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<sst xmlns="http://schemas.openxmlformats.org/spreadsheetml/2006/main" count="361" uniqueCount="181">
  <si>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</si>
  <si>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</si>
  <si>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</si>
  <si>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</si>
  <si>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</si>
  <si>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</si>
  <si>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</si>
  <si>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</si>
  <si>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</si>
  <si>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</si>
  <si>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</si>
  <si>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</si>
  <si>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</si>
  <si>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</si>
  <si>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</si>
  <si>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</si>
  <si>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</si>
  <si>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</si>
  <si>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</si>
  <si>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</si>
  <si>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</si>
  <si>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</si>
  <si>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</si>
  <si>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</si>
  <si>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</si>
  <si>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</si>
  <si>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</si>
  <si>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</si>
  <si>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</si>
  <si>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</si>
  <si>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</si>
  <si>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</si>
  <si>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</si>
  <si>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</si>
  <si>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</si>
  <si>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</si>
  <si>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</si>
  <si>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</si>
  <si>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</si>
  <si>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</si>
  <si>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</si>
  <si>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</si>
  <si>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</si>
  <si>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</si>
  <si>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</si>
  <si>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</si>
  <si>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</si>
  <si>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</si>
  <si>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</si>
  <si>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</si>
  <si>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</si>
  <si>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</si>
  <si>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</si>
  <si>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</si>
  <si>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</si>
  <si>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</si>
  <si>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</si>
  <si>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</si>
  <si>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</si>
  <si>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</si>
  <si>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</si>
  <si>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</si>
  <si>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</si>
  <si>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</si>
  <si>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</si>
  <si>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</si>
  <si>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</si>
  <si>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</si>
  <si>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</si>
  <si>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</si>
  <si>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</si>
  <si>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</si>
  <si>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</si>
  <si>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</si>
  <si>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</si>
  <si>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</si>
  <si>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</si>
  <si>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</si>
  <si>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</si>
  <si>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</si>
  <si>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</si>
  <si>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</si>
  <si>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</si>
  <si>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</si>
  <si>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</si>
  <si>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</si>
  <si>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</si>
  <si>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</si>
  <si>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</si>
  <si>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</si>
  <si>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</si>
  <si>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</si>
  <si>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</si>
  <si>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</si>
  <si>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</si>
  <si>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</si>
  <si>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</si>
  <si>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</si>
  <si>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</si>
  <si>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</si>
  <si>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</si>
  <si>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</si>
  <si>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</si>
  <si>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</si>
  <si>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</si>
  <si>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</si>
  <si>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</si>
  <si>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</si>
  <si>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</si>
  <si>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</si>
  <si>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</si>
  <si>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</si>
  <si>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</si>
  <si>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</si>
  <si>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</si>
  <si>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</si>
  <si>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</si>
  <si>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</si>
  <si>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</si>
  <si>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</si>
  <si>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</si>
  <si>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</si>
  <si>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</si>
  <si>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</si>
  <si>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</si>
  <si>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</si>
  <si>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</si>
  <si>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</si>
  <si>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</si>
  <si>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</si>
  <si>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 01 февраля 2016 года</t>
  </si>
  <si>
    <t>Факт за аналогичный период 2015 г.</t>
  </si>
  <si>
    <t>План за 1 мес 2016 г.</t>
  </si>
  <si>
    <t>На 01.01.2016</t>
  </si>
  <si>
    <t>На 01.02.2016</t>
  </si>
  <si>
    <t>на 01 марта 2016 года</t>
  </si>
  <si>
    <t>План за 2 мес 2016 г.</t>
  </si>
  <si>
    <t xml:space="preserve">На 01.01.2015 </t>
  </si>
  <si>
    <t>На  01.03.2015</t>
  </si>
  <si>
    <t>На  01.03.2016</t>
  </si>
  <si>
    <t xml:space="preserve">Наименование показателя </t>
  </si>
  <si>
    <t xml:space="preserve">Доходы </t>
  </si>
  <si>
    <t xml:space="preserve">Расходы 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</si>
  <si>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</si>
  <si>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</si>
  <si>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</si>
  <si>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</si>
  <si>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совокупный доход</t>
  </si>
  <si>
    <t>Налоги на имущество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</si>
  <si>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</si>
  <si>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</si>
  <si>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</si>
  <si>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</si>
  <si>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</si>
  <si>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</si>
  <si>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</si>
  <si>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Дотации бюджетам субъектов Российской Федерации и муниципальных образований</t>
  </si>
  <si>
    <t>Субсидии  бюджетам субъектов Российской Федерации</t>
  </si>
  <si>
    <t xml:space="preserve">Субвенции бюджетам субъектов Российской Федерации </t>
  </si>
  <si>
    <t>Иные безвозмездные поступления</t>
  </si>
  <si>
    <t>ВСЕГО</t>
  </si>
  <si>
    <t>Налоги на товары</t>
  </si>
  <si>
    <t>Наименование</t>
  </si>
  <si>
    <t>Общегосударственные вопросы (аппарат управления)</t>
  </si>
  <si>
    <t>Национальная оборона (ВУС)</t>
  </si>
  <si>
    <t>Национальная безопасности и правоохранительная деятельность</t>
  </si>
  <si>
    <t>Национальная экономика (транспорт, дорожный фонд)</t>
  </si>
  <si>
    <t>ЖКХ (благоустройство, дороги города, кап. Ремонт жилого фонда)</t>
  </si>
  <si>
    <t xml:space="preserve">ВСЕГО СОЦСФЕРА </t>
  </si>
  <si>
    <t xml:space="preserve">Здравоохранение </t>
  </si>
  <si>
    <t>Физическая культура и спорт</t>
  </si>
  <si>
    <t>ОБСЛУЖИВАНИЕ МУНИЦИПАЛЬНОГО ДОЛГА</t>
  </si>
  <si>
    <t>возврат остатков субсидий и субвенций прошлых лет</t>
  </si>
  <si>
    <t>прочие неналоговые доходы</t>
  </si>
  <si>
    <t>План за 11 мес 2016 г.</t>
  </si>
  <si>
    <t>Охрана окружающей среды</t>
  </si>
  <si>
    <t>Факт исполнения на отчетную дату</t>
  </si>
  <si>
    <t>План на 2019 год</t>
  </si>
  <si>
    <t>План за 10 мес 2019 г.</t>
  </si>
  <si>
    <t>Расходы</t>
  </si>
  <si>
    <t>Дефицит (-) Профицит (+)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</si>
</sst>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  <numFmt numFmtId="180" formatCode="#\ ##0.0"/>
  </numFmts>
  <fonts count="6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FFFF"/>
      <name val="Arial"/>
      <family val="2"/>
    </font>
    <font>
      <b/>
      <sz val="16"/>
      <color rgb="FF000000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Arial"/>
      <family val="2"/>
    </font>
    <font>
      <b/>
      <sz val="14"/>
      <color rgb="FFFFFFFF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FFFFFF"/>
      </left>
      <right style="thin">
        <color rgb="FF000000"/>
      </right>
      <top style="medium">
        <color rgb="FFFFFFFF"/>
      </top>
      <bottom style="thick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thick">
        <color rgb="FFFFFFF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0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Alignment="1">
      <alignment/>
    </xf>
    <xf numFmtId="177" fontId="8" fillId="24" borderId="10" xfId="0" applyNumberFormat="1" applyFont="1" applyFill="1" applyBorder="1" applyAlignment="1">
      <alignment horizontal="center" vertical="center" wrapText="1"/>
    </xf>
    <xf numFmtId="0" fontId="58" fillId="24" borderId="16" xfId="0" applyFont="1" applyFill="1" applyBorder="1" applyAlignment="1">
      <alignment horizontal="center" vertical="top" wrapText="1" readingOrder="1"/>
    </xf>
    <xf numFmtId="176" fontId="59" fillId="6" borderId="17" xfId="0" applyNumberFormat="1" applyFont="1" applyFill="1" applyBorder="1" applyAlignment="1">
      <alignment horizontal="center" vertical="center" wrapText="1"/>
    </xf>
    <xf numFmtId="0" fontId="59" fillId="12" borderId="17" xfId="0" applyFont="1" applyFill="1" applyBorder="1" applyAlignment="1">
      <alignment horizontal="center" vertical="center" wrapText="1" readingOrder="1"/>
    </xf>
    <xf numFmtId="176" fontId="59" fillId="12" borderId="17" xfId="0" applyNumberFormat="1" applyFont="1" applyFill="1" applyBorder="1" applyAlignment="1">
      <alignment horizontal="center" vertical="center" wrapText="1"/>
    </xf>
    <xf numFmtId="176" fontId="59" fillId="12" borderId="17" xfId="0" applyNumberFormat="1" applyFont="1" applyFill="1" applyBorder="1" applyAlignment="1">
      <alignment horizontal="center" vertical="center" wrapText="1" readingOrder="1"/>
    </xf>
    <xf numFmtId="0" fontId="59" fillId="6" borderId="18" xfId="0" applyFont="1" applyFill="1" applyBorder="1" applyAlignment="1">
      <alignment horizontal="center" vertical="center" wrapText="1" readingOrder="1"/>
    </xf>
    <xf numFmtId="176" fontId="59" fillId="6" borderId="18" xfId="0" applyNumberFormat="1" applyFont="1" applyFill="1" applyBorder="1" applyAlignment="1">
      <alignment horizontal="center" vertical="center" wrapText="1" readingOrder="1"/>
    </xf>
    <xf numFmtId="0" fontId="60" fillId="33" borderId="10" xfId="0" applyFont="1" applyFill="1" applyBorder="1" applyAlignment="1">
      <alignment horizontal="left" vertical="top" wrapText="1" readingOrder="1"/>
    </xf>
    <xf numFmtId="0" fontId="60" fillId="34" borderId="10" xfId="0" applyFont="1" applyFill="1" applyBorder="1" applyAlignment="1">
      <alignment horizontal="left" vertical="top" wrapText="1" readingOrder="1"/>
    </xf>
    <xf numFmtId="0" fontId="60" fillId="35" borderId="10" xfId="0" applyFont="1" applyFill="1" applyBorder="1" applyAlignment="1">
      <alignment horizontal="left" vertical="top" wrapText="1" readingOrder="1"/>
    </xf>
    <xf numFmtId="0" fontId="61" fillId="36" borderId="10" xfId="0" applyFont="1" applyFill="1" applyBorder="1" applyAlignment="1">
      <alignment horizontal="left" vertical="top" wrapText="1" readingOrder="1"/>
    </xf>
    <xf numFmtId="176" fontId="9" fillId="0" borderId="0" xfId="0" applyNumberFormat="1" applyFont="1" applyFill="1" applyBorder="1" applyAlignment="1">
      <alignment vertical="center" readingOrder="1"/>
    </xf>
    <xf numFmtId="0" fontId="60" fillId="37" borderId="10" xfId="0" applyFont="1" applyFill="1" applyBorder="1" applyAlignment="1">
      <alignment horizontal="left" vertical="top" wrapText="1" readingOrder="1"/>
    </xf>
    <xf numFmtId="177" fontId="2" fillId="37" borderId="10" xfId="0" applyNumberFormat="1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left" vertical="top" wrapText="1" readingOrder="1"/>
    </xf>
    <xf numFmtId="0" fontId="61" fillId="10" borderId="10" xfId="0" applyFont="1" applyFill="1" applyBorder="1" applyAlignment="1">
      <alignment horizontal="left" vertical="top" wrapText="1" readingOrder="1"/>
    </xf>
    <xf numFmtId="0" fontId="61" fillId="11" borderId="10" xfId="0" applyFont="1" applyFill="1" applyBorder="1" applyAlignment="1">
      <alignment horizontal="left" vertical="top" wrapText="1" readingOrder="1"/>
    </xf>
    <xf numFmtId="0" fontId="62" fillId="25" borderId="19" xfId="0" applyFont="1" applyFill="1" applyBorder="1" applyAlignment="1">
      <alignment horizontal="center" vertical="top" wrapText="1" readingOrder="1"/>
    </xf>
    <xf numFmtId="177" fontId="2" fillId="25" borderId="10" xfId="0" applyNumberFormat="1" applyFont="1" applyFill="1" applyBorder="1" applyAlignment="1">
      <alignment horizontal="center" vertical="center" wrapText="1"/>
    </xf>
    <xf numFmtId="0" fontId="62" fillId="25" borderId="10" xfId="0" applyFont="1" applyFill="1" applyBorder="1" applyAlignment="1">
      <alignment horizontal="right" vertical="top" wrapText="1" readingOrder="1"/>
    </xf>
    <xf numFmtId="176" fontId="62" fillId="13" borderId="10" xfId="0" applyNumberFormat="1" applyFont="1" applyFill="1" applyBorder="1" applyAlignment="1">
      <alignment horizontal="right" wrapText="1" readingOrder="1"/>
    </xf>
    <xf numFmtId="176" fontId="0" fillId="0" borderId="0" xfId="0" applyNumberFormat="1" applyAlignment="1">
      <alignment/>
    </xf>
    <xf numFmtId="176" fontId="60" fillId="38" borderId="10" xfId="0" applyNumberFormat="1" applyFont="1" applyFill="1" applyBorder="1" applyAlignment="1">
      <alignment vertical="center" wrapText="1" readingOrder="1"/>
    </xf>
    <xf numFmtId="176" fontId="9" fillId="38" borderId="10" xfId="0" applyNumberFormat="1" applyFont="1" applyFill="1" applyBorder="1" applyAlignment="1" applyProtection="1">
      <alignment vertical="center" wrapText="1" readingOrder="1"/>
      <protection locked="0"/>
    </xf>
    <xf numFmtId="176" fontId="9" fillId="38" borderId="11" xfId="0" applyNumberFormat="1" applyFont="1" applyFill="1" applyBorder="1" applyAlignment="1">
      <alignment vertical="center" wrapText="1" readingOrder="1"/>
    </xf>
    <xf numFmtId="176" fontId="61" fillId="38" borderId="10" xfId="0" applyNumberFormat="1" applyFont="1" applyFill="1" applyBorder="1" applyAlignment="1">
      <alignment vertical="center" wrapText="1" readingOrder="1"/>
    </xf>
    <xf numFmtId="176" fontId="9" fillId="38" borderId="10" xfId="0" applyNumberFormat="1" applyFont="1" applyFill="1" applyBorder="1" applyAlignment="1">
      <alignment vertical="center" readingOrder="1"/>
    </xf>
    <xf numFmtId="0" fontId="62" fillId="25" borderId="20" xfId="0" applyFont="1" applyFill="1" applyBorder="1" applyAlignment="1">
      <alignment horizontal="left" vertical="top" wrapText="1" readingOrder="1"/>
    </xf>
    <xf numFmtId="0" fontId="62" fillId="25" borderId="10" xfId="0" applyFont="1" applyFill="1" applyBorder="1" applyAlignment="1">
      <alignment horizontal="left" vertical="top" wrapText="1" readingOrder="1"/>
    </xf>
    <xf numFmtId="177" fontId="63" fillId="25" borderId="10" xfId="0" applyNumberFormat="1" applyFont="1" applyFill="1" applyBorder="1" applyAlignment="1">
      <alignment horizontal="center" vertical="center" wrapText="1"/>
    </xf>
    <xf numFmtId="0" fontId="63" fillId="25" borderId="19" xfId="0" applyFont="1" applyFill="1" applyBorder="1" applyAlignment="1">
      <alignment horizontal="center" vertical="center" wrapText="1" readingOrder="1"/>
    </xf>
    <xf numFmtId="176" fontId="64" fillId="7" borderId="10" xfId="0" applyNumberFormat="1" applyFont="1" applyFill="1" applyBorder="1" applyAlignment="1">
      <alignment horizontal="right" vertical="center" wrapText="1"/>
    </xf>
    <xf numFmtId="176" fontId="64" fillId="7" borderId="10" xfId="0" applyNumberFormat="1" applyFont="1" applyFill="1" applyBorder="1" applyAlignment="1">
      <alignment horizontal="right" vertical="center"/>
    </xf>
    <xf numFmtId="4" fontId="65" fillId="12" borderId="17" xfId="0" applyNumberFormat="1" applyFont="1" applyFill="1" applyBorder="1" applyAlignment="1">
      <alignment horizontal="center" vertical="center" wrapText="1"/>
    </xf>
    <xf numFmtId="0" fontId="66" fillId="39" borderId="21" xfId="0" applyFont="1" applyFill="1" applyBorder="1" applyAlignment="1">
      <alignment horizontal="center" vertical="top" wrapText="1" readingOrder="1"/>
    </xf>
    <xf numFmtId="0" fontId="67" fillId="39" borderId="22" xfId="0" applyFont="1" applyFill="1" applyBorder="1" applyAlignment="1">
      <alignment horizontal="center" vertical="center" wrapText="1" readingOrder="1"/>
    </xf>
    <xf numFmtId="0" fontId="65" fillId="40" borderId="23" xfId="0" applyFont="1" applyFill="1" applyBorder="1" applyAlignment="1">
      <alignment horizontal="center" vertical="center" wrapText="1" readingOrder="1"/>
    </xf>
    <xf numFmtId="4" fontId="65" fillId="40" borderId="23" xfId="0" applyNumberFormat="1" applyFont="1" applyFill="1" applyBorder="1" applyAlignment="1">
      <alignment horizontal="center" vertical="center" wrapText="1" readingOrder="1"/>
    </xf>
    <xf numFmtId="0" fontId="65" fillId="40" borderId="17" xfId="0" applyFont="1" applyFill="1" applyBorder="1" applyAlignment="1">
      <alignment horizontal="center" vertical="center" wrapText="1" readingOrder="1"/>
    </xf>
    <xf numFmtId="4" fontId="65" fillId="40" borderId="17" xfId="0" applyNumberFormat="1" applyFont="1" applyFill="1" applyBorder="1" applyAlignment="1">
      <alignment horizontal="center" vertical="center" wrapText="1" readingOrder="1"/>
    </xf>
    <xf numFmtId="176" fontId="64" fillId="7" borderId="10" xfId="0" applyNumberFormat="1" applyFont="1" applyFill="1" applyBorder="1" applyAlignment="1">
      <alignment horizontal="center" vertical="center" wrapText="1"/>
    </xf>
    <xf numFmtId="176" fontId="68" fillId="7" borderId="10" xfId="0" applyNumberFormat="1" applyFont="1" applyFill="1" applyBorder="1" applyAlignment="1">
      <alignment horizontal="right" wrapText="1" readingOrder="1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24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176" fontId="2" fillId="0" borderId="2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5"/>
      <c:rotY val="20"/>
      <c:depthPercent val="100"/>
      <c:rAngAx val="1"/>
    </c:view3D>
    <c:plotArea>
      <c:layout>
        <c:manualLayout>
          <c:xMode val="edge"/>
          <c:yMode val="edge"/>
          <c:x val="0.03325"/>
          <c:y val="0.013"/>
          <c:w val="0.9295"/>
          <c:h val="0.40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'[1]Лист1'!$F$26</c:f>
              <c:strCache>
                <c:ptCount val="1"/>
                <c:pt idx="0">
                  <c:v>Налог на прибыль организаций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'[1]Лист1'!$G$26:$I$26</c:f>
              <c:numCache>
                <c:ptCount val="3"/>
                <c:pt idx="0">
                  <c:v>4347.8</c:v>
                </c:pt>
                <c:pt idx="1">
                  <c:v>4097.8</c:v>
                </c:pt>
                <c:pt idx="2">
                  <c:v>2760.89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'[1]Лист1'!$F$27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'[1]Лист1'!$G$27:$I$27</c:f>
              <c:numCache>
                <c:ptCount val="3"/>
                <c:pt idx="0">
                  <c:v>216211.1</c:v>
                </c:pt>
                <c:pt idx="1">
                  <c:v>185711.05</c:v>
                </c:pt>
                <c:pt idx="2">
                  <c:v>171235.93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'[1]Лист1'!$F$28</c:f>
              <c:strCache>
                <c:ptCount val="1"/>
                <c:pt idx="0">
                  <c:v>Налог на совокупный доход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'[1]Лист1'!$G$28:$I$28</c:f>
              <c:numCache>
                <c:ptCount val="3"/>
                <c:pt idx="0">
                  <c:v>41825.72</c:v>
                </c:pt>
                <c:pt idx="1">
                  <c:v>40803.1</c:v>
                </c:pt>
                <c:pt idx="2">
                  <c:v>37474.94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'[1]Лист1'!$F$29</c:f>
              <c:strCache>
                <c:ptCount val="1"/>
                <c:pt idx="0">
                  <c:v>Налоги на имущество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'[1]Лист1'!$G$29:$I$29</c:f>
              <c:numCache>
                <c:ptCount val="3"/>
                <c:pt idx="0">
                  <c:v>25336.31</c:v>
                </c:pt>
                <c:pt idx="1">
                  <c:v>23080</c:v>
                </c:pt>
                <c:pt idx="2">
                  <c:v>20466.34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'[1]Лист1'!$F$30</c:f>
              <c:strCache>
                <c:ptCount val="1"/>
                <c:pt idx="0">
                  <c:v>Государственная пошлина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'[1]Лист1'!$G$30:$I$30</c:f>
              <c:numCache>
                <c:ptCount val="3"/>
                <c:pt idx="0">
                  <c:v>19018.3</c:v>
                </c:pt>
                <c:pt idx="1">
                  <c:v>17102.8</c:v>
                </c:pt>
                <c:pt idx="2">
                  <c:v>12185.92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'[1]Лист1'!$F$31</c:f>
              <c:strCache>
                <c:ptCount val="1"/>
                <c:pt idx="0">
                  <c:v>Налоги на товары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'[1]Лист1'!$G$31:$I$31</c:f>
              <c:numCache>
                <c:ptCount val="3"/>
                <c:pt idx="0">
                  <c:v>24569.4</c:v>
                </c:pt>
                <c:pt idx="1">
                  <c:v>22346.8</c:v>
                </c:pt>
                <c:pt idx="2">
                  <c:v>23350.44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'[1]Лист1'!$F$32</c:f>
              <c:strCache>
                <c:ptCount val="1"/>
                <c:pt idx="0">
                  <c:v>Доходы от использования имущества, находящегося в государственной и муниципальной собственности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'[1]Лист1'!$G$32:$I$32</c:f>
              <c:numCache>
                <c:ptCount val="3"/>
                <c:pt idx="0">
                  <c:v>71174.01</c:v>
                </c:pt>
                <c:pt idx="1">
                  <c:v>63479.54</c:v>
                </c:pt>
                <c:pt idx="2">
                  <c:v>45392.21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'[1]Лист1'!$F$33</c:f>
              <c:strCache>
                <c:ptCount val="1"/>
                <c:pt idx="0">
                  <c:v>Платежи при пользовании природными ресурсами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'[1]Лист1'!$G$33:$I$33</c:f>
              <c:numCache>
                <c:ptCount val="3"/>
                <c:pt idx="0">
                  <c:v>209</c:v>
                </c:pt>
                <c:pt idx="1">
                  <c:v>209</c:v>
                </c:pt>
                <c:pt idx="2">
                  <c:v>1250.79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'[1]Лист1'!$F$34</c:f>
              <c:strCache>
                <c:ptCount val="1"/>
                <c:pt idx="0">
                  <c:v>Доходы от оказания платных услуг и компенсации затрат государства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'[1]Лист1'!$G$34:$I$34</c:f>
              <c:numCache>
                <c:ptCount val="3"/>
                <c:pt idx="0">
                  <c:v>4621.8</c:v>
                </c:pt>
                <c:pt idx="1">
                  <c:v>4451.75</c:v>
                </c:pt>
                <c:pt idx="2">
                  <c:v>4546.69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'[1]Лист1'!$F$35</c:f>
              <c:strCache>
                <c:ptCount val="1"/>
                <c:pt idx="0">
                  <c:v>Доходы от продажи материальных и нематериальных активов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'[1]Лист1'!$G$35:$I$35</c:f>
              <c:numCache>
                <c:ptCount val="3"/>
                <c:pt idx="0">
                  <c:v>9776.41</c:v>
                </c:pt>
                <c:pt idx="1">
                  <c:v>7642.91</c:v>
                </c:pt>
                <c:pt idx="2">
                  <c:v>7385.6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'[1]Лист1'!$F$36</c:f>
              <c:strCache>
                <c:ptCount val="1"/>
                <c:pt idx="0">
                  <c:v>Штрафы, санкции, возмещение ущерба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'[1]Лист1'!$G$36:$I$36</c:f>
              <c:numCache>
                <c:ptCount val="3"/>
                <c:pt idx="0">
                  <c:v>9357.8</c:v>
                </c:pt>
                <c:pt idx="1">
                  <c:v>9032.8</c:v>
                </c:pt>
                <c:pt idx="2">
                  <c:v>7306.11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'[1]Лист1'!$F$37</c:f>
              <c:strCache>
                <c:ptCount val="1"/>
                <c:pt idx="0">
                  <c:v>прочие неналоговые доходы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'[1]Лист1'!$G$37:$I$37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932.67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'[1]Лист1'!$F$38</c:f>
              <c:strCache>
                <c:ptCount val="1"/>
                <c:pt idx="0">
                  <c:v>Дотации бюджетам субъектов Российской Федерации и муниципальных образований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'[1]Лист1'!$G$38:$I$38</c:f>
              <c:numCache>
                <c:ptCount val="3"/>
                <c:pt idx="0">
                  <c:v>276857.9</c:v>
                </c:pt>
                <c:pt idx="1">
                  <c:v>237169.3</c:v>
                </c:pt>
                <c:pt idx="2">
                  <c:v>249669.3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'[1]Лист1'!$F$39</c:f>
              <c:strCache>
                <c:ptCount val="1"/>
                <c:pt idx="0">
                  <c:v>Субсидии  бюджетам субъектов Российской Федерации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'[1]Лист1'!$G$39:$I$39</c:f>
              <c:numCache>
                <c:ptCount val="3"/>
                <c:pt idx="0">
                  <c:v>279854.86</c:v>
                </c:pt>
                <c:pt idx="1">
                  <c:v>209767.88</c:v>
                </c:pt>
                <c:pt idx="2">
                  <c:v>153570.73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'[1]Лист1'!$F$40</c:f>
              <c:strCache>
                <c:ptCount val="1"/>
                <c:pt idx="0">
                  <c:v>Субвенции бюджетам субъектов Российской Федерации 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'[1]Лист1'!$G$40:$I$40</c:f>
              <c:numCache>
                <c:ptCount val="3"/>
                <c:pt idx="0">
                  <c:v>842798.38</c:v>
                </c:pt>
                <c:pt idx="1">
                  <c:v>700930.95</c:v>
                </c:pt>
                <c:pt idx="2">
                  <c:v>709636.48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'[1]Лист1'!$F$41</c:f>
              <c:strCache>
                <c:ptCount val="1"/>
                <c:pt idx="0">
                  <c:v>Иные безвозмездные поступления</c:v>
                </c:pt>
              </c:strCache>
            </c:strRef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'[1]Лист1'!$G$41:$I$41</c:f>
              <c:numCache>
                <c:ptCount val="3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'[1]Лист1'!$F$42</c:f>
              <c:strCache>
                <c:ptCount val="1"/>
                <c:pt idx="0">
                  <c:v>возврат остатков субсидий и субвенций прошлых лет</c:v>
                </c:pt>
              </c:strCache>
            </c:strRef>
          </c:tx>
          <c:spPr>
            <a:solidFill>
              <a:srgbClr val="A9CE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'[1]Лист1'!$G$42:$I$42</c:f>
              <c:numCache>
                <c:ptCount val="3"/>
                <c:pt idx="0">
                  <c:v>-3841.6</c:v>
                </c:pt>
                <c:pt idx="1">
                  <c:v>-3841.6</c:v>
                </c:pt>
                <c:pt idx="2">
                  <c:v>-4313.14</c:v>
                </c:pt>
              </c:numCache>
            </c:numRef>
          </c:val>
          <c:shape val="box"/>
        </c:ser>
        <c:overlap val="100"/>
        <c:shape val="box"/>
        <c:axId val="16458071"/>
        <c:axId val="13904912"/>
      </c:bar3D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04912"/>
        <c:crosses val="autoZero"/>
        <c:auto val="1"/>
        <c:lblOffset val="100"/>
        <c:tickLblSkip val="2"/>
        <c:noMultiLvlLbl val="0"/>
      </c:catAx>
      <c:valAx>
        <c:axId val="13904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80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"/>
          <c:y val="0.438"/>
          <c:w val="0.92075"/>
          <c:h val="0.5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15"/>
          <c:w val="0.96875"/>
          <c:h val="0.5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расходы!$A$19</c:f>
              <c:strCache>
                <c:ptCount val="1"/>
                <c:pt idx="0">
                  <c:v>Общегосударственные вопросы (аппарат управления)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расходы!$B$18:$C$18</c:f>
              <c:strCache/>
            </c:strRef>
          </c:cat>
          <c:val>
            <c:numRef>
              <c:f>расходы!$B$19:$C$19</c:f>
              <c:numCache/>
            </c:numRef>
          </c:val>
          <c:shape val="box"/>
        </c:ser>
        <c:ser>
          <c:idx val="1"/>
          <c:order val="1"/>
          <c:tx>
            <c:strRef>
              <c:f>расходы!$A$20</c:f>
              <c:strCache>
                <c:ptCount val="1"/>
                <c:pt idx="0">
                  <c:v>Национальная оборона (ВУС)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расходы!$B$18:$C$18</c:f>
              <c:strCache/>
            </c:strRef>
          </c:cat>
          <c:val>
            <c:numRef>
              <c:f>расходы!$B$20:$C$20</c:f>
              <c:numCache/>
            </c:numRef>
          </c:val>
          <c:shape val="box"/>
        </c:ser>
        <c:ser>
          <c:idx val="2"/>
          <c:order val="2"/>
          <c:tx>
            <c:strRef>
              <c:f>расходы!$A$21</c:f>
              <c:strCache>
                <c:ptCount val="1"/>
                <c:pt idx="0">
                  <c:v>Национальная безопасности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расходы!$B$18:$C$18</c:f>
              <c:strCache/>
            </c:strRef>
          </c:cat>
          <c:val>
            <c:numRef>
              <c:f>расходы!$B$21:$C$21</c:f>
              <c:numCache/>
            </c:numRef>
          </c:val>
          <c:shape val="box"/>
        </c:ser>
        <c:ser>
          <c:idx val="3"/>
          <c:order val="3"/>
          <c:tx>
            <c:strRef>
              <c:f>расходы!$A$22</c:f>
              <c:strCache>
                <c:ptCount val="1"/>
                <c:pt idx="0">
                  <c:v>Национальная экономика (транспорт, дорожный фонд)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расходы!$B$18:$C$18</c:f>
              <c:strCache/>
            </c:strRef>
          </c:cat>
          <c:val>
            <c:numRef>
              <c:f>расходы!$B$22:$C$22</c:f>
              <c:numCache/>
            </c:numRef>
          </c:val>
          <c:shape val="box"/>
        </c:ser>
        <c:ser>
          <c:idx val="4"/>
          <c:order val="4"/>
          <c:tx>
            <c:strRef>
              <c:f>расходы!$A$23</c:f>
              <c:strCache>
                <c:ptCount val="1"/>
                <c:pt idx="0">
                  <c:v>ЖКХ (благоустройство, дороги города, кап. Ремонт жилого фонда)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расходы!$B$18:$C$18</c:f>
              <c:strCache/>
            </c:strRef>
          </c:cat>
          <c:val>
            <c:numRef>
              <c:f>расходы!$B$23:$C$23</c:f>
              <c:numCache/>
            </c:numRef>
          </c:val>
          <c:shape val="box"/>
        </c:ser>
        <c:ser>
          <c:idx val="5"/>
          <c:order val="5"/>
          <c:tx>
            <c:strRef>
              <c:f>расходы!$A$24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расходы!$B$18:$C$18</c:f>
              <c:strCache/>
            </c:strRef>
          </c:cat>
          <c:val>
            <c:numRef>
              <c:f>расходы!$B$24:$C$24</c:f>
              <c:numCache/>
            </c:numRef>
          </c:val>
          <c:shape val="box"/>
        </c:ser>
        <c:ser>
          <c:idx val="6"/>
          <c:order val="6"/>
          <c:tx>
            <c:strRef>
              <c:f>расходы!$A$25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расходы!$B$18:$C$18</c:f>
              <c:strCache/>
            </c:strRef>
          </c:cat>
          <c:val>
            <c:numRef>
              <c:f>расходы!$B$25:$C$25</c:f>
              <c:numCache/>
            </c:numRef>
          </c:val>
          <c:shape val="box"/>
        </c:ser>
        <c:ser>
          <c:idx val="7"/>
          <c:order val="7"/>
          <c:tx>
            <c:strRef>
              <c:f>расходы!$A$26</c:f>
              <c:strCache>
                <c:ptCount val="1"/>
                <c:pt idx="0">
                  <c:v>Культура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расходы!$B$18:$C$18</c:f>
              <c:strCache/>
            </c:strRef>
          </c:cat>
          <c:val>
            <c:numRef>
              <c:f>расходы!$B$26:$C$26</c:f>
              <c:numCache/>
            </c:numRef>
          </c:val>
          <c:shape val="box"/>
        </c:ser>
        <c:ser>
          <c:idx val="8"/>
          <c:order val="8"/>
          <c:tx>
            <c:strRef>
              <c:f>расходы!$A$27</c:f>
              <c:strCache>
                <c:ptCount val="1"/>
                <c:pt idx="0">
                  <c:v>Здравоохранение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расходы!$B$18:$C$18</c:f>
              <c:strCache/>
            </c:strRef>
          </c:cat>
          <c:val>
            <c:numRef>
              <c:f>расходы!$B$27:$C$27</c:f>
              <c:numCache/>
            </c:numRef>
          </c:val>
          <c:shape val="box"/>
        </c:ser>
        <c:ser>
          <c:idx val="9"/>
          <c:order val="9"/>
          <c:tx>
            <c:strRef>
              <c:f>расходы!$A$28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расходы!$B$18:$C$18</c:f>
              <c:strCache/>
            </c:strRef>
          </c:cat>
          <c:val>
            <c:numRef>
              <c:f>расходы!$B$28:$C$28</c:f>
              <c:numCache/>
            </c:numRef>
          </c:val>
          <c:shape val="box"/>
        </c:ser>
        <c:ser>
          <c:idx val="10"/>
          <c:order val="10"/>
          <c:tx>
            <c:strRef>
              <c:f>расходы!$A$29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расходы!$B$18:$C$18</c:f>
              <c:strCache/>
            </c:strRef>
          </c:cat>
          <c:val>
            <c:numRef>
              <c:f>расходы!$B$29:$C$29</c:f>
              <c:numCache/>
            </c:numRef>
          </c:val>
          <c:shape val="box"/>
        </c:ser>
        <c:ser>
          <c:idx val="11"/>
          <c:order val="11"/>
          <c:tx>
            <c:strRef>
              <c:f>расходы!$A$30</c:f>
              <c:strCache>
                <c:ptCount val="1"/>
                <c:pt idx="0">
                  <c:v>ОБСЛУЖИВАНИЕ МУНИЦИПАЛЬНОГО ДОЛГА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расходы!$B$18:$C$18</c:f>
              <c:strCache/>
            </c:strRef>
          </c:cat>
          <c:val>
            <c:numRef>
              <c:f>расходы!$B$30:$C$30</c:f>
              <c:numCache/>
            </c:numRef>
          </c:val>
          <c:shape val="box"/>
        </c:ser>
        <c:overlap val="100"/>
        <c:shape val="box"/>
        <c:axId val="58035345"/>
        <c:axId val="52556058"/>
      </c:bar3D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6058"/>
        <c:crosses val="autoZero"/>
        <c:auto val="1"/>
        <c:lblOffset val="100"/>
        <c:tickLblSkip val="1"/>
        <c:noMultiLvlLbl val="0"/>
      </c:catAx>
      <c:valAx>
        <c:axId val="52556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53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75"/>
          <c:y val="0.61525"/>
          <c:w val="0.4655"/>
          <c:h val="0.3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5</xdr:row>
      <xdr:rowOff>85725</xdr:rowOff>
    </xdr:from>
    <xdr:to>
      <xdr:col>2</xdr:col>
      <xdr:colOff>647700</xdr:colOff>
      <xdr:row>34</xdr:row>
      <xdr:rowOff>85725</xdr:rowOff>
    </xdr:to>
    <xdr:graphicFrame>
      <xdr:nvGraphicFramePr>
        <xdr:cNvPr id="1" name="Диаграмма 2"/>
        <xdr:cNvGraphicFramePr/>
      </xdr:nvGraphicFramePr>
      <xdr:xfrm>
        <a:off x="857250" y="1524000"/>
        <a:ext cx="3267075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342900</xdr:rowOff>
    </xdr:from>
    <xdr:to>
      <xdr:col>8</xdr:col>
      <xdr:colOff>1057275</xdr:colOff>
      <xdr:row>28</xdr:row>
      <xdr:rowOff>152400</xdr:rowOff>
    </xdr:to>
    <xdr:graphicFrame>
      <xdr:nvGraphicFramePr>
        <xdr:cNvPr id="1" name="Диаграмма 4"/>
        <xdr:cNvGraphicFramePr/>
      </xdr:nvGraphicFramePr>
      <xdr:xfrm>
        <a:off x="6248400" y="542925"/>
        <a:ext cx="72009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6\c$\Documents%20and%20Settings\lenag\&#1052;&#1086;&#1080;%20&#1076;&#1086;&#1082;&#1091;&#1084;&#1077;&#1085;&#1090;&#1099;\&#1041;&#1102;&#1076;&#1078;&#1077;&#1090;&#1085;&#1099;&#1081;%20&#1086;&#1090;&#1076;&#1077;&#1083;\1.%20&#1085;&#1072;&#1095;.&#1086;&#1090;&#1076;&#1077;&#1083;&#1072;\2016%20&#1075;&#1086;&#1076;\&#1089;&#1072;&#1081;&#1090;\&#1043;&#1054;&#1058;&#1054;&#1042;&#1054;\&#1044;&#1086;&#1093;&#1086;&#1076;&#1099;%20&#1085;&#1072;%2001.12.2016\&#1044;&#1086;&#1093;&#1086;&#1076;&#1099;%20&#1085;&#1072;&#1083;&#1086;&#1075;+&#1085;&#1077;&#1085;&#1072;&#1083;&#1086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Лист1"/>
      <sheetName val="Лист2"/>
    </sheetNames>
    <sheetDataSet>
      <sheetData sheetId="2">
        <row r="25">
          <cell r="G25" t="str">
            <v>План на год</v>
          </cell>
          <cell r="H25" t="str">
            <v>План за 11 мес 2016 г.</v>
          </cell>
          <cell r="I25" t="str">
            <v>Факт исполнения на отчет дату</v>
          </cell>
        </row>
        <row r="26">
          <cell r="F26" t="str">
            <v>Налог на прибыль организаций</v>
          </cell>
          <cell r="G26">
            <v>4347.8</v>
          </cell>
          <cell r="H26">
            <v>4097.8</v>
          </cell>
          <cell r="I26">
            <v>2760.89</v>
          </cell>
        </row>
        <row r="27">
          <cell r="F27" t="str">
            <v>Налог на доходы физических лиц</v>
          </cell>
          <cell r="G27">
            <v>216211.1</v>
          </cell>
          <cell r="H27">
            <v>185711.05</v>
          </cell>
          <cell r="I27">
            <v>171235.93</v>
          </cell>
        </row>
        <row r="28">
          <cell r="F28" t="str">
            <v>Налог на совокупный доход</v>
          </cell>
          <cell r="G28">
            <v>41825.72</v>
          </cell>
          <cell r="H28">
            <v>40803.1</v>
          </cell>
          <cell r="I28">
            <v>37474.94</v>
          </cell>
        </row>
        <row r="29">
          <cell r="F29" t="str">
            <v>Налоги на имущество</v>
          </cell>
          <cell r="G29">
            <v>25336.31</v>
          </cell>
          <cell r="H29">
            <v>23080</v>
          </cell>
          <cell r="I29">
            <v>20466.34</v>
          </cell>
        </row>
        <row r="30">
          <cell r="F30" t="str">
            <v>Государственная пошлина</v>
          </cell>
          <cell r="G30">
            <v>19018.3</v>
          </cell>
          <cell r="H30">
            <v>17102.8</v>
          </cell>
          <cell r="I30">
            <v>12185.92</v>
          </cell>
        </row>
        <row r="31">
          <cell r="F31" t="str">
            <v>Налоги на товары</v>
          </cell>
          <cell r="G31">
            <v>24569.4</v>
          </cell>
          <cell r="H31">
            <v>22346.8</v>
          </cell>
          <cell r="I31">
            <v>23350.44</v>
          </cell>
        </row>
        <row r="32">
          <cell r="F32" t="str">
            <v>Доходы от использования имущества, находящегося в государственной и муниципальной собственности</v>
          </cell>
          <cell r="G32">
            <v>71174.01</v>
          </cell>
          <cell r="H32">
            <v>63479.54</v>
          </cell>
          <cell r="I32">
            <v>45392.21</v>
          </cell>
        </row>
        <row r="33">
          <cell r="F33" t="str">
            <v>Платежи при пользовании природными ресурсами</v>
          </cell>
          <cell r="G33">
            <v>209</v>
          </cell>
          <cell r="H33">
            <v>209</v>
          </cell>
          <cell r="I33">
            <v>1250.79</v>
          </cell>
        </row>
        <row r="34">
          <cell r="F34" t="str">
            <v>Доходы от оказания платных услуг и компенсации затрат государства</v>
          </cell>
          <cell r="G34">
            <v>4621.8</v>
          </cell>
          <cell r="H34">
            <v>4451.75</v>
          </cell>
          <cell r="I34">
            <v>4546.69</v>
          </cell>
        </row>
        <row r="35">
          <cell r="F35" t="str">
            <v>Доходы от продажи материальных и нематериальных активов</v>
          </cell>
          <cell r="G35">
            <v>9776.41</v>
          </cell>
          <cell r="H35">
            <v>7642.91</v>
          </cell>
          <cell r="I35">
            <v>7385.6</v>
          </cell>
        </row>
        <row r="36">
          <cell r="F36" t="str">
            <v>Штрафы, санкции, возмещение ущерба</v>
          </cell>
          <cell r="G36">
            <v>9357.8</v>
          </cell>
          <cell r="H36">
            <v>9032.8</v>
          </cell>
          <cell r="I36">
            <v>7306.11</v>
          </cell>
        </row>
        <row r="37">
          <cell r="F37" t="str">
            <v>прочие неналоговые доходы</v>
          </cell>
          <cell r="G37">
            <v>0</v>
          </cell>
          <cell r="H37">
            <v>0</v>
          </cell>
          <cell r="I37">
            <v>932.67</v>
          </cell>
        </row>
        <row r="38">
          <cell r="F38" t="str">
            <v>Дотации бюджетам субъектов Российской Федерации и муниципальных образований</v>
          </cell>
          <cell r="G38">
            <v>276857.9</v>
          </cell>
          <cell r="H38">
            <v>237169.3</v>
          </cell>
          <cell r="I38">
            <v>249669.3</v>
          </cell>
        </row>
        <row r="39">
          <cell r="F39" t="str">
            <v>Субсидии  бюджетам субъектов Российской Федерации</v>
          </cell>
          <cell r="G39">
            <v>279854.86</v>
          </cell>
          <cell r="H39">
            <v>209767.88</v>
          </cell>
          <cell r="I39">
            <v>153570.73</v>
          </cell>
        </row>
        <row r="40">
          <cell r="F40" t="str">
            <v>Субвенции бюджетам субъектов Российской Федерации </v>
          </cell>
          <cell r="G40">
            <v>842798.38</v>
          </cell>
          <cell r="H40">
            <v>700930.95</v>
          </cell>
          <cell r="I40">
            <v>709636.48</v>
          </cell>
        </row>
        <row r="41">
          <cell r="F41" t="str">
            <v>Иные безвозмездные поступления</v>
          </cell>
          <cell r="G41">
            <v>7.4</v>
          </cell>
          <cell r="H41">
            <v>7.4</v>
          </cell>
          <cell r="I41">
            <v>7.4</v>
          </cell>
        </row>
        <row r="42">
          <cell r="F42" t="str">
            <v>возврат остатков субсидий и субвенций прошлых лет</v>
          </cell>
          <cell r="G42">
            <v>-3841.6</v>
          </cell>
          <cell r="H42">
            <v>-3841.6</v>
          </cell>
          <cell r="I42">
            <v>-4313.14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:D4"/>
    </sheetView>
  </sheetViews>
  <sheetFormatPr defaultColWidth="9.00390625" defaultRowHeight="12.75"/>
  <cols>
    <col min="1" max="1" width="44.875" style="29" customWidth="1"/>
    <col min="2" max="2" width="15.1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625" style="30" customWidth="1"/>
    <col min="10" max="16384" width="9.125" style="29" customWidth="1"/>
  </cols>
  <sheetData>
    <row r="1" spans="1:9" ht="15">
      <c r="A1" s="111" t="s">
        <v>122</v>
      </c>
      <c r="B1" s="111"/>
      <c r="C1" s="111"/>
      <c r="D1" s="111"/>
      <c r="E1" s="111"/>
      <c r="F1" s="111"/>
      <c r="G1" s="111"/>
      <c r="H1" s="111"/>
      <c r="I1" s="38"/>
    </row>
    <row r="2" spans="1:9" ht="15">
      <c r="A2" s="112" t="s">
        <v>130</v>
      </c>
      <c r="B2" s="112"/>
      <c r="C2" s="112"/>
      <c r="D2" s="112"/>
      <c r="E2" s="112"/>
      <c r="F2" s="112"/>
      <c r="G2" s="112"/>
      <c r="H2" s="112"/>
      <c r="I2" s="39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14" t="s">
        <v>3</v>
      </c>
      <c r="B6" s="115"/>
      <c r="C6" s="115"/>
      <c r="D6" s="115"/>
      <c r="E6" s="115"/>
      <c r="F6" s="115"/>
      <c r="G6" s="115"/>
      <c r="H6" s="115"/>
      <c r="I6" s="116"/>
    </row>
    <row r="7" spans="1:9" ht="12.75">
      <c r="A7" s="6" t="s">
        <v>4</v>
      </c>
      <c r="B7" s="33">
        <f>B8+B9</f>
        <v>220558.89999999997</v>
      </c>
      <c r="C7" s="33">
        <f>C8+C9</f>
        <v>10859.7</v>
      </c>
      <c r="D7" s="33">
        <f>D8+D9</f>
        <v>7991.55</v>
      </c>
      <c r="E7" s="33">
        <f>$D:$D/$B:$B*100</f>
        <v>3.6233178529635404</v>
      </c>
      <c r="F7" s="33">
        <f>$D:$D/$C:$C*100</f>
        <v>73.58904942125473</v>
      </c>
      <c r="G7" s="33">
        <f>G8+G9</f>
        <v>9421.5</v>
      </c>
      <c r="H7" s="33">
        <f>$D:$D/$G:$G*100</f>
        <v>84.82248049673619</v>
      </c>
      <c r="I7" s="33">
        <f>I8+I9</f>
        <v>7991.55</v>
      </c>
    </row>
    <row r="8" spans="1:9" ht="25.5">
      <c r="A8" s="4" t="s">
        <v>5</v>
      </c>
      <c r="B8" s="34">
        <v>4347.8</v>
      </c>
      <c r="C8" s="34">
        <v>180</v>
      </c>
      <c r="D8" s="34">
        <v>39.77</v>
      </c>
      <c r="E8" s="33">
        <f>$D:$D/$B:$B*100</f>
        <v>0.9147154882929298</v>
      </c>
      <c r="F8" s="33">
        <f>$D:$D/$C:$C*100</f>
        <v>22.09444444444445</v>
      </c>
      <c r="G8" s="34">
        <v>346.5</v>
      </c>
      <c r="H8" s="33">
        <f>$D:$D/$G:$G*100</f>
        <v>11.477633477633479</v>
      </c>
      <c r="I8" s="34">
        <v>39.77</v>
      </c>
    </row>
    <row r="9" spans="1:9" ht="12.75" customHeight="1">
      <c r="A9" s="117" t="s">
        <v>82</v>
      </c>
      <c r="B9" s="104">
        <f>B11+B12+B13+B14</f>
        <v>216211.09999999998</v>
      </c>
      <c r="C9" s="104">
        <f>C11+C12+C13+C14</f>
        <v>10679.7</v>
      </c>
      <c r="D9" s="104">
        <f>D11+D12+D13+D14</f>
        <v>7951.78</v>
      </c>
      <c r="E9" s="106">
        <f>$D:$D/$B:$B*100</f>
        <v>3.6777852755940836</v>
      </c>
      <c r="F9" s="104">
        <f>$D:$D/$C:$C*100</f>
        <v>74.45696040150939</v>
      </c>
      <c r="G9" s="104">
        <f>G11+G12+G13+G14</f>
        <v>9075</v>
      </c>
      <c r="H9" s="106">
        <f>$D:$D/$G:$G*100</f>
        <v>87.62292011019284</v>
      </c>
      <c r="I9" s="104">
        <f>I11+I12+I13+I14</f>
        <v>7951.78</v>
      </c>
    </row>
    <row r="10" spans="1:9" ht="12.75">
      <c r="A10" s="118"/>
      <c r="B10" s="105"/>
      <c r="C10" s="105"/>
      <c r="D10" s="105"/>
      <c r="E10" s="107"/>
      <c r="F10" s="119"/>
      <c r="G10" s="105"/>
      <c r="H10" s="107"/>
      <c r="I10" s="105"/>
    </row>
    <row r="11" spans="1:9" ht="51" customHeight="1">
      <c r="A11" s="1" t="s">
        <v>86</v>
      </c>
      <c r="B11" s="35">
        <v>209649.4</v>
      </c>
      <c r="C11" s="35">
        <v>10600</v>
      </c>
      <c r="D11" s="35">
        <v>7806.19</v>
      </c>
      <c r="E11" s="33">
        <f>$D:$D/$B:$B*100</f>
        <v>3.7234497212966025</v>
      </c>
      <c r="F11" s="33">
        <f>$D:$D/$C:$C*100</f>
        <v>73.64330188679244</v>
      </c>
      <c r="G11" s="35">
        <v>8995.5</v>
      </c>
      <c r="H11" s="33">
        <f aca="true" t="shared" si="0" ref="H11:H19">$D:$D/$G:$G*100</f>
        <v>86.77883386137512</v>
      </c>
      <c r="I11" s="35">
        <v>7806.19</v>
      </c>
    </row>
    <row r="12" spans="1:9" ht="89.25">
      <c r="A12" s="2" t="s">
        <v>87</v>
      </c>
      <c r="B12" s="35">
        <v>2481.4</v>
      </c>
      <c r="C12" s="35">
        <v>52.7</v>
      </c>
      <c r="D12" s="35">
        <v>102.75</v>
      </c>
      <c r="E12" s="33">
        <f aca="true" t="shared" si="1" ref="E12:E34">$D:$D/$B:$B*100</f>
        <v>4.140807608608044</v>
      </c>
      <c r="F12" s="33">
        <f aca="true" t="shared" si="2" ref="F12:F19">$D:$D/$C:$C*100</f>
        <v>194.97153700189753</v>
      </c>
      <c r="G12" s="35">
        <v>52.7</v>
      </c>
      <c r="H12" s="33">
        <f t="shared" si="0"/>
        <v>194.97153700189753</v>
      </c>
      <c r="I12" s="35">
        <v>102.75</v>
      </c>
    </row>
    <row r="13" spans="1:9" ht="25.5">
      <c r="A13" s="3" t="s">
        <v>88</v>
      </c>
      <c r="B13" s="35">
        <v>3645.9</v>
      </c>
      <c r="C13" s="35">
        <v>25.3</v>
      </c>
      <c r="D13" s="35">
        <v>20.05</v>
      </c>
      <c r="E13" s="33">
        <f t="shared" si="1"/>
        <v>0.5499328012287775</v>
      </c>
      <c r="F13" s="33">
        <f t="shared" si="2"/>
        <v>79.2490118577075</v>
      </c>
      <c r="G13" s="35">
        <v>25.3</v>
      </c>
      <c r="H13" s="33">
        <f t="shared" si="0"/>
        <v>79.2490118577075</v>
      </c>
      <c r="I13" s="35">
        <v>20.05</v>
      </c>
    </row>
    <row r="14" spans="1:9" ht="65.25" customHeight="1">
      <c r="A14" s="7" t="s">
        <v>90</v>
      </c>
      <c r="B14" s="35">
        <v>434.4</v>
      </c>
      <c r="C14" s="49">
        <v>1.7</v>
      </c>
      <c r="D14" s="35">
        <v>22.79</v>
      </c>
      <c r="E14" s="33">
        <f t="shared" si="1"/>
        <v>5.246316758747698</v>
      </c>
      <c r="F14" s="33">
        <f t="shared" si="2"/>
        <v>1340.5882352941176</v>
      </c>
      <c r="G14" s="35">
        <v>1.5</v>
      </c>
      <c r="H14" s="33">
        <f t="shared" si="0"/>
        <v>1519.3333333333333</v>
      </c>
      <c r="I14" s="35">
        <v>22.79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1794</v>
      </c>
      <c r="D15" s="42">
        <f>D16+D17+D18+D19</f>
        <v>1538.6799999999998</v>
      </c>
      <c r="E15" s="33">
        <f t="shared" si="1"/>
        <v>6.262586794956328</v>
      </c>
      <c r="F15" s="33">
        <f t="shared" si="2"/>
        <v>85.76811594202897</v>
      </c>
      <c r="G15" s="42">
        <f>G16+G17+G18+G19</f>
        <v>1752.3</v>
      </c>
      <c r="H15" s="33">
        <f t="shared" si="0"/>
        <v>87.80916509730068</v>
      </c>
      <c r="I15" s="42">
        <f>I16+I17+I18+I19</f>
        <v>1538.6799999999998</v>
      </c>
    </row>
    <row r="16" spans="1:9" ht="37.5" customHeight="1">
      <c r="A16" s="10" t="s">
        <v>96</v>
      </c>
      <c r="B16" s="35">
        <v>7841.5</v>
      </c>
      <c r="C16" s="49">
        <v>680</v>
      </c>
      <c r="D16" s="35">
        <v>584.34</v>
      </c>
      <c r="E16" s="33">
        <f t="shared" si="1"/>
        <v>7.451890582159026</v>
      </c>
      <c r="F16" s="33">
        <f t="shared" si="2"/>
        <v>85.93235294117648</v>
      </c>
      <c r="G16" s="35">
        <v>685.9</v>
      </c>
      <c r="H16" s="33">
        <f t="shared" si="0"/>
        <v>85.19317684793702</v>
      </c>
      <c r="I16" s="35">
        <v>584.34</v>
      </c>
    </row>
    <row r="17" spans="1:9" ht="56.25" customHeight="1">
      <c r="A17" s="10" t="s">
        <v>97</v>
      </c>
      <c r="B17" s="35">
        <v>164.8</v>
      </c>
      <c r="C17" s="49">
        <v>14</v>
      </c>
      <c r="D17" s="35">
        <v>9.47</v>
      </c>
      <c r="E17" s="33">
        <f t="shared" si="1"/>
        <v>5.746359223300971</v>
      </c>
      <c r="F17" s="33">
        <f t="shared" si="2"/>
        <v>67.64285714285715</v>
      </c>
      <c r="G17" s="35">
        <v>14.5</v>
      </c>
      <c r="H17" s="33">
        <f t="shared" si="0"/>
        <v>65.3103448275862</v>
      </c>
      <c r="I17" s="35">
        <v>9.47</v>
      </c>
    </row>
    <row r="18" spans="1:9" ht="55.5" customHeight="1">
      <c r="A18" s="10" t="s">
        <v>98</v>
      </c>
      <c r="B18" s="35">
        <v>18156.6</v>
      </c>
      <c r="C18" s="49">
        <v>1200</v>
      </c>
      <c r="D18" s="35">
        <v>1020.54</v>
      </c>
      <c r="E18" s="33">
        <f t="shared" si="1"/>
        <v>5.620766002445392</v>
      </c>
      <c r="F18" s="33">
        <f t="shared" si="2"/>
        <v>85.04499999999999</v>
      </c>
      <c r="G18" s="35">
        <v>1132.1</v>
      </c>
      <c r="H18" s="33">
        <f t="shared" si="0"/>
        <v>90.14574684215175</v>
      </c>
      <c r="I18" s="35">
        <v>1020.54</v>
      </c>
    </row>
    <row r="19" spans="1:9" ht="54" customHeight="1">
      <c r="A19" s="10" t="s">
        <v>99</v>
      </c>
      <c r="B19" s="35">
        <v>-1593.5</v>
      </c>
      <c r="C19" s="49">
        <v>-100</v>
      </c>
      <c r="D19" s="35">
        <v>-75.67</v>
      </c>
      <c r="E19" s="33">
        <f t="shared" si="1"/>
        <v>4.748666457483527</v>
      </c>
      <c r="F19" s="33">
        <f t="shared" si="2"/>
        <v>75.67</v>
      </c>
      <c r="G19" s="35">
        <v>-80.2</v>
      </c>
      <c r="H19" s="33">
        <f t="shared" si="0"/>
        <v>94.35162094763092</v>
      </c>
      <c r="I19" s="35">
        <v>-75.67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7810.1</v>
      </c>
      <c r="D20" s="42">
        <f>D21+D22+D23</f>
        <v>7954.9</v>
      </c>
      <c r="E20" s="33">
        <f t="shared" si="1"/>
        <v>19.019158546463757</v>
      </c>
      <c r="F20" s="33">
        <f aca="true" t="shared" si="3" ref="F20:F29">$D:$D/$C:$C*100</f>
        <v>101.8540095517343</v>
      </c>
      <c r="G20" s="42">
        <f>G21+G22+G23</f>
        <v>7704</v>
      </c>
      <c r="H20" s="33">
        <f aca="true" t="shared" si="4" ref="H20:H31">$D:$D/$G:$G*100</f>
        <v>103.25674974039461</v>
      </c>
      <c r="I20" s="42">
        <f>I21+I22+I23</f>
        <v>7954.9</v>
      </c>
    </row>
    <row r="21" spans="1:9" ht="18.75" customHeight="1">
      <c r="A21" s="5" t="s">
        <v>102</v>
      </c>
      <c r="B21" s="35">
        <v>40121.82</v>
      </c>
      <c r="C21" s="35">
        <v>7500.1</v>
      </c>
      <c r="D21" s="35">
        <v>7864.25</v>
      </c>
      <c r="E21" s="33">
        <f t="shared" si="1"/>
        <v>19.600930366568615</v>
      </c>
      <c r="F21" s="33">
        <f t="shared" si="3"/>
        <v>104.85526859641871</v>
      </c>
      <c r="G21" s="35">
        <v>7395.6</v>
      </c>
      <c r="H21" s="33">
        <f t="shared" si="4"/>
        <v>106.33687598031261</v>
      </c>
      <c r="I21" s="35">
        <v>7864.25</v>
      </c>
    </row>
    <row r="22" spans="1:9" ht="12.75">
      <c r="A22" s="3" t="s">
        <v>100</v>
      </c>
      <c r="B22" s="35">
        <v>625.7</v>
      </c>
      <c r="C22" s="35">
        <v>0</v>
      </c>
      <c r="D22" s="35">
        <v>0</v>
      </c>
      <c r="E22" s="33">
        <f t="shared" si="1"/>
        <v>0</v>
      </c>
      <c r="F22" s="33">
        <v>0</v>
      </c>
      <c r="G22" s="35">
        <v>0.5</v>
      </c>
      <c r="H22" s="33">
        <f t="shared" si="4"/>
        <v>0</v>
      </c>
      <c r="I22" s="35">
        <v>0</v>
      </c>
    </row>
    <row r="23" spans="1:9" ht="27" customHeight="1">
      <c r="A23" s="3" t="s">
        <v>101</v>
      </c>
      <c r="B23" s="35">
        <v>1078.2</v>
      </c>
      <c r="C23" s="35">
        <v>310</v>
      </c>
      <c r="D23" s="35">
        <v>90.65</v>
      </c>
      <c r="E23" s="33">
        <f t="shared" si="1"/>
        <v>8.407531070302356</v>
      </c>
      <c r="F23" s="33">
        <f t="shared" si="3"/>
        <v>29.241935483870968</v>
      </c>
      <c r="G23" s="35">
        <v>307.9</v>
      </c>
      <c r="H23" s="33">
        <f t="shared" si="4"/>
        <v>29.441377070477433</v>
      </c>
      <c r="I23" s="35">
        <v>90.65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650</v>
      </c>
      <c r="D24" s="42">
        <f>$25:$25+$26:$26</f>
        <v>1587.42</v>
      </c>
      <c r="E24" s="33">
        <f t="shared" si="1"/>
        <v>6.265395394988459</v>
      </c>
      <c r="F24" s="33">
        <f t="shared" si="3"/>
        <v>244.21846153846155</v>
      </c>
      <c r="G24" s="42">
        <f>$25:$25+$26:$26</f>
        <v>638.7</v>
      </c>
      <c r="H24" s="33">
        <f t="shared" si="4"/>
        <v>248.53922029121654</v>
      </c>
      <c r="I24" s="42">
        <f>$25:$25+$26:$26</f>
        <v>1587.42</v>
      </c>
    </row>
    <row r="25" spans="1:9" ht="12.75">
      <c r="A25" s="3" t="s">
        <v>9</v>
      </c>
      <c r="B25" s="35">
        <v>8355.6</v>
      </c>
      <c r="C25" s="35">
        <v>150</v>
      </c>
      <c r="D25" s="35">
        <v>156.99</v>
      </c>
      <c r="E25" s="33">
        <f t="shared" si="1"/>
        <v>1.878859686916559</v>
      </c>
      <c r="F25" s="33">
        <f t="shared" si="3"/>
        <v>104.66</v>
      </c>
      <c r="G25" s="35">
        <v>133.7</v>
      </c>
      <c r="H25" s="33">
        <f t="shared" si="4"/>
        <v>117.41959611069561</v>
      </c>
      <c r="I25" s="35">
        <v>156.99</v>
      </c>
    </row>
    <row r="26" spans="1:9" ht="12.75">
      <c r="A26" s="3" t="s">
        <v>10</v>
      </c>
      <c r="B26" s="35">
        <v>16980.71</v>
      </c>
      <c r="C26" s="35">
        <v>500</v>
      </c>
      <c r="D26" s="35">
        <v>1430.43</v>
      </c>
      <c r="E26" s="33">
        <f t="shared" si="1"/>
        <v>8.42385271287243</v>
      </c>
      <c r="F26" s="33">
        <f t="shared" si="3"/>
        <v>286.086</v>
      </c>
      <c r="G26" s="35">
        <v>505</v>
      </c>
      <c r="H26" s="33">
        <f t="shared" si="4"/>
        <v>283.25346534653465</v>
      </c>
      <c r="I26" s="35">
        <v>1430.43</v>
      </c>
    </row>
    <row r="27" spans="1:9" ht="12.75">
      <c r="A27" s="6" t="s">
        <v>11</v>
      </c>
      <c r="B27" s="42">
        <f>B28+B29+B30</f>
        <v>19018.3</v>
      </c>
      <c r="C27" s="42">
        <f>C28+C29+C30</f>
        <v>1004.8</v>
      </c>
      <c r="D27" s="42">
        <f>D28+D29+D30</f>
        <v>902.94</v>
      </c>
      <c r="E27" s="33">
        <f t="shared" si="1"/>
        <v>4.747742963356346</v>
      </c>
      <c r="F27" s="33">
        <f t="shared" si="3"/>
        <v>89.8626592356688</v>
      </c>
      <c r="G27" s="42">
        <f>G28+G29+G30</f>
        <v>807.5</v>
      </c>
      <c r="H27" s="33">
        <f t="shared" si="4"/>
        <v>111.81919504643965</v>
      </c>
      <c r="I27" s="42">
        <f>I28+I29+I30</f>
        <v>902.94</v>
      </c>
    </row>
    <row r="28" spans="1:9" ht="25.5">
      <c r="A28" s="3" t="s">
        <v>12</v>
      </c>
      <c r="B28" s="35">
        <v>18910.3</v>
      </c>
      <c r="C28" s="35">
        <v>1000</v>
      </c>
      <c r="D28" s="35">
        <v>902.94</v>
      </c>
      <c r="E28" s="33">
        <f t="shared" si="1"/>
        <v>4.774858146089698</v>
      </c>
      <c r="F28" s="33">
        <f t="shared" si="3"/>
        <v>90.29400000000001</v>
      </c>
      <c r="G28" s="35">
        <v>807.5</v>
      </c>
      <c r="H28" s="33">
        <f t="shared" si="4"/>
        <v>111.81919504643965</v>
      </c>
      <c r="I28" s="35">
        <v>902.94</v>
      </c>
    </row>
    <row r="29" spans="1:9" ht="25.5">
      <c r="A29" s="5" t="s">
        <v>104</v>
      </c>
      <c r="B29" s="35">
        <v>58</v>
      </c>
      <c r="C29" s="35">
        <v>4.8</v>
      </c>
      <c r="D29" s="35">
        <v>0</v>
      </c>
      <c r="E29" s="33">
        <f t="shared" si="1"/>
        <v>0</v>
      </c>
      <c r="F29" s="33">
        <f t="shared" si="3"/>
        <v>0</v>
      </c>
      <c r="G29" s="35">
        <v>0</v>
      </c>
      <c r="H29" s="33">
        <v>0</v>
      </c>
      <c r="I29" s="35">
        <v>0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1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0</v>
      </c>
      <c r="E31" s="33">
        <v>0</v>
      </c>
      <c r="F31" s="33">
        <v>0</v>
      </c>
      <c r="G31" s="42">
        <f>G32+G33</f>
        <v>0.1</v>
      </c>
      <c r="H31" s="33">
        <f t="shared" si="4"/>
        <v>0</v>
      </c>
      <c r="I31" s="42">
        <f>I32+I33</f>
        <v>0</v>
      </c>
    </row>
    <row r="32" spans="1:9" ht="25.5">
      <c r="A32" s="3" t="s">
        <v>106</v>
      </c>
      <c r="B32" s="35">
        <v>0</v>
      </c>
      <c r="C32" s="35">
        <v>0</v>
      </c>
      <c r="D32" s="35">
        <v>0</v>
      </c>
      <c r="E32" s="33">
        <v>0</v>
      </c>
      <c r="F32" s="33">
        <v>0</v>
      </c>
      <c r="G32" s="35">
        <v>0</v>
      </c>
      <c r="H32" s="33">
        <v>0</v>
      </c>
      <c r="I32" s="35">
        <v>0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0.1</v>
      </c>
      <c r="H33" s="33">
        <f>$D:$D/$G:$G*100</f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1820</v>
      </c>
      <c r="D34" s="42">
        <f>D35+D38+D39</f>
        <v>728.0699999999999</v>
      </c>
      <c r="E34" s="33">
        <f t="shared" si="1"/>
        <v>1.0275779352806698</v>
      </c>
      <c r="F34" s="33">
        <f aca="true" t="shared" si="5" ref="F34:F42">$D:$D/$C:$C*100</f>
        <v>40.00384615384615</v>
      </c>
      <c r="G34" s="42">
        <f>G35+G38+G39</f>
        <v>2840.6</v>
      </c>
      <c r="H34" s="33">
        <f>$D:$D/$G:$G*100</f>
        <v>25.630852636766875</v>
      </c>
      <c r="I34" s="42">
        <f>I35+I38+I39</f>
        <v>728.0699999999999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1800</v>
      </c>
      <c r="D35" s="35">
        <f>D36+D37</f>
        <v>716.16</v>
      </c>
      <c r="E35" s="33">
        <f aca="true" t="shared" si="6" ref="E35:E43">$D:$D/$B:$B*100</f>
        <v>1.0340331711881072</v>
      </c>
      <c r="F35" s="33">
        <f t="shared" si="5"/>
        <v>39.78666666666666</v>
      </c>
      <c r="G35" s="35">
        <f>G36+G37</f>
        <v>2840.6</v>
      </c>
      <c r="H35" s="33">
        <f>$D:$D/$G:$G*100</f>
        <v>25.211575019362105</v>
      </c>
      <c r="I35" s="35">
        <f>I36+I37</f>
        <v>716.16</v>
      </c>
    </row>
    <row r="36" spans="1:9" ht="81.75" customHeight="1">
      <c r="A36" s="1" t="s">
        <v>108</v>
      </c>
      <c r="B36" s="35">
        <v>44757.5</v>
      </c>
      <c r="C36" s="35">
        <v>300</v>
      </c>
      <c r="D36" s="35">
        <v>0</v>
      </c>
      <c r="E36" s="33">
        <f t="shared" si="6"/>
        <v>0</v>
      </c>
      <c r="F36" s="33">
        <f t="shared" si="5"/>
        <v>0</v>
      </c>
      <c r="G36" s="35">
        <v>1491.3</v>
      </c>
      <c r="H36" s="33">
        <f>$D:$D/$G:$G*100</f>
        <v>0</v>
      </c>
      <c r="I36" s="35">
        <v>0</v>
      </c>
    </row>
    <row r="37" spans="1:9" ht="76.5">
      <c r="A37" s="3" t="s">
        <v>109</v>
      </c>
      <c r="B37" s="35">
        <v>24501.4</v>
      </c>
      <c r="C37" s="35">
        <v>1500</v>
      </c>
      <c r="D37" s="35">
        <v>716.16</v>
      </c>
      <c r="E37" s="33">
        <f t="shared" si="6"/>
        <v>2.9229350159582714</v>
      </c>
      <c r="F37" s="33">
        <f t="shared" si="5"/>
        <v>47.744</v>
      </c>
      <c r="G37" s="35">
        <v>1349.3</v>
      </c>
      <c r="H37" s="33">
        <f>$D:$D/$G:$G*100</f>
        <v>53.07640999036537</v>
      </c>
      <c r="I37" s="35">
        <v>716.16</v>
      </c>
    </row>
    <row r="38" spans="1:9" ht="51">
      <c r="A38" s="5" t="s">
        <v>110</v>
      </c>
      <c r="B38" s="35">
        <v>845</v>
      </c>
      <c r="C38" s="35">
        <v>0</v>
      </c>
      <c r="D38" s="35">
        <v>0</v>
      </c>
      <c r="E38" s="33">
        <f t="shared" si="6"/>
        <v>0</v>
      </c>
      <c r="F38" s="33">
        <v>0</v>
      </c>
      <c r="G38" s="35">
        <v>0</v>
      </c>
      <c r="H38" s="33">
        <v>0</v>
      </c>
      <c r="I38" s="35">
        <v>0</v>
      </c>
    </row>
    <row r="39" spans="1:9" ht="76.5">
      <c r="A39" s="53" t="s">
        <v>127</v>
      </c>
      <c r="B39" s="35">
        <v>749.12</v>
      </c>
      <c r="C39" s="35">
        <v>20</v>
      </c>
      <c r="D39" s="35">
        <v>11.91</v>
      </c>
      <c r="E39" s="33">
        <f t="shared" si="6"/>
        <v>1.5898654421187528</v>
      </c>
      <c r="F39" s="33">
        <f t="shared" si="5"/>
        <v>59.550000000000004</v>
      </c>
      <c r="G39" s="35">
        <v>0</v>
      </c>
      <c r="H39" s="33">
        <v>0</v>
      </c>
      <c r="I39" s="35">
        <v>11.91</v>
      </c>
    </row>
    <row r="40" spans="1:9" ht="25.5">
      <c r="A40" s="4" t="s">
        <v>15</v>
      </c>
      <c r="B40" s="34">
        <v>209</v>
      </c>
      <c r="C40" s="34">
        <v>0</v>
      </c>
      <c r="D40" s="34">
        <v>117.31</v>
      </c>
      <c r="E40" s="33">
        <f t="shared" si="6"/>
        <v>56.12918660287082</v>
      </c>
      <c r="F40" s="33">
        <v>0</v>
      </c>
      <c r="G40" s="34">
        <v>133.3</v>
      </c>
      <c r="H40" s="33">
        <f aca="true" t="shared" si="7" ref="H40:H47">$D:$D/$G:$G*100</f>
        <v>88.00450112528131</v>
      </c>
      <c r="I40" s="34">
        <v>117.31</v>
      </c>
    </row>
    <row r="41" spans="1:9" ht="25.5">
      <c r="A41" s="12" t="s">
        <v>115</v>
      </c>
      <c r="B41" s="34">
        <v>1620.25</v>
      </c>
      <c r="C41" s="34">
        <v>0</v>
      </c>
      <c r="D41" s="34">
        <v>5</v>
      </c>
      <c r="E41" s="33">
        <f t="shared" si="6"/>
        <v>0.3085943527233452</v>
      </c>
      <c r="F41" s="33">
        <v>0</v>
      </c>
      <c r="G41" s="34">
        <v>151.3</v>
      </c>
      <c r="H41" s="33">
        <f t="shared" si="7"/>
        <v>3.304692663582286</v>
      </c>
      <c r="I41" s="34">
        <v>5</v>
      </c>
    </row>
    <row r="42" spans="1:9" ht="25.5">
      <c r="A42" s="8" t="s">
        <v>16</v>
      </c>
      <c r="B42" s="42">
        <f>B43+B44+B45</f>
        <v>1440</v>
      </c>
      <c r="C42" s="42">
        <f>C43+C44+C45</f>
        <v>50</v>
      </c>
      <c r="D42" s="42">
        <f>D43+D44+D45</f>
        <v>13.34</v>
      </c>
      <c r="E42" s="33">
        <f t="shared" si="6"/>
        <v>0.9263888888888889</v>
      </c>
      <c r="F42" s="33">
        <f t="shared" si="5"/>
        <v>26.68</v>
      </c>
      <c r="G42" s="42">
        <f>G43+G44+G45</f>
        <v>534.9</v>
      </c>
      <c r="H42" s="33">
        <f t="shared" si="7"/>
        <v>2.493924097962236</v>
      </c>
      <c r="I42" s="42">
        <f>I43+I44+I45</f>
        <v>13.34</v>
      </c>
    </row>
    <row r="43" spans="1:9" ht="12.75">
      <c r="A43" s="3" t="s">
        <v>112</v>
      </c>
      <c r="B43" s="35">
        <v>40</v>
      </c>
      <c r="C43" s="35">
        <v>0</v>
      </c>
      <c r="D43" s="35">
        <v>0</v>
      </c>
      <c r="E43" s="33">
        <f t="shared" si="6"/>
        <v>0</v>
      </c>
      <c r="F43" s="33">
        <v>0</v>
      </c>
      <c r="G43" s="35">
        <v>0</v>
      </c>
      <c r="H43" s="33">
        <v>0</v>
      </c>
      <c r="I43" s="35">
        <v>0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13.34</v>
      </c>
      <c r="E44" s="33">
        <v>0</v>
      </c>
      <c r="F44" s="33">
        <v>0</v>
      </c>
      <c r="G44" s="35">
        <v>7.8</v>
      </c>
      <c r="H44" s="33">
        <f t="shared" si="7"/>
        <v>171.02564102564102</v>
      </c>
      <c r="I44" s="35">
        <v>13.34</v>
      </c>
    </row>
    <row r="45" spans="1:9" ht="12.75">
      <c r="A45" s="48" t="s">
        <v>111</v>
      </c>
      <c r="B45" s="35">
        <v>1400</v>
      </c>
      <c r="C45" s="35">
        <v>50</v>
      </c>
      <c r="D45" s="35">
        <v>0</v>
      </c>
      <c r="E45" s="33">
        <f aca="true" t="shared" si="8" ref="E45:E53">$D:$D/$B:$B*100</f>
        <v>0</v>
      </c>
      <c r="F45" s="33">
        <f aca="true" t="shared" si="9" ref="F45:F51">$D:$D/$C:$C*100</f>
        <v>0</v>
      </c>
      <c r="G45" s="35">
        <v>527.1</v>
      </c>
      <c r="H45" s="33">
        <f t="shared" si="7"/>
        <v>0</v>
      </c>
      <c r="I45" s="35">
        <v>0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523.4</v>
      </c>
      <c r="D46" s="42">
        <f>D47+D48+D49+D50+D51+D52+D53+D55+D56+D58+D59+D54</f>
        <v>491.36</v>
      </c>
      <c r="E46" s="33">
        <f t="shared" si="8"/>
        <v>5.2508068135672925</v>
      </c>
      <c r="F46" s="33">
        <f t="shared" si="9"/>
        <v>93.878486816966</v>
      </c>
      <c r="G46" s="42">
        <f>G47+G48+G49+G50+G51+G52+G53+G55+G56+G58+G59+G57</f>
        <v>485</v>
      </c>
      <c r="H46" s="33">
        <f t="shared" si="7"/>
        <v>101.31134020618558</v>
      </c>
      <c r="I46" s="42">
        <f>I47+I48+I49+I50+I51+I52+I53+I55+I56+I58+I59</f>
        <v>491.36</v>
      </c>
    </row>
    <row r="47" spans="1:9" ht="25.5">
      <c r="A47" s="3" t="s">
        <v>18</v>
      </c>
      <c r="B47" s="35">
        <v>189</v>
      </c>
      <c r="C47" s="35">
        <v>6</v>
      </c>
      <c r="D47" s="35">
        <v>4.08</v>
      </c>
      <c r="E47" s="33">
        <f t="shared" si="8"/>
        <v>2.158730158730159</v>
      </c>
      <c r="F47" s="33">
        <f t="shared" si="9"/>
        <v>68</v>
      </c>
      <c r="G47" s="35">
        <v>5.8</v>
      </c>
      <c r="H47" s="33">
        <f t="shared" si="7"/>
        <v>70.3448275862069</v>
      </c>
      <c r="I47" s="35">
        <v>4.08</v>
      </c>
    </row>
    <row r="48" spans="1:9" ht="63.75">
      <c r="A48" s="3" t="s">
        <v>125</v>
      </c>
      <c r="B48" s="35">
        <v>279.8</v>
      </c>
      <c r="C48" s="35">
        <v>0</v>
      </c>
      <c r="D48" s="35">
        <v>0</v>
      </c>
      <c r="E48" s="33">
        <f t="shared" si="8"/>
        <v>0</v>
      </c>
      <c r="F48" s="33">
        <v>0</v>
      </c>
      <c r="G48" s="35">
        <v>0</v>
      </c>
      <c r="H48" s="33">
        <v>0</v>
      </c>
      <c r="I48" s="35">
        <v>0</v>
      </c>
    </row>
    <row r="49" spans="1:9" ht="52.5" customHeight="1">
      <c r="A49" s="5" t="s">
        <v>123</v>
      </c>
      <c r="B49" s="35">
        <v>159.1</v>
      </c>
      <c r="C49" s="35">
        <v>18.5</v>
      </c>
      <c r="D49" s="35">
        <v>10</v>
      </c>
      <c r="E49" s="33">
        <f t="shared" si="8"/>
        <v>6.285355122564424</v>
      </c>
      <c r="F49" s="33">
        <f t="shared" si="9"/>
        <v>54.054054054054056</v>
      </c>
      <c r="G49" s="35">
        <v>18.5</v>
      </c>
      <c r="H49" s="33">
        <f aca="true" t="shared" si="10" ref="H49:H69">$D:$D/$G:$G*100</f>
        <v>54.054054054054056</v>
      </c>
      <c r="I49" s="35">
        <v>10</v>
      </c>
    </row>
    <row r="50" spans="1:9" ht="38.25">
      <c r="A50" s="3" t="s">
        <v>19</v>
      </c>
      <c r="B50" s="35">
        <v>785.1</v>
      </c>
      <c r="C50" s="35">
        <v>2.5</v>
      </c>
      <c r="D50" s="35">
        <v>135</v>
      </c>
      <c r="E50" s="33">
        <f t="shared" si="8"/>
        <v>17.19526175009553</v>
      </c>
      <c r="F50" s="33">
        <f t="shared" si="9"/>
        <v>5400</v>
      </c>
      <c r="G50" s="35">
        <v>4.5</v>
      </c>
      <c r="H50" s="33">
        <f t="shared" si="10"/>
        <v>3000</v>
      </c>
      <c r="I50" s="35">
        <v>135</v>
      </c>
    </row>
    <row r="51" spans="1:9" ht="63.75">
      <c r="A51" s="3" t="s">
        <v>20</v>
      </c>
      <c r="B51" s="35">
        <v>2470.4</v>
      </c>
      <c r="C51" s="35">
        <v>153</v>
      </c>
      <c r="D51" s="35">
        <v>87.1</v>
      </c>
      <c r="E51" s="33">
        <f t="shared" si="8"/>
        <v>3.525744818652849</v>
      </c>
      <c r="F51" s="33">
        <f t="shared" si="9"/>
        <v>56.928104575163395</v>
      </c>
      <c r="G51" s="35">
        <v>153</v>
      </c>
      <c r="H51" s="33">
        <f t="shared" si="10"/>
        <v>56.928104575163395</v>
      </c>
      <c r="I51" s="35">
        <v>87.1</v>
      </c>
    </row>
    <row r="52" spans="1:9" ht="25.5">
      <c r="A52" s="3" t="s">
        <v>21</v>
      </c>
      <c r="B52" s="35">
        <v>149.7</v>
      </c>
      <c r="C52" s="35">
        <v>0</v>
      </c>
      <c r="D52" s="35">
        <v>2.5</v>
      </c>
      <c r="E52" s="33">
        <f t="shared" si="8"/>
        <v>1.6700066800267204</v>
      </c>
      <c r="F52" s="33">
        <v>0</v>
      </c>
      <c r="G52" s="35">
        <v>0.3</v>
      </c>
      <c r="H52" s="33">
        <f t="shared" si="10"/>
        <v>833.3333333333334</v>
      </c>
      <c r="I52" s="35">
        <v>2.5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8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9.5" customHeight="1">
      <c r="A56" s="3" t="s">
        <v>128</v>
      </c>
      <c r="B56" s="35">
        <v>2552.5</v>
      </c>
      <c r="C56" s="35">
        <v>279.1</v>
      </c>
      <c r="D56" s="35">
        <v>95.51</v>
      </c>
      <c r="E56" s="33">
        <f>$D:$D/$B:$B*100</f>
        <v>3.7418217433888348</v>
      </c>
      <c r="F56" s="33">
        <f>$D:$D/$C:$C*100</f>
        <v>34.22070942314582</v>
      </c>
      <c r="G56" s="35">
        <v>198.9</v>
      </c>
      <c r="H56" s="33">
        <f t="shared" si="10"/>
        <v>48.01910507792861</v>
      </c>
      <c r="I56" s="35">
        <v>95.51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38.25">
      <c r="A59" s="3" t="s">
        <v>23</v>
      </c>
      <c r="B59" s="35">
        <v>2764.2</v>
      </c>
      <c r="C59" s="35">
        <v>64.3</v>
      </c>
      <c r="D59" s="35">
        <v>157.17</v>
      </c>
      <c r="E59" s="33">
        <f aca="true" t="shared" si="11" ref="E59:E69">$D:$D/$B:$B*100</f>
        <v>5.685912741480356</v>
      </c>
      <c r="F59" s="33">
        <f aca="true" t="shared" si="12" ref="F59:F66">$D:$D/$C:$C*100</f>
        <v>244.43234836702956</v>
      </c>
      <c r="G59" s="35">
        <v>104</v>
      </c>
      <c r="H59" s="33">
        <f t="shared" si="10"/>
        <v>151.125</v>
      </c>
      <c r="I59" s="35">
        <v>157.17</v>
      </c>
    </row>
    <row r="60" spans="1:9" ht="12.75">
      <c r="A60" s="6" t="s">
        <v>24</v>
      </c>
      <c r="B60" s="34">
        <v>0</v>
      </c>
      <c r="C60" s="34">
        <v>0</v>
      </c>
      <c r="D60" s="34">
        <v>55.86</v>
      </c>
      <c r="E60" s="33">
        <v>0</v>
      </c>
      <c r="F60" s="33">
        <v>0</v>
      </c>
      <c r="G60" s="34">
        <v>383.7</v>
      </c>
      <c r="H60" s="33">
        <f t="shared" si="10"/>
        <v>14.55824863174355</v>
      </c>
      <c r="I60" s="34">
        <v>55.86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24512.000000000004</v>
      </c>
      <c r="D61" s="42">
        <f>D7+D15+D20+D24+D27+D31+D34+D40+D41+D42+D60+D46</f>
        <v>21386.429999999997</v>
      </c>
      <c r="E61" s="33">
        <f t="shared" si="11"/>
        <v>5.1559818288203125</v>
      </c>
      <c r="F61" s="33">
        <f t="shared" si="12"/>
        <v>87.2488169060052</v>
      </c>
      <c r="G61" s="42">
        <f>G7+G15+G20+G24+G27+G31+G34+G40+G41+G42+G60+G46</f>
        <v>24852.899999999998</v>
      </c>
      <c r="H61" s="33">
        <f t="shared" si="10"/>
        <v>86.05205026375191</v>
      </c>
      <c r="I61" s="42">
        <f>I7+I15+I20+I24+I27+I31+I34+I40+I41+I42+I60+I46</f>
        <v>21386.429999999997</v>
      </c>
    </row>
    <row r="62" spans="1:9" ht="12.75">
      <c r="A62" s="8" t="s">
        <v>26</v>
      </c>
      <c r="B62" s="42">
        <f>B63+B68</f>
        <v>1338190.2999999998</v>
      </c>
      <c r="C62" s="42">
        <f>C63+C68</f>
        <v>43148.13</v>
      </c>
      <c r="D62" s="42">
        <f>D63+D68</f>
        <v>34456.5</v>
      </c>
      <c r="E62" s="33">
        <f t="shared" si="11"/>
        <v>2.574858000390528</v>
      </c>
      <c r="F62" s="33">
        <f t="shared" si="12"/>
        <v>79.8562996820488</v>
      </c>
      <c r="G62" s="42">
        <f>G63+G68</f>
        <v>41750.4</v>
      </c>
      <c r="H62" s="33">
        <f t="shared" si="10"/>
        <v>82.52974821798115</v>
      </c>
      <c r="I62" s="42">
        <f>I63+I68</f>
        <v>34456.5</v>
      </c>
    </row>
    <row r="63" spans="1:9" ht="25.5">
      <c r="A63" s="8" t="s">
        <v>27</v>
      </c>
      <c r="B63" s="42">
        <f>B64+B65+B66+B67</f>
        <v>1338190.2999999998</v>
      </c>
      <c r="C63" s="42">
        <f>C64+C65+C66+C67</f>
        <v>43148.13</v>
      </c>
      <c r="D63" s="42">
        <f>D64+D65+D66+D67</f>
        <v>40360.18</v>
      </c>
      <c r="E63" s="33">
        <f t="shared" si="11"/>
        <v>3.0160269432531384</v>
      </c>
      <c r="F63" s="33">
        <f t="shared" si="12"/>
        <v>93.53865393471283</v>
      </c>
      <c r="G63" s="42">
        <f>G64+G65+G66+G67</f>
        <v>45087.8</v>
      </c>
      <c r="H63" s="33">
        <f t="shared" si="10"/>
        <v>89.51463588820036</v>
      </c>
      <c r="I63" s="42">
        <f>I64+I65+I66+I67</f>
        <v>40360.18</v>
      </c>
    </row>
    <row r="64" spans="1:9" ht="12.75">
      <c r="A64" s="3" t="s">
        <v>28</v>
      </c>
      <c r="B64" s="35">
        <v>245447.3</v>
      </c>
      <c r="C64" s="35">
        <v>7323</v>
      </c>
      <c r="D64" s="35">
        <v>7323</v>
      </c>
      <c r="E64" s="33">
        <f t="shared" si="11"/>
        <v>2.983532513904207</v>
      </c>
      <c r="F64" s="33">
        <f t="shared" si="12"/>
        <v>100</v>
      </c>
      <c r="G64" s="35">
        <v>17832.7</v>
      </c>
      <c r="H64" s="33">
        <f t="shared" si="10"/>
        <v>41.065009785394246</v>
      </c>
      <c r="I64" s="35">
        <v>7323</v>
      </c>
    </row>
    <row r="65" spans="1:9" ht="12.75">
      <c r="A65" s="3" t="s">
        <v>29</v>
      </c>
      <c r="B65" s="35">
        <v>229666.4</v>
      </c>
      <c r="C65" s="35">
        <v>0</v>
      </c>
      <c r="D65" s="35">
        <v>0</v>
      </c>
      <c r="E65" s="33">
        <f t="shared" si="11"/>
        <v>0</v>
      </c>
      <c r="F65" s="33">
        <v>0</v>
      </c>
      <c r="G65" s="35">
        <v>0</v>
      </c>
      <c r="H65" s="33">
        <v>0</v>
      </c>
      <c r="I65" s="35">
        <v>0</v>
      </c>
    </row>
    <row r="66" spans="1:9" ht="12.75">
      <c r="A66" s="3" t="s">
        <v>30</v>
      </c>
      <c r="B66" s="35">
        <v>863068.2</v>
      </c>
      <c r="C66" s="35">
        <v>35825.13</v>
      </c>
      <c r="D66" s="35">
        <v>33037.18</v>
      </c>
      <c r="E66" s="33">
        <f t="shared" si="11"/>
        <v>3.8278759430598885</v>
      </c>
      <c r="F66" s="33">
        <f t="shared" si="12"/>
        <v>92.21789285900708</v>
      </c>
      <c r="G66" s="35">
        <v>27255.1</v>
      </c>
      <c r="H66" s="33">
        <f t="shared" si="10"/>
        <v>121.21467174950745</v>
      </c>
      <c r="I66" s="35">
        <v>33037.18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11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0</v>
      </c>
      <c r="C68" s="34">
        <v>0</v>
      </c>
      <c r="D68" s="34">
        <v>-5903.68</v>
      </c>
      <c r="E68" s="33">
        <v>0</v>
      </c>
      <c r="F68" s="33">
        <v>0</v>
      </c>
      <c r="G68" s="34">
        <v>-3337.4</v>
      </c>
      <c r="H68" s="33">
        <f t="shared" si="10"/>
        <v>176.89458860190567</v>
      </c>
      <c r="I68" s="34">
        <v>-5903.68</v>
      </c>
    </row>
    <row r="69" spans="1:9" ht="12.75">
      <c r="A69" s="6" t="s">
        <v>32</v>
      </c>
      <c r="B69" s="42">
        <f>B62+B61</f>
        <v>1752978.9999999998</v>
      </c>
      <c r="C69" s="42">
        <f>C62+C61</f>
        <v>67660.13</v>
      </c>
      <c r="D69" s="42">
        <f>D62+D61</f>
        <v>55842.92999999999</v>
      </c>
      <c r="E69" s="33">
        <f t="shared" si="11"/>
        <v>3.1856017670491203</v>
      </c>
      <c r="F69" s="33">
        <f>$D:$D/$C:$C*100</f>
        <v>82.53447044810584</v>
      </c>
      <c r="G69" s="42">
        <f>G62+G61</f>
        <v>66603.3</v>
      </c>
      <c r="H69" s="33">
        <f t="shared" si="10"/>
        <v>83.84408880641048</v>
      </c>
      <c r="I69" s="42">
        <f>I62+I61</f>
        <v>55842.92999999999</v>
      </c>
    </row>
    <row r="70" spans="1:9" ht="12.75">
      <c r="A70" s="108" t="s">
        <v>34</v>
      </c>
      <c r="B70" s="109"/>
      <c r="C70" s="109"/>
      <c r="D70" s="109"/>
      <c r="E70" s="109"/>
      <c r="F70" s="109"/>
      <c r="G70" s="109"/>
      <c r="H70" s="109"/>
      <c r="I70" s="110"/>
    </row>
    <row r="71" spans="1:9" ht="12.75">
      <c r="A71" s="13" t="s">
        <v>35</v>
      </c>
      <c r="B71" s="42">
        <f>B72+B73+B74+B75+B76+B77+B78+B79</f>
        <v>90176.4</v>
      </c>
      <c r="C71" s="42">
        <f>C72+C73+C74+C75+C76+C77+C78+C79</f>
        <v>4798.299999999999</v>
      </c>
      <c r="D71" s="42">
        <f>D72+D73+D74+D75+D76+D77+D78+D79</f>
        <v>4493</v>
      </c>
      <c r="E71" s="33">
        <f aca="true" t="shared" si="13" ref="E71:E114">$D:$D/$B:$B*100</f>
        <v>4.98245660727197</v>
      </c>
      <c r="F71" s="33">
        <f aca="true" t="shared" si="14" ref="F71:F112">$D:$D/$C:$C*100</f>
        <v>93.63732988766856</v>
      </c>
      <c r="G71" s="42">
        <f>G72+G73+G74+G75+G76+G77+G78+G79</f>
        <v>3653.8</v>
      </c>
      <c r="H71" s="33">
        <f>$D:$D/$G:$G*100</f>
        <v>122.9678690678198</v>
      </c>
      <c r="I71" s="42">
        <f>I72+I73+I74+I75+I76+I77+I78+I79</f>
        <v>4493</v>
      </c>
    </row>
    <row r="72" spans="1:9" ht="14.25" customHeight="1">
      <c r="A72" s="14" t="s">
        <v>36</v>
      </c>
      <c r="B72" s="43">
        <v>1278.6</v>
      </c>
      <c r="C72" s="43">
        <v>87.6</v>
      </c>
      <c r="D72" s="43">
        <v>87.6</v>
      </c>
      <c r="E72" s="36">
        <f t="shared" si="13"/>
        <v>6.8512435476302205</v>
      </c>
      <c r="F72" s="36">
        <v>0</v>
      </c>
      <c r="G72" s="43">
        <v>0</v>
      </c>
      <c r="H72" s="36">
        <v>0</v>
      </c>
      <c r="I72" s="43">
        <v>87.6</v>
      </c>
    </row>
    <row r="73" spans="1:9" ht="12.75">
      <c r="A73" s="14" t="s">
        <v>37</v>
      </c>
      <c r="B73" s="43">
        <v>5837.1</v>
      </c>
      <c r="C73" s="43">
        <v>199.6</v>
      </c>
      <c r="D73" s="43">
        <v>195.2</v>
      </c>
      <c r="E73" s="36">
        <f t="shared" si="13"/>
        <v>3.3441263641191683</v>
      </c>
      <c r="F73" s="36">
        <f t="shared" si="14"/>
        <v>97.79559118236473</v>
      </c>
      <c r="G73" s="43">
        <v>304.2</v>
      </c>
      <c r="H73" s="36">
        <f>$D:$D/$G:$G*100</f>
        <v>64.16831032215647</v>
      </c>
      <c r="I73" s="43">
        <v>195.2</v>
      </c>
    </row>
    <row r="74" spans="1:9" ht="25.5">
      <c r="A74" s="14" t="s">
        <v>38</v>
      </c>
      <c r="B74" s="43">
        <v>35758.7</v>
      </c>
      <c r="C74" s="43">
        <v>2416.1</v>
      </c>
      <c r="D74" s="43">
        <v>2367.8</v>
      </c>
      <c r="E74" s="36">
        <f t="shared" si="13"/>
        <v>6.621605371559928</v>
      </c>
      <c r="F74" s="36">
        <f t="shared" si="14"/>
        <v>98.00091055833782</v>
      </c>
      <c r="G74" s="43">
        <v>2189.8</v>
      </c>
      <c r="H74" s="36">
        <f>$D:$D/$G:$G*100</f>
        <v>108.12859621883277</v>
      </c>
      <c r="I74" s="43">
        <v>2367.8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35">
        <v>0</v>
      </c>
    </row>
    <row r="76" spans="1:9" ht="25.5">
      <c r="A76" s="3" t="s">
        <v>39</v>
      </c>
      <c r="B76" s="43">
        <v>10286.7</v>
      </c>
      <c r="C76" s="43">
        <v>784.5</v>
      </c>
      <c r="D76" s="43">
        <v>712</v>
      </c>
      <c r="E76" s="36">
        <f t="shared" si="13"/>
        <v>6.9215589061603815</v>
      </c>
      <c r="F76" s="36">
        <f t="shared" si="14"/>
        <v>90.75844486934353</v>
      </c>
      <c r="G76" s="43">
        <v>744.5</v>
      </c>
      <c r="H76" s="36">
        <f>$D:$D/$G:$G*100</f>
        <v>95.6346541302888</v>
      </c>
      <c r="I76" s="43">
        <v>712</v>
      </c>
    </row>
    <row r="77" spans="1:9" ht="12.75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 t="shared" si="13"/>
        <v>0</v>
      </c>
      <c r="F78" s="36">
        <v>0</v>
      </c>
      <c r="G78" s="43">
        <v>0</v>
      </c>
      <c r="H78" s="36">
        <v>0</v>
      </c>
      <c r="I78" s="43">
        <v>0</v>
      </c>
    </row>
    <row r="79" spans="1:9" ht="12.75">
      <c r="A79" s="3" t="s">
        <v>42</v>
      </c>
      <c r="B79" s="43">
        <v>36705.3</v>
      </c>
      <c r="C79" s="43">
        <v>1310.5</v>
      </c>
      <c r="D79" s="43">
        <v>1130.4</v>
      </c>
      <c r="E79" s="36">
        <f t="shared" si="13"/>
        <v>3.0796642446731126</v>
      </c>
      <c r="F79" s="36">
        <f t="shared" si="14"/>
        <v>86.25715375810759</v>
      </c>
      <c r="G79" s="43">
        <v>415.3</v>
      </c>
      <c r="H79" s="36">
        <f>$D:$D/$G:$G*100</f>
        <v>272.1887791957621</v>
      </c>
      <c r="I79" s="43">
        <v>1130.4</v>
      </c>
    </row>
    <row r="80" spans="1:9" ht="12.75">
      <c r="A80" s="13" t="s">
        <v>43</v>
      </c>
      <c r="B80" s="34">
        <v>263.7</v>
      </c>
      <c r="C80" s="34">
        <v>10</v>
      </c>
      <c r="D80" s="34">
        <v>8</v>
      </c>
      <c r="E80" s="33">
        <f t="shared" si="13"/>
        <v>3.033750474023512</v>
      </c>
      <c r="F80" s="33">
        <f t="shared" si="14"/>
        <v>80</v>
      </c>
      <c r="G80" s="34">
        <v>6.6</v>
      </c>
      <c r="H80" s="33">
        <v>0</v>
      </c>
      <c r="I80" s="34">
        <v>8</v>
      </c>
    </row>
    <row r="81" spans="1:9" ht="25.5">
      <c r="A81" s="15" t="s">
        <v>44</v>
      </c>
      <c r="B81" s="34">
        <v>2045.5</v>
      </c>
      <c r="C81" s="34">
        <v>261</v>
      </c>
      <c r="D81" s="34">
        <v>28.5</v>
      </c>
      <c r="E81" s="33">
        <f t="shared" si="13"/>
        <v>1.393302371058421</v>
      </c>
      <c r="F81" s="33">
        <f t="shared" si="14"/>
        <v>10.919540229885058</v>
      </c>
      <c r="G81" s="34">
        <v>161.8</v>
      </c>
      <c r="H81" s="33">
        <f>$D:$D/$G:$G*100</f>
        <v>17.614338689740418</v>
      </c>
      <c r="I81" s="34">
        <v>28.5</v>
      </c>
    </row>
    <row r="82" spans="1:9" ht="12.75">
      <c r="A82" s="13" t="s">
        <v>45</v>
      </c>
      <c r="B82" s="42">
        <f>B83+B84+B85+B86+B87</f>
        <v>144898.5</v>
      </c>
      <c r="C82" s="42">
        <f>C83+C84+C85+C86+C87</f>
        <v>2828.4</v>
      </c>
      <c r="D82" s="42">
        <f>D83+D84+D85+D86+D87</f>
        <v>720.5</v>
      </c>
      <c r="E82" s="33">
        <f t="shared" si="13"/>
        <v>0.49724462296021005</v>
      </c>
      <c r="F82" s="33">
        <f t="shared" si="14"/>
        <v>25.473766086833542</v>
      </c>
      <c r="G82" s="42">
        <f>G83+G84+G85+G86+G87</f>
        <v>681.2</v>
      </c>
      <c r="H82" s="33">
        <f>$D:$D/$G:$G*100</f>
        <v>105.76923076923077</v>
      </c>
      <c r="I82" s="42">
        <f>I83+I84+I85+I86+I87</f>
        <v>720.5</v>
      </c>
    </row>
    <row r="83" spans="1:9" ht="12.75">
      <c r="A83" s="16" t="s">
        <v>76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v>0</v>
      </c>
    </row>
    <row r="84" spans="1:9" ht="12.75">
      <c r="A84" s="16" t="s">
        <v>79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v>0</v>
      </c>
    </row>
    <row r="85" spans="1:9" ht="12.75">
      <c r="A85" s="14" t="s">
        <v>46</v>
      </c>
      <c r="B85" s="43">
        <v>15228</v>
      </c>
      <c r="C85" s="43">
        <v>0</v>
      </c>
      <c r="D85" s="43">
        <v>0</v>
      </c>
      <c r="E85" s="36">
        <f t="shared" si="13"/>
        <v>0</v>
      </c>
      <c r="F85" s="36">
        <v>0</v>
      </c>
      <c r="G85" s="43">
        <v>0</v>
      </c>
      <c r="H85" s="36">
        <v>0</v>
      </c>
      <c r="I85" s="43">
        <v>0</v>
      </c>
    </row>
    <row r="86" spans="1:9" ht="12.75">
      <c r="A86" s="16" t="s">
        <v>89</v>
      </c>
      <c r="B86" s="35">
        <v>118992.3</v>
      </c>
      <c r="C86" s="35">
        <v>2101.4</v>
      </c>
      <c r="D86" s="35">
        <v>0</v>
      </c>
      <c r="E86" s="36">
        <f t="shared" si="13"/>
        <v>0</v>
      </c>
      <c r="F86" s="36">
        <v>0</v>
      </c>
      <c r="G86" s="35">
        <v>0</v>
      </c>
      <c r="H86" s="36">
        <v>0</v>
      </c>
      <c r="I86" s="35">
        <v>0</v>
      </c>
    </row>
    <row r="87" spans="1:9" ht="12.75">
      <c r="A87" s="14" t="s">
        <v>47</v>
      </c>
      <c r="B87" s="43">
        <v>10678.2</v>
      </c>
      <c r="C87" s="43">
        <v>727</v>
      </c>
      <c r="D87" s="43">
        <v>720.5</v>
      </c>
      <c r="E87" s="36">
        <f t="shared" si="13"/>
        <v>6.747391882527016</v>
      </c>
      <c r="F87" s="36">
        <f t="shared" si="14"/>
        <v>99.10591471801926</v>
      </c>
      <c r="G87" s="43">
        <v>681.2</v>
      </c>
      <c r="H87" s="36">
        <f>$D:$D/$G:$G*100</f>
        <v>105.76923076923077</v>
      </c>
      <c r="I87" s="43">
        <v>720.5</v>
      </c>
    </row>
    <row r="88" spans="1:9" ht="12.75">
      <c r="A88" s="13" t="s">
        <v>48</v>
      </c>
      <c r="B88" s="42">
        <f>B89+B90+B91+B92</f>
        <v>93564.5</v>
      </c>
      <c r="C88" s="42">
        <f>C89+C90+C91+C92</f>
        <v>2249.1</v>
      </c>
      <c r="D88" s="42">
        <f>D89+D90+D91+D92</f>
        <v>1407.3</v>
      </c>
      <c r="E88" s="33">
        <f t="shared" si="13"/>
        <v>1.5040961048260824</v>
      </c>
      <c r="F88" s="33">
        <f t="shared" si="14"/>
        <v>62.57169534480459</v>
      </c>
      <c r="G88" s="42">
        <f>G89+G90+G91+G92</f>
        <v>2251.5</v>
      </c>
      <c r="H88" s="33">
        <f>$D:$D/$G:$G*100</f>
        <v>62.5049966688874</v>
      </c>
      <c r="I88" s="42">
        <f>I89+I90+I91+I92</f>
        <v>1407.3</v>
      </c>
    </row>
    <row r="89" spans="1:9" ht="12.75">
      <c r="A89" s="14" t="s">
        <v>49</v>
      </c>
      <c r="B89" s="43">
        <v>0</v>
      </c>
      <c r="C89" s="43">
        <v>0</v>
      </c>
      <c r="D89" s="43">
        <v>0</v>
      </c>
      <c r="E89" s="36">
        <v>0</v>
      </c>
      <c r="F89" s="36">
        <v>0</v>
      </c>
      <c r="G89" s="43">
        <v>0</v>
      </c>
      <c r="H89" s="36">
        <v>0</v>
      </c>
      <c r="I89" s="43">
        <v>0</v>
      </c>
    </row>
    <row r="90" spans="1:9" ht="12.75">
      <c r="A90" s="14" t="s">
        <v>50</v>
      </c>
      <c r="B90" s="43">
        <v>40796</v>
      </c>
      <c r="C90" s="43">
        <v>0</v>
      </c>
      <c r="D90" s="43">
        <v>0</v>
      </c>
      <c r="E90" s="36">
        <f t="shared" si="13"/>
        <v>0</v>
      </c>
      <c r="F90" s="36">
        <v>0</v>
      </c>
      <c r="G90" s="43">
        <v>0</v>
      </c>
      <c r="H90" s="36">
        <v>0</v>
      </c>
      <c r="I90" s="43">
        <v>0</v>
      </c>
    </row>
    <row r="91" spans="1:9" ht="12.75">
      <c r="A91" s="14" t="s">
        <v>51</v>
      </c>
      <c r="B91" s="43">
        <v>37119.2</v>
      </c>
      <c r="C91" s="43">
        <v>800</v>
      </c>
      <c r="D91" s="43">
        <v>558.5</v>
      </c>
      <c r="E91" s="36">
        <f t="shared" si="13"/>
        <v>1.5046121683656977</v>
      </c>
      <c r="F91" s="36">
        <f t="shared" si="14"/>
        <v>69.8125</v>
      </c>
      <c r="G91" s="43">
        <v>800</v>
      </c>
      <c r="H91" s="36">
        <f aca="true" t="shared" si="15" ref="H91:H100">$D:$D/$G:$G*100</f>
        <v>69.8125</v>
      </c>
      <c r="I91" s="43">
        <v>558.5</v>
      </c>
    </row>
    <row r="92" spans="1:9" ht="12.75">
      <c r="A92" s="14" t="s">
        <v>52</v>
      </c>
      <c r="B92" s="43">
        <v>15649.3</v>
      </c>
      <c r="C92" s="43">
        <v>1449.1</v>
      </c>
      <c r="D92" s="43">
        <v>848.8</v>
      </c>
      <c r="E92" s="36">
        <f t="shared" si="13"/>
        <v>5.423884774398855</v>
      </c>
      <c r="F92" s="36">
        <f t="shared" si="14"/>
        <v>58.57428748878615</v>
      </c>
      <c r="G92" s="43">
        <v>1451.5</v>
      </c>
      <c r="H92" s="36">
        <f t="shared" si="15"/>
        <v>58.47743713399931</v>
      </c>
      <c r="I92" s="43">
        <v>848.8</v>
      </c>
    </row>
    <row r="93" spans="1:9" ht="12.75">
      <c r="A93" s="17" t="s">
        <v>53</v>
      </c>
      <c r="B93" s="42">
        <f>B94+B95+B96+B97</f>
        <v>1060144.8</v>
      </c>
      <c r="C93" s="42">
        <f>C94+C95+C96+C97</f>
        <v>46487</v>
      </c>
      <c r="D93" s="42">
        <f>D94+D95+D96+D97</f>
        <v>39215.2</v>
      </c>
      <c r="E93" s="33">
        <f t="shared" si="13"/>
        <v>3.6990418667336757</v>
      </c>
      <c r="F93" s="33">
        <f t="shared" si="14"/>
        <v>84.35734721535052</v>
      </c>
      <c r="G93" s="42">
        <f>G94+G95+G96+G97</f>
        <v>35148.9</v>
      </c>
      <c r="H93" s="33">
        <f t="shared" si="15"/>
        <v>111.56878309136273</v>
      </c>
      <c r="I93" s="42">
        <f>I94+I95+I96+I97</f>
        <v>39215.2</v>
      </c>
    </row>
    <row r="94" spans="1:9" ht="12.75">
      <c r="A94" s="14" t="s">
        <v>54</v>
      </c>
      <c r="B94" s="43">
        <v>421370</v>
      </c>
      <c r="C94" s="43">
        <v>19429.5</v>
      </c>
      <c r="D94" s="43">
        <v>15241.8</v>
      </c>
      <c r="E94" s="36">
        <f t="shared" si="13"/>
        <v>3.6172010347200794</v>
      </c>
      <c r="F94" s="36">
        <f t="shared" si="14"/>
        <v>78.44669188604956</v>
      </c>
      <c r="G94" s="43">
        <v>13678.6</v>
      </c>
      <c r="H94" s="36">
        <f t="shared" si="15"/>
        <v>111.42807012413549</v>
      </c>
      <c r="I94" s="43">
        <v>15241.8</v>
      </c>
    </row>
    <row r="95" spans="1:9" ht="12.75">
      <c r="A95" s="14" t="s">
        <v>55</v>
      </c>
      <c r="B95" s="43">
        <v>566892</v>
      </c>
      <c r="C95" s="43">
        <v>24494.6</v>
      </c>
      <c r="D95" s="43">
        <v>22373.1</v>
      </c>
      <c r="E95" s="36">
        <f t="shared" si="13"/>
        <v>3.9466247539213817</v>
      </c>
      <c r="F95" s="36">
        <f t="shared" si="14"/>
        <v>91.33890735100798</v>
      </c>
      <c r="G95" s="43">
        <v>19497.5</v>
      </c>
      <c r="H95" s="36">
        <f t="shared" si="15"/>
        <v>114.74855750737274</v>
      </c>
      <c r="I95" s="43">
        <v>22373.1</v>
      </c>
    </row>
    <row r="96" spans="1:9" ht="12.75">
      <c r="A96" s="14" t="s">
        <v>56</v>
      </c>
      <c r="B96" s="43">
        <v>17544.9</v>
      </c>
      <c r="C96" s="43">
        <v>462</v>
      </c>
      <c r="D96" s="43">
        <v>294.3</v>
      </c>
      <c r="E96" s="36">
        <f t="shared" si="13"/>
        <v>1.6774105295555972</v>
      </c>
      <c r="F96" s="36">
        <f t="shared" si="14"/>
        <v>63.701298701298704</v>
      </c>
      <c r="G96" s="43">
        <v>698.4</v>
      </c>
      <c r="H96" s="36">
        <f t="shared" si="15"/>
        <v>42.139175257731964</v>
      </c>
      <c r="I96" s="43">
        <v>294.3</v>
      </c>
    </row>
    <row r="97" spans="1:9" ht="12.75">
      <c r="A97" s="14" t="s">
        <v>57</v>
      </c>
      <c r="B97" s="43">
        <v>54337.9</v>
      </c>
      <c r="C97" s="43">
        <v>2100.9</v>
      </c>
      <c r="D97" s="35">
        <v>1306</v>
      </c>
      <c r="E97" s="36">
        <f t="shared" si="13"/>
        <v>2.4034789713993363</v>
      </c>
      <c r="F97" s="36">
        <f t="shared" si="14"/>
        <v>62.16383454709886</v>
      </c>
      <c r="G97" s="35">
        <v>1274.4</v>
      </c>
      <c r="H97" s="36">
        <f t="shared" si="15"/>
        <v>102.4795982423101</v>
      </c>
      <c r="I97" s="35">
        <v>1306</v>
      </c>
    </row>
    <row r="98" spans="1:9" ht="25.5">
      <c r="A98" s="17" t="s">
        <v>58</v>
      </c>
      <c r="B98" s="42">
        <f>B99+B100</f>
        <v>204591.4</v>
      </c>
      <c r="C98" s="42">
        <f>C99+C100</f>
        <v>4274.900000000001</v>
      </c>
      <c r="D98" s="42">
        <f>D99+D100</f>
        <v>2599.7</v>
      </c>
      <c r="E98" s="33">
        <f t="shared" si="13"/>
        <v>1.2706790216988593</v>
      </c>
      <c r="F98" s="33">
        <f t="shared" si="14"/>
        <v>60.813118435518945</v>
      </c>
      <c r="G98" s="42">
        <f>G99+G100</f>
        <v>2764.7</v>
      </c>
      <c r="H98" s="33">
        <f t="shared" si="15"/>
        <v>94.03190219553659</v>
      </c>
      <c r="I98" s="42">
        <f>I99+I100</f>
        <v>2599.7</v>
      </c>
    </row>
    <row r="99" spans="1:9" ht="12.75">
      <c r="A99" s="14" t="s">
        <v>59</v>
      </c>
      <c r="B99" s="43">
        <v>201670</v>
      </c>
      <c r="C99" s="43">
        <v>4130.8</v>
      </c>
      <c r="D99" s="43">
        <v>2496.6</v>
      </c>
      <c r="E99" s="36">
        <f t="shared" si="13"/>
        <v>1.2379630088758862</v>
      </c>
      <c r="F99" s="36">
        <f t="shared" si="14"/>
        <v>60.438655950421214</v>
      </c>
      <c r="G99" s="43">
        <v>2411.7</v>
      </c>
      <c r="H99" s="36">
        <f t="shared" si="15"/>
        <v>103.52033835054111</v>
      </c>
      <c r="I99" s="43">
        <v>2496.6</v>
      </c>
    </row>
    <row r="100" spans="1:9" ht="25.5">
      <c r="A100" s="14" t="s">
        <v>60</v>
      </c>
      <c r="B100" s="43">
        <v>2921.4</v>
      </c>
      <c r="C100" s="43">
        <v>144.1</v>
      </c>
      <c r="D100" s="43">
        <v>103.1</v>
      </c>
      <c r="E100" s="36">
        <f t="shared" si="13"/>
        <v>3.5291298692407747</v>
      </c>
      <c r="F100" s="36">
        <f t="shared" si="14"/>
        <v>71.5475364330326</v>
      </c>
      <c r="G100" s="43">
        <v>353</v>
      </c>
      <c r="H100" s="36">
        <f t="shared" si="15"/>
        <v>29.20679886685552</v>
      </c>
      <c r="I100" s="43">
        <v>103.1</v>
      </c>
    </row>
    <row r="101" spans="1:9" ht="12.75">
      <c r="A101" s="17" t="s">
        <v>116</v>
      </c>
      <c r="B101" s="42">
        <f>B102</f>
        <v>44.8</v>
      </c>
      <c r="C101" s="42">
        <f aca="true" t="shared" si="16" ref="C101:I101">C102</f>
        <v>0</v>
      </c>
      <c r="D101" s="42">
        <f t="shared" si="16"/>
        <v>0</v>
      </c>
      <c r="E101" s="33">
        <f t="shared" si="13"/>
        <v>0</v>
      </c>
      <c r="F101" s="33">
        <v>0</v>
      </c>
      <c r="G101" s="42">
        <f t="shared" si="16"/>
        <v>0</v>
      </c>
      <c r="H101" s="33">
        <v>0</v>
      </c>
      <c r="I101" s="42">
        <f t="shared" si="16"/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3"/>
        <v>0</v>
      </c>
      <c r="F102" s="36">
        <v>0</v>
      </c>
      <c r="G102" s="43">
        <v>0</v>
      </c>
      <c r="H102" s="36">
        <v>0</v>
      </c>
      <c r="I102" s="43">
        <v>0</v>
      </c>
    </row>
    <row r="103" spans="1:9" ht="12.75">
      <c r="A103" s="17" t="s">
        <v>61</v>
      </c>
      <c r="B103" s="42">
        <f>B104+B105+B106+B107+B108</f>
        <v>129961.29999999999</v>
      </c>
      <c r="C103" s="42">
        <f>C104+C105+C106+C107+C108</f>
        <v>4864.5</v>
      </c>
      <c r="D103" s="42">
        <f>D104+D105+D106+D107+D108</f>
        <v>3446.2999999999997</v>
      </c>
      <c r="E103" s="33">
        <f t="shared" si="13"/>
        <v>2.6517894173111536</v>
      </c>
      <c r="F103" s="33">
        <f t="shared" si="14"/>
        <v>70.84592455545277</v>
      </c>
      <c r="G103" s="42">
        <f>G104+G105+G106+G107+G108</f>
        <v>3760.6</v>
      </c>
      <c r="H103" s="33">
        <f>$D:$D/$G:$G*100</f>
        <v>91.64229112375685</v>
      </c>
      <c r="I103" s="42">
        <f>I104+I105+I106+I107+I108</f>
        <v>3446.2999999999997</v>
      </c>
    </row>
    <row r="104" spans="1:9" ht="12.75">
      <c r="A104" s="14" t="s">
        <v>62</v>
      </c>
      <c r="B104" s="43">
        <v>800</v>
      </c>
      <c r="C104" s="43">
        <v>0</v>
      </c>
      <c r="D104" s="43">
        <v>0</v>
      </c>
      <c r="E104" s="36">
        <f t="shared" si="13"/>
        <v>0</v>
      </c>
      <c r="F104" s="36">
        <v>0</v>
      </c>
      <c r="G104" s="43">
        <v>0</v>
      </c>
      <c r="H104" s="36">
        <v>0</v>
      </c>
      <c r="I104" s="43">
        <v>0</v>
      </c>
    </row>
    <row r="105" spans="1:9" ht="12.75">
      <c r="A105" s="14" t="s">
        <v>63</v>
      </c>
      <c r="B105" s="43">
        <v>49205.1</v>
      </c>
      <c r="C105" s="43">
        <v>2214.2</v>
      </c>
      <c r="D105" s="43">
        <v>2214.2</v>
      </c>
      <c r="E105" s="36">
        <f t="shared" si="13"/>
        <v>4.499940046865061</v>
      </c>
      <c r="F105" s="36">
        <f t="shared" si="14"/>
        <v>100</v>
      </c>
      <c r="G105" s="43">
        <v>1863.3</v>
      </c>
      <c r="H105" s="36">
        <f>$D:$D/$G:$G*100</f>
        <v>118.83217946653785</v>
      </c>
      <c r="I105" s="43">
        <v>2214.2</v>
      </c>
    </row>
    <row r="106" spans="1:9" ht="12.75">
      <c r="A106" s="14" t="s">
        <v>64</v>
      </c>
      <c r="B106" s="43">
        <v>25561.3</v>
      </c>
      <c r="C106" s="43">
        <v>1115.1</v>
      </c>
      <c r="D106" s="43">
        <v>137</v>
      </c>
      <c r="E106" s="36">
        <f t="shared" si="13"/>
        <v>0.5359664805780614</v>
      </c>
      <c r="F106" s="36">
        <f t="shared" si="14"/>
        <v>12.285893641825846</v>
      </c>
      <c r="G106" s="43">
        <v>827.8</v>
      </c>
      <c r="H106" s="36">
        <f>$D:$D/$G:$G*100</f>
        <v>16.549891278086495</v>
      </c>
      <c r="I106" s="43">
        <v>137</v>
      </c>
    </row>
    <row r="107" spans="1:9" ht="12.75">
      <c r="A107" s="14" t="s">
        <v>65</v>
      </c>
      <c r="B107" s="35">
        <v>28761</v>
      </c>
      <c r="C107" s="35">
        <v>381.7</v>
      </c>
      <c r="D107" s="35">
        <v>0</v>
      </c>
      <c r="E107" s="36">
        <f t="shared" si="13"/>
        <v>0</v>
      </c>
      <c r="F107" s="36">
        <f t="shared" si="14"/>
        <v>0</v>
      </c>
      <c r="G107" s="35">
        <v>0</v>
      </c>
      <c r="H107" s="36">
        <v>0</v>
      </c>
      <c r="I107" s="35">
        <v>0</v>
      </c>
    </row>
    <row r="108" spans="1:9" ht="12.75">
      <c r="A108" s="14" t="s">
        <v>66</v>
      </c>
      <c r="B108" s="43">
        <v>25633.9</v>
      </c>
      <c r="C108" s="43">
        <v>1153.5</v>
      </c>
      <c r="D108" s="43">
        <v>1095.1</v>
      </c>
      <c r="E108" s="36">
        <f t="shared" si="13"/>
        <v>4.27207721025673</v>
      </c>
      <c r="F108" s="36">
        <f t="shared" si="14"/>
        <v>94.93714781100996</v>
      </c>
      <c r="G108" s="43">
        <v>1069.5</v>
      </c>
      <c r="H108" s="36">
        <v>0</v>
      </c>
      <c r="I108" s="43">
        <v>1095.1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1886.8999999999999</v>
      </c>
      <c r="D109" s="34">
        <f>D110+D111+D112</f>
        <v>1878.6999999999998</v>
      </c>
      <c r="E109" s="33">
        <f t="shared" si="13"/>
        <v>6.993608332619838</v>
      </c>
      <c r="F109" s="33">
        <f t="shared" si="14"/>
        <v>99.56542477078806</v>
      </c>
      <c r="G109" s="34">
        <f>G110+G111+G112</f>
        <v>2081.9</v>
      </c>
      <c r="H109" s="33">
        <f>$D:$D/$G:$G*100</f>
        <v>90.2396849032134</v>
      </c>
      <c r="I109" s="34">
        <f>I110+I111+I112</f>
        <v>1878.6999999999998</v>
      </c>
    </row>
    <row r="110" spans="1:9" ht="12.75">
      <c r="A110" s="51" t="s">
        <v>74</v>
      </c>
      <c r="B110" s="35">
        <v>23913.1</v>
      </c>
      <c r="C110" s="35">
        <v>1683.1</v>
      </c>
      <c r="D110" s="35">
        <v>1683.1</v>
      </c>
      <c r="E110" s="36">
        <f t="shared" si="13"/>
        <v>7.038401545596347</v>
      </c>
      <c r="F110" s="36">
        <f t="shared" si="14"/>
        <v>100</v>
      </c>
      <c r="G110" s="35">
        <v>1372</v>
      </c>
      <c r="H110" s="36">
        <f>$D:$D/$G:$G*100</f>
        <v>122.67492711370262</v>
      </c>
      <c r="I110" s="35">
        <v>1683.1</v>
      </c>
    </row>
    <row r="111" spans="1:9" ht="24.75" customHeight="1">
      <c r="A111" s="18" t="s">
        <v>75</v>
      </c>
      <c r="B111" s="35">
        <v>0</v>
      </c>
      <c r="C111" s="35">
        <v>0</v>
      </c>
      <c r="D111" s="35">
        <v>0</v>
      </c>
      <c r="E111" s="36">
        <v>0</v>
      </c>
      <c r="F111" s="36">
        <v>0</v>
      </c>
      <c r="G111" s="35">
        <v>0</v>
      </c>
      <c r="H111" s="36">
        <v>0</v>
      </c>
      <c r="I111" s="35">
        <v>0</v>
      </c>
    </row>
    <row r="112" spans="1:9" ht="25.5">
      <c r="A112" s="18" t="s">
        <v>85</v>
      </c>
      <c r="B112" s="35">
        <v>2950</v>
      </c>
      <c r="C112" s="35">
        <v>203.8</v>
      </c>
      <c r="D112" s="35">
        <v>195.6</v>
      </c>
      <c r="E112" s="36">
        <f t="shared" si="13"/>
        <v>6.6305084745762715</v>
      </c>
      <c r="F112" s="36">
        <f t="shared" si="14"/>
        <v>95.9764474975466</v>
      </c>
      <c r="G112" s="35">
        <v>709.9</v>
      </c>
      <c r="H112" s="36">
        <f>$D:$D/$G:$G*100</f>
        <v>27.553176503732917</v>
      </c>
      <c r="I112" s="35">
        <v>195.6</v>
      </c>
    </row>
    <row r="113" spans="1:9" ht="26.25" customHeight="1">
      <c r="A113" s="19" t="s">
        <v>93</v>
      </c>
      <c r="B113" s="34">
        <f>B114</f>
        <v>425</v>
      </c>
      <c r="C113" s="34">
        <f aca="true" t="shared" si="17" ref="C113:I113">C114</f>
        <v>0</v>
      </c>
      <c r="D113" s="34">
        <f t="shared" si="17"/>
        <v>0</v>
      </c>
      <c r="E113" s="36">
        <f t="shared" si="13"/>
        <v>0</v>
      </c>
      <c r="F113" s="36">
        <v>0</v>
      </c>
      <c r="G113" s="34">
        <f t="shared" si="17"/>
        <v>0</v>
      </c>
      <c r="H113" s="33">
        <v>0</v>
      </c>
      <c r="I113" s="34">
        <f t="shared" si="17"/>
        <v>0</v>
      </c>
    </row>
    <row r="114" spans="1:9" ht="13.5" customHeight="1">
      <c r="A114" s="18" t="s">
        <v>94</v>
      </c>
      <c r="B114" s="35">
        <v>425</v>
      </c>
      <c r="C114" s="35">
        <v>0</v>
      </c>
      <c r="D114" s="35">
        <v>0</v>
      </c>
      <c r="E114" s="36">
        <f t="shared" si="13"/>
        <v>0</v>
      </c>
      <c r="F114" s="36">
        <v>0</v>
      </c>
      <c r="G114" s="35">
        <v>0</v>
      </c>
      <c r="H114" s="36">
        <v>0</v>
      </c>
      <c r="I114" s="35">
        <v>0</v>
      </c>
    </row>
    <row r="115" spans="1:9" ht="33.75" customHeight="1">
      <c r="A115" s="20" t="s">
        <v>67</v>
      </c>
      <c r="B115" s="42">
        <f>B71+B80+B81+B82+B88+B93+B98+B103+B109+B113+B101</f>
        <v>1752979</v>
      </c>
      <c r="C115" s="42">
        <f>C71+C80+C81+C82+C88+C93+C98+C103+C109+C113+C101</f>
        <v>67660.1</v>
      </c>
      <c r="D115" s="42">
        <f>D71+D80+D81+D82+D88+D93+D98+D103+D109+D113</f>
        <v>53797.2</v>
      </c>
      <c r="E115" s="42">
        <f>E71+E80+E81+E82+E88+E93+E98+E103+E109+E113</f>
        <v>26.025968818503724</v>
      </c>
      <c r="F115" s="42">
        <f>F71+F80+F81+F82+F88+F93+F98+F103+F109+F113</f>
        <v>588.184146526302</v>
      </c>
      <c r="G115" s="42">
        <f>G71+G80+G81+G82+G88+G93+G98+G103+G109+G113</f>
        <v>50511</v>
      </c>
      <c r="H115" s="33">
        <f>$D:$D/$G:$G*100</f>
        <v>106.50590960384866</v>
      </c>
      <c r="I115" s="42">
        <f>I71+I80+I81+I82+I88+I93+I98+I103+I109+I113</f>
        <v>53797.2</v>
      </c>
    </row>
    <row r="116" spans="1:9" ht="26.25" customHeight="1">
      <c r="A116" s="21" t="s">
        <v>68</v>
      </c>
      <c r="B116" s="37">
        <f>B69-B115</f>
        <v>0</v>
      </c>
      <c r="C116" s="37">
        <f>C69-C115</f>
        <v>0.029999999998835847</v>
      </c>
      <c r="D116" s="37">
        <f>D69-D115</f>
        <v>2045.729999999996</v>
      </c>
      <c r="E116" s="37"/>
      <c r="F116" s="37"/>
      <c r="G116" s="37">
        <f>G69-G115</f>
        <v>16092.300000000003</v>
      </c>
      <c r="H116" s="37"/>
      <c r="I116" s="37">
        <f>I69-I115</f>
        <v>2045.729999999996</v>
      </c>
    </row>
    <row r="117" spans="1:9" ht="24" customHeight="1">
      <c r="A117" s="3" t="s">
        <v>69</v>
      </c>
      <c r="B117" s="35" t="s">
        <v>133</v>
      </c>
      <c r="C117" s="35"/>
      <c r="D117" s="35" t="s">
        <v>134</v>
      </c>
      <c r="E117" s="35"/>
      <c r="F117" s="35"/>
      <c r="G117" s="35"/>
      <c r="H117" s="34"/>
      <c r="I117" s="35"/>
    </row>
    <row r="118" spans="1:9" ht="12.75">
      <c r="A118" s="8" t="s">
        <v>70</v>
      </c>
      <c r="B118" s="34">
        <f>B120+B121</f>
        <v>7256</v>
      </c>
      <c r="C118" s="35"/>
      <c r="D118" s="34">
        <f>B118-D120-D121</f>
        <v>-2045.6999999999998</v>
      </c>
      <c r="E118" s="35"/>
      <c r="F118" s="35"/>
      <c r="G118" s="47"/>
      <c r="H118" s="44"/>
      <c r="I118" s="34">
        <v>2045.7</v>
      </c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35"/>
    </row>
    <row r="120" spans="1:9" ht="12.75">
      <c r="A120" s="10" t="s">
        <v>71</v>
      </c>
      <c r="B120" s="35">
        <v>5904</v>
      </c>
      <c r="C120" s="35"/>
      <c r="D120" s="35">
        <v>2359.9</v>
      </c>
      <c r="E120" s="35"/>
      <c r="F120" s="35"/>
      <c r="G120" s="35"/>
      <c r="H120" s="44"/>
      <c r="I120" s="35">
        <v>2359.9</v>
      </c>
    </row>
    <row r="121" spans="1:9" ht="12.75">
      <c r="A121" s="3" t="s">
        <v>72</v>
      </c>
      <c r="B121" s="35">
        <v>1352</v>
      </c>
      <c r="C121" s="35"/>
      <c r="D121" s="35">
        <v>6941.8</v>
      </c>
      <c r="E121" s="35"/>
      <c r="F121" s="35"/>
      <c r="G121" s="35"/>
      <c r="H121" s="44"/>
      <c r="I121" s="35">
        <v>6941.8</v>
      </c>
    </row>
    <row r="122" spans="1:9" ht="12.75">
      <c r="A122" s="8" t="s">
        <v>119</v>
      </c>
      <c r="B122" s="50">
        <v>0</v>
      </c>
      <c r="C122" s="50"/>
      <c r="D122" s="50">
        <v>0</v>
      </c>
      <c r="E122" s="50"/>
      <c r="F122" s="50"/>
      <c r="G122" s="50"/>
      <c r="H122" s="52"/>
      <c r="I122" s="50"/>
    </row>
    <row r="123" spans="1:9" ht="12.75">
      <c r="A123" s="5" t="s">
        <v>120</v>
      </c>
      <c r="B123" s="45">
        <v>0</v>
      </c>
      <c r="C123" s="45"/>
      <c r="D123" s="45">
        <v>0</v>
      </c>
      <c r="E123" s="45"/>
      <c r="F123" s="45"/>
      <c r="G123" s="45"/>
      <c r="H123" s="46"/>
      <c r="I123" s="45"/>
    </row>
    <row r="124" spans="1:9" ht="12.75">
      <c r="A124" s="5" t="s">
        <v>121</v>
      </c>
      <c r="B124" s="45">
        <v>0</v>
      </c>
      <c r="C124" s="45"/>
      <c r="D124" s="45">
        <v>0</v>
      </c>
      <c r="E124" s="45"/>
      <c r="F124" s="45"/>
      <c r="G124" s="45"/>
      <c r="H124" s="46"/>
      <c r="I124" s="45"/>
    </row>
    <row r="125" spans="1:9" ht="12.75">
      <c r="A125" s="22"/>
      <c r="B125" s="32"/>
      <c r="C125" s="32"/>
      <c r="D125" s="32"/>
      <c r="E125" s="32"/>
      <c r="F125" s="32"/>
      <c r="G125" s="32"/>
      <c r="H125" s="32"/>
      <c r="I125" s="32"/>
    </row>
    <row r="127" ht="12" customHeight="1">
      <c r="A127" s="29" t="s">
        <v>91</v>
      </c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autoFilter ref="A7:I126"/>
  <mergeCells count="14">
    <mergeCell ref="C9:C10"/>
    <mergeCell ref="D9:D10"/>
    <mergeCell ref="E9:E10"/>
    <mergeCell ref="F9:F10"/>
    <mergeCell ref="G9:G10"/>
    <mergeCell ref="H9:H10"/>
    <mergeCell ref="I9:I10"/>
    <mergeCell ref="A70:I70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ySplit="5" topLeftCell="A100" activePane="bottomLeft" state="frozen"/>
      <selection pane="topLeft" activeCell="A1" sqref="A1"/>
      <selection pane="bottomLeft" activeCell="D60" sqref="D6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111" t="s">
        <v>122</v>
      </c>
      <c r="B1" s="111"/>
      <c r="C1" s="111"/>
      <c r="D1" s="111"/>
      <c r="E1" s="111"/>
      <c r="F1" s="111"/>
      <c r="G1" s="111"/>
      <c r="H1" s="111"/>
      <c r="I1" s="38"/>
    </row>
    <row r="2" spans="1:9" ht="15">
      <c r="A2" s="112" t="s">
        <v>135</v>
      </c>
      <c r="B2" s="112"/>
      <c r="C2" s="112"/>
      <c r="D2" s="112"/>
      <c r="E2" s="112"/>
      <c r="F2" s="112"/>
      <c r="G2" s="112"/>
      <c r="H2" s="112"/>
      <c r="I2" s="39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40"/>
    </row>
    <row r="4" spans="1:9" ht="45" customHeight="1">
      <c r="A4" s="9" t="s">
        <v>1</v>
      </c>
      <c r="B4" s="24" t="s">
        <v>2</v>
      </c>
      <c r="C4" s="24" t="s">
        <v>136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14" t="s">
        <v>3</v>
      </c>
      <c r="B6" s="115"/>
      <c r="C6" s="115"/>
      <c r="D6" s="115"/>
      <c r="E6" s="115"/>
      <c r="F6" s="115"/>
      <c r="G6" s="115"/>
      <c r="H6" s="115"/>
      <c r="I6" s="116"/>
    </row>
    <row r="7" spans="1:9" ht="12.75">
      <c r="A7" s="6" t="s">
        <v>4</v>
      </c>
      <c r="B7" s="33">
        <f>B8+B9</f>
        <v>220558.89999999997</v>
      </c>
      <c r="C7" s="33">
        <f>C8+C9</f>
        <v>26670.7</v>
      </c>
      <c r="D7" s="33">
        <f>D8+D9</f>
        <v>26582.589999999997</v>
      </c>
      <c r="E7" s="33">
        <f>$D:$D/$B:$B*100</f>
        <v>12.05237693876783</v>
      </c>
      <c r="F7" s="33">
        <f>$D:$D/$C:$C*100</f>
        <v>99.66963746733305</v>
      </c>
      <c r="G7" s="33">
        <f>G8+G9</f>
        <v>24973.8</v>
      </c>
      <c r="H7" s="33">
        <f>$D:$D/$G:$G*100</f>
        <v>106.44191112285675</v>
      </c>
      <c r="I7" s="33">
        <f>I8+I9</f>
        <v>18591.07</v>
      </c>
    </row>
    <row r="8" spans="1:9" ht="25.5">
      <c r="A8" s="4" t="s">
        <v>5</v>
      </c>
      <c r="B8" s="34">
        <v>4347.8</v>
      </c>
      <c r="C8" s="34">
        <v>300</v>
      </c>
      <c r="D8" s="54">
        <v>71.88</v>
      </c>
      <c r="E8" s="33">
        <f>$D:$D/$B:$B*100</f>
        <v>1.653249919499517</v>
      </c>
      <c r="F8" s="33">
        <f>$D:$D/$C:$C*100</f>
        <v>23.959999999999997</v>
      </c>
      <c r="G8" s="34">
        <v>581.1</v>
      </c>
      <c r="H8" s="33">
        <f>$D:$D/$G:$G*100</f>
        <v>12.36964377903975</v>
      </c>
      <c r="I8" s="54">
        <v>32.12</v>
      </c>
    </row>
    <row r="9" spans="1:9" ht="12.75" customHeight="1">
      <c r="A9" s="117" t="s">
        <v>82</v>
      </c>
      <c r="B9" s="104">
        <f>B11+B12+B13+B14</f>
        <v>216211.09999999998</v>
      </c>
      <c r="C9" s="104">
        <f>C11+C12+C13+C14</f>
        <v>26370.7</v>
      </c>
      <c r="D9" s="104">
        <f>D11+D12+D13+D14</f>
        <v>26510.709999999995</v>
      </c>
      <c r="E9" s="106">
        <f>$D:$D/$B:$B*100</f>
        <v>12.26149351259024</v>
      </c>
      <c r="F9" s="104">
        <f>$D:$D/$C:$C*100</f>
        <v>100.53093016112578</v>
      </c>
      <c r="G9" s="104">
        <f>G11+G12+G13+G14</f>
        <v>24392.7</v>
      </c>
      <c r="H9" s="106">
        <f>$D:$D/$G:$G*100</f>
        <v>108.68296662526082</v>
      </c>
      <c r="I9" s="104">
        <f>I11+I12+I13+I14</f>
        <v>18558.95</v>
      </c>
    </row>
    <row r="10" spans="1:9" ht="12.75">
      <c r="A10" s="118"/>
      <c r="B10" s="105"/>
      <c r="C10" s="105"/>
      <c r="D10" s="105"/>
      <c r="E10" s="107"/>
      <c r="F10" s="119"/>
      <c r="G10" s="105"/>
      <c r="H10" s="107"/>
      <c r="I10" s="105"/>
    </row>
    <row r="11" spans="1:9" ht="51" customHeight="1">
      <c r="A11" s="1" t="s">
        <v>86</v>
      </c>
      <c r="B11" s="35">
        <v>209649.4</v>
      </c>
      <c r="C11" s="35">
        <v>26000</v>
      </c>
      <c r="D11" s="55">
        <v>26244.87</v>
      </c>
      <c r="E11" s="33">
        <f aca="true" t="shared" si="0" ref="E11:E30">$D:$D/$B:$B*100</f>
        <v>12.5184570048853</v>
      </c>
      <c r="F11" s="33">
        <f aca="true" t="shared" si="1" ref="F11:F21">$D:$D/$C:$C*100</f>
        <v>100.94180769230769</v>
      </c>
      <c r="G11" s="35">
        <v>24300.7</v>
      </c>
      <c r="H11" s="33">
        <f aca="true" t="shared" si="2" ref="H11:H29">$D:$D/$G:$G*100</f>
        <v>108.00046912228865</v>
      </c>
      <c r="I11" s="35">
        <v>18438.68</v>
      </c>
    </row>
    <row r="12" spans="1:9" ht="89.25">
      <c r="A12" s="2" t="s">
        <v>87</v>
      </c>
      <c r="B12" s="35">
        <v>2481.4</v>
      </c>
      <c r="C12" s="35">
        <v>326.7</v>
      </c>
      <c r="D12" s="35">
        <v>136.94</v>
      </c>
      <c r="E12" s="33">
        <f t="shared" si="0"/>
        <v>5.518658821632949</v>
      </c>
      <c r="F12" s="33">
        <f t="shared" si="1"/>
        <v>41.9161310070401</v>
      </c>
      <c r="G12" s="35">
        <v>50.2</v>
      </c>
      <c r="H12" s="33">
        <f t="shared" si="2"/>
        <v>272.78884462151393</v>
      </c>
      <c r="I12" s="35">
        <v>34.2</v>
      </c>
    </row>
    <row r="13" spans="1:9" ht="25.5">
      <c r="A13" s="3" t="s">
        <v>88</v>
      </c>
      <c r="B13" s="35">
        <v>3645.9</v>
      </c>
      <c r="C13" s="35">
        <v>40.3</v>
      </c>
      <c r="D13" s="35">
        <v>73.05</v>
      </c>
      <c r="E13" s="33">
        <f t="shared" si="0"/>
        <v>2.0036205052250473</v>
      </c>
      <c r="F13" s="33">
        <f t="shared" si="1"/>
        <v>181.26550868486353</v>
      </c>
      <c r="G13" s="35">
        <v>40.2</v>
      </c>
      <c r="H13" s="33">
        <f t="shared" si="2"/>
        <v>181.71641791044775</v>
      </c>
      <c r="I13" s="35">
        <v>53</v>
      </c>
    </row>
    <row r="14" spans="1:9" ht="65.25" customHeight="1">
      <c r="A14" s="7" t="s">
        <v>90</v>
      </c>
      <c r="B14" s="35">
        <v>434.4</v>
      </c>
      <c r="C14" s="49">
        <v>3.7</v>
      </c>
      <c r="D14" s="35">
        <v>55.85</v>
      </c>
      <c r="E14" s="33">
        <f t="shared" si="0"/>
        <v>12.85681399631676</v>
      </c>
      <c r="F14" s="33">
        <f t="shared" si="1"/>
        <v>1509.4594594594594</v>
      </c>
      <c r="G14" s="35">
        <v>1.6</v>
      </c>
      <c r="H14" s="33">
        <f t="shared" si="2"/>
        <v>3490.625</v>
      </c>
      <c r="I14" s="35">
        <v>33.07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3915.8</v>
      </c>
      <c r="D15" s="42">
        <f>D16+D17+D18+D19</f>
        <v>1543.6399999999999</v>
      </c>
      <c r="E15" s="33">
        <f t="shared" si="0"/>
        <v>6.282774508127997</v>
      </c>
      <c r="F15" s="33">
        <f t="shared" si="1"/>
        <v>39.420808008580615</v>
      </c>
      <c r="G15" s="42">
        <f>G16+G17+G18+G19</f>
        <v>2367.9</v>
      </c>
      <c r="H15" s="33">
        <f t="shared" si="2"/>
        <v>65.1902529667638</v>
      </c>
      <c r="I15" s="42">
        <f>I16+I17+I18+I19</f>
        <v>4.969999999999999</v>
      </c>
    </row>
    <row r="16" spans="1:9" ht="37.5" customHeight="1">
      <c r="A16" s="10" t="s">
        <v>96</v>
      </c>
      <c r="B16" s="35">
        <v>7841.5</v>
      </c>
      <c r="C16" s="49">
        <v>1320</v>
      </c>
      <c r="D16" s="35">
        <v>642.72</v>
      </c>
      <c r="E16" s="33">
        <f t="shared" si="0"/>
        <v>8.196390996620545</v>
      </c>
      <c r="F16" s="33">
        <f t="shared" si="1"/>
        <v>48.69090909090909</v>
      </c>
      <c r="G16" s="35">
        <v>892.3</v>
      </c>
      <c r="H16" s="33">
        <f t="shared" si="2"/>
        <v>72.02958646195226</v>
      </c>
      <c r="I16" s="35">
        <v>58.38</v>
      </c>
    </row>
    <row r="17" spans="1:9" ht="56.25" customHeight="1">
      <c r="A17" s="10" t="s">
        <v>97</v>
      </c>
      <c r="B17" s="35">
        <v>164.8</v>
      </c>
      <c r="C17" s="49">
        <v>20.8</v>
      </c>
      <c r="D17" s="35">
        <v>13.05</v>
      </c>
      <c r="E17" s="33">
        <f t="shared" si="0"/>
        <v>7.918689320388348</v>
      </c>
      <c r="F17" s="33">
        <f t="shared" si="1"/>
        <v>62.74038461538461</v>
      </c>
      <c r="G17" s="35">
        <v>21.4</v>
      </c>
      <c r="H17" s="33">
        <f t="shared" si="2"/>
        <v>60.98130841121496</v>
      </c>
      <c r="I17" s="35">
        <v>3.59</v>
      </c>
    </row>
    <row r="18" spans="1:9" ht="55.5" customHeight="1">
      <c r="A18" s="10" t="s">
        <v>98</v>
      </c>
      <c r="B18" s="35">
        <v>18156.6</v>
      </c>
      <c r="C18" s="49">
        <v>2700</v>
      </c>
      <c r="D18" s="35">
        <v>1021.81</v>
      </c>
      <c r="E18" s="33">
        <f t="shared" si="0"/>
        <v>5.627760704096582</v>
      </c>
      <c r="F18" s="33">
        <f t="shared" si="1"/>
        <v>37.84481481481482</v>
      </c>
      <c r="G18" s="35">
        <v>1552.9</v>
      </c>
      <c r="H18" s="33">
        <f t="shared" si="2"/>
        <v>65.80011591216433</v>
      </c>
      <c r="I18" s="35">
        <v>1.27</v>
      </c>
    </row>
    <row r="19" spans="1:9" ht="54" customHeight="1">
      <c r="A19" s="10" t="s">
        <v>99</v>
      </c>
      <c r="B19" s="35">
        <v>-1593.5</v>
      </c>
      <c r="C19" s="49">
        <v>-125</v>
      </c>
      <c r="D19" s="35">
        <v>-133.94</v>
      </c>
      <c r="E19" s="33">
        <f t="shared" si="0"/>
        <v>8.405396925007844</v>
      </c>
      <c r="F19" s="33">
        <f t="shared" si="1"/>
        <v>107.152</v>
      </c>
      <c r="G19" s="35">
        <v>-98.7</v>
      </c>
      <c r="H19" s="33">
        <f t="shared" si="2"/>
        <v>135.70415400202634</v>
      </c>
      <c r="I19" s="35">
        <v>-58.27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8720.1</v>
      </c>
      <c r="D20" s="42">
        <f>D21+D22+D23</f>
        <v>8808.74</v>
      </c>
      <c r="E20" s="33">
        <f t="shared" si="0"/>
        <v>21.06058186206956</v>
      </c>
      <c r="F20" s="33">
        <f t="shared" si="1"/>
        <v>101.01650210433365</v>
      </c>
      <c r="G20" s="42">
        <f>G21+G22+G23</f>
        <v>8571.199999999999</v>
      </c>
      <c r="H20" s="33">
        <f t="shared" si="2"/>
        <v>102.77137390330411</v>
      </c>
      <c r="I20" s="42">
        <f>I21+I22+I23</f>
        <v>853.84</v>
      </c>
    </row>
    <row r="21" spans="1:9" ht="18.75" customHeight="1">
      <c r="A21" s="5" t="s">
        <v>102</v>
      </c>
      <c r="B21" s="35">
        <v>40121.82</v>
      </c>
      <c r="C21" s="35">
        <v>8400.1</v>
      </c>
      <c r="D21" s="35">
        <v>8619.76</v>
      </c>
      <c r="E21" s="33">
        <f t="shared" si="0"/>
        <v>21.483970567636266</v>
      </c>
      <c r="F21" s="33">
        <f t="shared" si="1"/>
        <v>102.6149688694182</v>
      </c>
      <c r="G21" s="35">
        <v>8262.3</v>
      </c>
      <c r="H21" s="33">
        <f t="shared" si="2"/>
        <v>104.32639821841376</v>
      </c>
      <c r="I21" s="35">
        <v>755.51</v>
      </c>
    </row>
    <row r="22" spans="1:9" ht="12.75">
      <c r="A22" s="3" t="s">
        <v>100</v>
      </c>
      <c r="B22" s="35">
        <v>625.7</v>
      </c>
      <c r="C22" s="35">
        <v>0</v>
      </c>
      <c r="D22" s="35">
        <v>65</v>
      </c>
      <c r="E22" s="33">
        <f t="shared" si="0"/>
        <v>10.388365031165096</v>
      </c>
      <c r="F22" s="33">
        <v>0</v>
      </c>
      <c r="G22" s="35">
        <v>1</v>
      </c>
      <c r="H22" s="33">
        <f t="shared" si="2"/>
        <v>6500</v>
      </c>
      <c r="I22" s="35">
        <v>65</v>
      </c>
    </row>
    <row r="23" spans="1:9" ht="27" customHeight="1">
      <c r="A23" s="3" t="s">
        <v>101</v>
      </c>
      <c r="B23" s="35">
        <v>1078.2</v>
      </c>
      <c r="C23" s="35">
        <v>320</v>
      </c>
      <c r="D23" s="35">
        <v>123.98</v>
      </c>
      <c r="E23" s="33">
        <f t="shared" si="0"/>
        <v>11.498794286774253</v>
      </c>
      <c r="F23" s="33">
        <f aca="true" t="shared" si="3" ref="F23:F29">$D:$D/$C:$C*100</f>
        <v>38.74375</v>
      </c>
      <c r="G23" s="35">
        <v>307.9</v>
      </c>
      <c r="H23" s="33">
        <f t="shared" si="2"/>
        <v>40.266320233842166</v>
      </c>
      <c r="I23" s="35">
        <v>33.33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2700</v>
      </c>
      <c r="D24" s="42">
        <f>$25:$25+$26:$26</f>
        <v>2375.23</v>
      </c>
      <c r="E24" s="33">
        <f t="shared" si="0"/>
        <v>9.374806354990131</v>
      </c>
      <c r="F24" s="33">
        <f t="shared" si="3"/>
        <v>87.97148148148149</v>
      </c>
      <c r="G24" s="42">
        <f>$25:$25+$26:$26</f>
        <v>2622.5</v>
      </c>
      <c r="H24" s="33">
        <f t="shared" si="2"/>
        <v>90.57121067683508</v>
      </c>
      <c r="I24" s="42">
        <f>$25:$25+$26:$26</f>
        <v>787.81</v>
      </c>
    </row>
    <row r="25" spans="1:9" ht="12.75">
      <c r="A25" s="3" t="s">
        <v>9</v>
      </c>
      <c r="B25" s="35">
        <v>8355.6</v>
      </c>
      <c r="C25" s="35">
        <v>350</v>
      </c>
      <c r="D25" s="35">
        <v>263.93</v>
      </c>
      <c r="E25" s="33">
        <f t="shared" si="0"/>
        <v>3.1587199004260618</v>
      </c>
      <c r="F25" s="33">
        <f t="shared" si="3"/>
        <v>75.40857142857143</v>
      </c>
      <c r="G25" s="35">
        <v>321.2</v>
      </c>
      <c r="H25" s="33">
        <f t="shared" si="2"/>
        <v>82.16998754669989</v>
      </c>
      <c r="I25" s="35">
        <v>106.94</v>
      </c>
    </row>
    <row r="26" spans="1:9" ht="12.75">
      <c r="A26" s="3" t="s">
        <v>10</v>
      </c>
      <c r="B26" s="35">
        <v>16980.71</v>
      </c>
      <c r="C26" s="35">
        <v>2350</v>
      </c>
      <c r="D26" s="35">
        <v>2111.3</v>
      </c>
      <c r="E26" s="33">
        <f t="shared" si="0"/>
        <v>12.43352015316203</v>
      </c>
      <c r="F26" s="33">
        <f t="shared" si="3"/>
        <v>89.84255319148937</v>
      </c>
      <c r="G26" s="35">
        <v>2301.3</v>
      </c>
      <c r="H26" s="33">
        <f t="shared" si="2"/>
        <v>91.74379698431322</v>
      </c>
      <c r="I26" s="35">
        <v>680.87</v>
      </c>
    </row>
    <row r="27" spans="1:9" ht="12.75">
      <c r="A27" s="6" t="s">
        <v>11</v>
      </c>
      <c r="B27" s="42">
        <f>B28+B29+B30</f>
        <v>19018.3</v>
      </c>
      <c r="C27" s="42">
        <f>C28+C29+C30</f>
        <v>2159.6</v>
      </c>
      <c r="D27" s="42">
        <f>D28+D29+D30</f>
        <v>2096.71</v>
      </c>
      <c r="E27" s="33">
        <f t="shared" si="0"/>
        <v>11.02469726526556</v>
      </c>
      <c r="F27" s="33">
        <f t="shared" si="3"/>
        <v>97.08788664567513</v>
      </c>
      <c r="G27" s="42">
        <f>G28+G29+G30</f>
        <v>1826.9</v>
      </c>
      <c r="H27" s="33">
        <f t="shared" si="2"/>
        <v>114.76873392084951</v>
      </c>
      <c r="I27" s="42">
        <f>I28+I29+I30</f>
        <v>1193.77</v>
      </c>
    </row>
    <row r="28" spans="1:9" ht="25.5">
      <c r="A28" s="3" t="s">
        <v>12</v>
      </c>
      <c r="B28" s="35">
        <v>18910.3</v>
      </c>
      <c r="C28" s="35">
        <v>2150</v>
      </c>
      <c r="D28" s="35">
        <v>2085.51</v>
      </c>
      <c r="E28" s="33">
        <f t="shared" si="0"/>
        <v>11.028434239541415</v>
      </c>
      <c r="F28" s="33">
        <f t="shared" si="3"/>
        <v>97.00046511627907</v>
      </c>
      <c r="G28" s="35">
        <v>1824.9</v>
      </c>
      <c r="H28" s="33">
        <f t="shared" si="2"/>
        <v>114.28078250863061</v>
      </c>
      <c r="I28" s="35">
        <v>1182.57</v>
      </c>
    </row>
    <row r="29" spans="1:9" ht="25.5">
      <c r="A29" s="5" t="s">
        <v>104</v>
      </c>
      <c r="B29" s="35">
        <v>58</v>
      </c>
      <c r="C29" s="35">
        <v>9.6</v>
      </c>
      <c r="D29" s="35">
        <v>11.2</v>
      </c>
      <c r="E29" s="33">
        <f t="shared" si="0"/>
        <v>19.310344827586206</v>
      </c>
      <c r="F29" s="33">
        <f t="shared" si="3"/>
        <v>116.66666666666667</v>
      </c>
      <c r="G29" s="35">
        <v>2</v>
      </c>
      <c r="H29" s="33">
        <f t="shared" si="2"/>
        <v>560</v>
      </c>
      <c r="I29" s="35">
        <v>11.2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0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7.41</v>
      </c>
      <c r="E31" s="33">
        <v>0</v>
      </c>
      <c r="F31" s="33">
        <v>0</v>
      </c>
      <c r="G31" s="42">
        <f>G32+G33</f>
        <v>0</v>
      </c>
      <c r="H31" s="33">
        <v>0</v>
      </c>
      <c r="I31" s="42">
        <f>I32+I33</f>
        <v>7.41</v>
      </c>
    </row>
    <row r="32" spans="1:9" ht="25.5">
      <c r="A32" s="3" t="s">
        <v>106</v>
      </c>
      <c r="B32" s="35">
        <v>0</v>
      </c>
      <c r="C32" s="35">
        <v>0</v>
      </c>
      <c r="D32" s="35">
        <v>7.41</v>
      </c>
      <c r="E32" s="33">
        <v>0</v>
      </c>
      <c r="F32" s="33">
        <v>0</v>
      </c>
      <c r="G32" s="35">
        <v>0</v>
      </c>
      <c r="H32" s="33">
        <v>0</v>
      </c>
      <c r="I32" s="35">
        <v>7.41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6380</v>
      </c>
      <c r="D34" s="42">
        <f>D35+D38+D39</f>
        <v>6305.75</v>
      </c>
      <c r="E34" s="33">
        <f aca="true" t="shared" si="4" ref="E34:E43">$D:$D/$B:$B*100</f>
        <v>8.899761788558907</v>
      </c>
      <c r="F34" s="33">
        <f>$D:$D/$C:$C*100</f>
        <v>98.83620689655173</v>
      </c>
      <c r="G34" s="42">
        <f>G35+G38+G39</f>
        <v>7331.9</v>
      </c>
      <c r="H34" s="33">
        <f>$D:$D/$G:$G*100</f>
        <v>86.00430993330515</v>
      </c>
      <c r="I34" s="42">
        <f>I35+I38+I39</f>
        <v>5577.68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6300</v>
      </c>
      <c r="D35" s="35">
        <f>D36+D37</f>
        <v>6029.49</v>
      </c>
      <c r="E35" s="33">
        <f t="shared" si="4"/>
        <v>8.705725906706576</v>
      </c>
      <c r="F35" s="33">
        <f>$D:$D/$C:$C*100</f>
        <v>95.70619047619047</v>
      </c>
      <c r="G35" s="35">
        <f>G36+G37</f>
        <v>7181.9</v>
      </c>
      <c r="H35" s="33">
        <f>$D:$D/$G:$G*100</f>
        <v>83.95396761302719</v>
      </c>
      <c r="I35" s="35">
        <f>I36+I37</f>
        <v>5313.33</v>
      </c>
    </row>
    <row r="36" spans="1:9" ht="81.75" customHeight="1">
      <c r="A36" s="1" t="s">
        <v>108</v>
      </c>
      <c r="B36" s="35">
        <v>44757.5</v>
      </c>
      <c r="C36" s="35">
        <v>2800</v>
      </c>
      <c r="D36" s="35">
        <v>3116.01</v>
      </c>
      <c r="E36" s="33">
        <f t="shared" si="4"/>
        <v>6.961984025023739</v>
      </c>
      <c r="F36" s="33">
        <f>$D:$D/$C:$C*100</f>
        <v>111.28607142857143</v>
      </c>
      <c r="G36" s="35">
        <v>3920.2</v>
      </c>
      <c r="H36" s="33">
        <f>$D:$D/$G:$G*100</f>
        <v>79.48599561246877</v>
      </c>
      <c r="I36" s="35">
        <v>3116.01</v>
      </c>
    </row>
    <row r="37" spans="1:9" ht="76.5">
      <c r="A37" s="3" t="s">
        <v>109</v>
      </c>
      <c r="B37" s="35">
        <v>24501.4</v>
      </c>
      <c r="C37" s="35">
        <v>3500</v>
      </c>
      <c r="D37" s="35">
        <v>2913.48</v>
      </c>
      <c r="E37" s="33">
        <f t="shared" si="4"/>
        <v>11.891075612005844</v>
      </c>
      <c r="F37" s="33">
        <f>$D:$D/$C:$C*100</f>
        <v>83.24228571428571</v>
      </c>
      <c r="G37" s="35">
        <v>3261.7</v>
      </c>
      <c r="H37" s="33">
        <f>$D:$D/$G:$G*100</f>
        <v>89.32397216175615</v>
      </c>
      <c r="I37" s="35">
        <v>2197.32</v>
      </c>
    </row>
    <row r="38" spans="1:9" ht="51">
      <c r="A38" s="5" t="s">
        <v>110</v>
      </c>
      <c r="B38" s="35">
        <v>845</v>
      </c>
      <c r="C38" s="35">
        <v>0</v>
      </c>
      <c r="D38" s="35">
        <v>150.79</v>
      </c>
      <c r="E38" s="33">
        <f t="shared" si="4"/>
        <v>17.844970414201182</v>
      </c>
      <c r="F38" s="33">
        <v>0</v>
      </c>
      <c r="G38" s="35">
        <v>150</v>
      </c>
      <c r="H38" s="33">
        <f>$D:$D/$G:$G*100</f>
        <v>100.52666666666666</v>
      </c>
      <c r="I38" s="35">
        <v>150.79</v>
      </c>
    </row>
    <row r="39" spans="1:9" ht="76.5">
      <c r="A39" s="53" t="s">
        <v>127</v>
      </c>
      <c r="B39" s="35">
        <v>749.12</v>
      </c>
      <c r="C39" s="35">
        <v>80</v>
      </c>
      <c r="D39" s="35">
        <v>125.47</v>
      </c>
      <c r="E39" s="33">
        <f t="shared" si="4"/>
        <v>16.748985476292184</v>
      </c>
      <c r="F39" s="33">
        <f>$D:$D/$C:$C*100</f>
        <v>156.8375</v>
      </c>
      <c r="G39" s="35">
        <v>0</v>
      </c>
      <c r="H39" s="33">
        <v>0</v>
      </c>
      <c r="I39" s="35">
        <v>113.56</v>
      </c>
    </row>
    <row r="40" spans="1:9" ht="25.5">
      <c r="A40" s="4" t="s">
        <v>15</v>
      </c>
      <c r="B40" s="34">
        <v>209</v>
      </c>
      <c r="C40" s="34">
        <v>209</v>
      </c>
      <c r="D40" s="34">
        <v>123.55</v>
      </c>
      <c r="E40" s="33">
        <f t="shared" si="4"/>
        <v>59.114832535885164</v>
      </c>
      <c r="F40" s="33">
        <f>$D:$D/$C:$C*100</f>
        <v>59.114832535885164</v>
      </c>
      <c r="G40" s="34">
        <v>157.7</v>
      </c>
      <c r="H40" s="33">
        <f aca="true" t="shared" si="5" ref="H40:H51">$D:$D/$G:$G*100</f>
        <v>78.34495878249842</v>
      </c>
      <c r="I40" s="34">
        <v>6.24</v>
      </c>
    </row>
    <row r="41" spans="1:9" ht="25.5">
      <c r="A41" s="12" t="s">
        <v>115</v>
      </c>
      <c r="B41" s="34">
        <v>1620.25</v>
      </c>
      <c r="C41" s="34">
        <v>85.02</v>
      </c>
      <c r="D41" s="34">
        <v>124.29</v>
      </c>
      <c r="E41" s="33">
        <f t="shared" si="4"/>
        <v>7.671038419996915</v>
      </c>
      <c r="F41" s="33">
        <f>$D:$D/$C:$C*100</f>
        <v>146.1891319689485</v>
      </c>
      <c r="G41" s="34">
        <v>255.7</v>
      </c>
      <c r="H41" s="33">
        <f t="shared" si="5"/>
        <v>48.607743449354714</v>
      </c>
      <c r="I41" s="34">
        <v>119.29</v>
      </c>
    </row>
    <row r="42" spans="1:9" ht="25.5">
      <c r="A42" s="8" t="s">
        <v>16</v>
      </c>
      <c r="B42" s="42">
        <f>B43+B44+B45</f>
        <v>1440</v>
      </c>
      <c r="C42" s="42">
        <f>C43+C44+C45</f>
        <v>143.5</v>
      </c>
      <c r="D42" s="42">
        <f>D43+D44+D45</f>
        <v>308.55</v>
      </c>
      <c r="E42" s="33">
        <f t="shared" si="4"/>
        <v>21.427083333333336</v>
      </c>
      <c r="F42" s="33">
        <f>$D:$D/$C:$C*100</f>
        <v>215.01742160278746</v>
      </c>
      <c r="G42" s="42">
        <f>G43+G44+G45</f>
        <v>1140.6</v>
      </c>
      <c r="H42" s="33">
        <f t="shared" si="5"/>
        <v>27.0515518148343</v>
      </c>
      <c r="I42" s="42">
        <f>I43+I44+I45</f>
        <v>295.21</v>
      </c>
    </row>
    <row r="43" spans="1:9" ht="12.75">
      <c r="A43" s="3" t="s">
        <v>112</v>
      </c>
      <c r="B43" s="35">
        <v>40</v>
      </c>
      <c r="C43" s="35">
        <v>3.5</v>
      </c>
      <c r="D43" s="35">
        <v>4.32</v>
      </c>
      <c r="E43" s="33">
        <f t="shared" si="4"/>
        <v>10.8</v>
      </c>
      <c r="F43" s="33">
        <f>$D:$D/$C:$C*100</f>
        <v>123.42857142857144</v>
      </c>
      <c r="G43" s="35">
        <v>2.9</v>
      </c>
      <c r="H43" s="33">
        <f t="shared" si="5"/>
        <v>148.96551724137933</v>
      </c>
      <c r="I43" s="35">
        <v>4.32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42.85</v>
      </c>
      <c r="E44" s="33">
        <v>0</v>
      </c>
      <c r="F44" s="33">
        <v>0</v>
      </c>
      <c r="G44" s="35">
        <v>396.3</v>
      </c>
      <c r="H44" s="33">
        <f t="shared" si="5"/>
        <v>10.812515770880646</v>
      </c>
      <c r="I44" s="35">
        <v>29.51</v>
      </c>
    </row>
    <row r="45" spans="1:9" ht="12.75">
      <c r="A45" s="48" t="s">
        <v>111</v>
      </c>
      <c r="B45" s="35">
        <v>1400</v>
      </c>
      <c r="C45" s="35">
        <v>140</v>
      </c>
      <c r="D45" s="35">
        <v>261.38</v>
      </c>
      <c r="E45" s="33">
        <f aca="true" t="shared" si="6" ref="E45:E53">$D:$D/$B:$B*100</f>
        <v>18.67</v>
      </c>
      <c r="F45" s="33">
        <f aca="true" t="shared" si="7" ref="F45:F51">$D:$D/$C:$C*100</f>
        <v>186.7</v>
      </c>
      <c r="G45" s="35">
        <v>741.4</v>
      </c>
      <c r="H45" s="33">
        <f t="shared" si="5"/>
        <v>35.2549231184246</v>
      </c>
      <c r="I45" s="35">
        <v>261.38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1466.8999999999999</v>
      </c>
      <c r="D46" s="42">
        <f>D47+D48+D49+D50+D51+D52+D53+D55+D56+D58+D59+D54</f>
        <v>1015.5799999999999</v>
      </c>
      <c r="E46" s="33">
        <f t="shared" si="6"/>
        <v>10.85276453867362</v>
      </c>
      <c r="F46" s="33">
        <f t="shared" si="7"/>
        <v>69.23307655600246</v>
      </c>
      <c r="G46" s="42">
        <f>G47+G48+G49+G50+G51+G52+G53+G55+G56+G58+G59+G57</f>
        <v>1376.6</v>
      </c>
      <c r="H46" s="33">
        <f t="shared" si="5"/>
        <v>73.77451692575912</v>
      </c>
      <c r="I46" s="42">
        <f>I47+I48+I49+I50+I51+I52+I53+I55+I56+I58+I59</f>
        <v>524.24</v>
      </c>
    </row>
    <row r="47" spans="1:9" ht="25.5">
      <c r="A47" s="3" t="s">
        <v>18</v>
      </c>
      <c r="B47" s="35">
        <v>189</v>
      </c>
      <c r="C47" s="35">
        <v>11.6</v>
      </c>
      <c r="D47" s="35">
        <v>11.86</v>
      </c>
      <c r="E47" s="33">
        <f t="shared" si="6"/>
        <v>6.275132275132275</v>
      </c>
      <c r="F47" s="33">
        <f t="shared" si="7"/>
        <v>102.24137931034483</v>
      </c>
      <c r="G47" s="35">
        <v>11.8</v>
      </c>
      <c r="H47" s="33">
        <f t="shared" si="5"/>
        <v>100.50847457627117</v>
      </c>
      <c r="I47" s="35">
        <v>7.79</v>
      </c>
    </row>
    <row r="48" spans="1:9" ht="63.75">
      <c r="A48" s="3" t="s">
        <v>125</v>
      </c>
      <c r="B48" s="35">
        <v>279.8</v>
      </c>
      <c r="C48" s="35">
        <v>22</v>
      </c>
      <c r="D48" s="35">
        <v>13</v>
      </c>
      <c r="E48" s="33">
        <f t="shared" si="6"/>
        <v>4.6461758398856325</v>
      </c>
      <c r="F48" s="33">
        <f t="shared" si="7"/>
        <v>59.09090909090909</v>
      </c>
      <c r="G48" s="35">
        <v>22</v>
      </c>
      <c r="H48" s="33">
        <f t="shared" si="5"/>
        <v>59.09090909090909</v>
      </c>
      <c r="I48" s="35">
        <v>13</v>
      </c>
    </row>
    <row r="49" spans="1:9" ht="52.5" customHeight="1">
      <c r="A49" s="5" t="s">
        <v>123</v>
      </c>
      <c r="B49" s="35">
        <v>159.1</v>
      </c>
      <c r="C49" s="35">
        <v>37.2</v>
      </c>
      <c r="D49" s="35">
        <v>11.8</v>
      </c>
      <c r="E49" s="33">
        <f t="shared" si="6"/>
        <v>7.416719044626022</v>
      </c>
      <c r="F49" s="33">
        <f t="shared" si="7"/>
        <v>31.72043010752688</v>
      </c>
      <c r="G49" s="35">
        <v>36.8</v>
      </c>
      <c r="H49" s="33">
        <f t="shared" si="5"/>
        <v>32.06521739130435</v>
      </c>
      <c r="I49" s="35">
        <v>1.8</v>
      </c>
    </row>
    <row r="50" spans="1:9" ht="38.25">
      <c r="A50" s="3" t="s">
        <v>19</v>
      </c>
      <c r="B50" s="35">
        <v>785.1</v>
      </c>
      <c r="C50" s="35">
        <v>80</v>
      </c>
      <c r="D50" s="35">
        <v>192.12</v>
      </c>
      <c r="E50" s="33">
        <f t="shared" si="6"/>
        <v>24.470768055024838</v>
      </c>
      <c r="F50" s="33">
        <f t="shared" si="7"/>
        <v>240.15</v>
      </c>
      <c r="G50" s="35">
        <v>81.6</v>
      </c>
      <c r="H50" s="33">
        <f t="shared" si="5"/>
        <v>235.44117647058823</v>
      </c>
      <c r="I50" s="35">
        <v>57.12</v>
      </c>
    </row>
    <row r="51" spans="1:9" ht="63.75">
      <c r="A51" s="3" t="s">
        <v>20</v>
      </c>
      <c r="B51" s="35">
        <v>2470.4</v>
      </c>
      <c r="C51" s="35">
        <v>509</v>
      </c>
      <c r="D51" s="35">
        <v>245.1</v>
      </c>
      <c r="E51" s="33">
        <f t="shared" si="6"/>
        <v>9.921470207253885</v>
      </c>
      <c r="F51" s="33">
        <f t="shared" si="7"/>
        <v>48.153241650294696</v>
      </c>
      <c r="G51" s="35">
        <v>506.9</v>
      </c>
      <c r="H51" s="33">
        <f t="shared" si="5"/>
        <v>48.35273229433813</v>
      </c>
      <c r="I51" s="35">
        <v>158</v>
      </c>
    </row>
    <row r="52" spans="1:9" ht="25.5">
      <c r="A52" s="3" t="s">
        <v>21</v>
      </c>
      <c r="B52" s="35">
        <v>149.7</v>
      </c>
      <c r="C52" s="35">
        <v>0</v>
      </c>
      <c r="D52" s="35">
        <v>7.5</v>
      </c>
      <c r="E52" s="33">
        <f t="shared" si="6"/>
        <v>5.01002004008016</v>
      </c>
      <c r="F52" s="33">
        <v>0</v>
      </c>
      <c r="G52" s="35">
        <v>0.4</v>
      </c>
      <c r="H52" s="33">
        <v>0</v>
      </c>
      <c r="I52" s="35">
        <v>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6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0.3</v>
      </c>
      <c r="H54" s="33">
        <f>$D:$D/$G:$G*100</f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3.58</v>
      </c>
      <c r="E55" s="33">
        <f>$D:$D/$B:$B*100</f>
        <v>71.6</v>
      </c>
      <c r="F55" s="33">
        <v>0</v>
      </c>
      <c r="G55" s="35">
        <v>0</v>
      </c>
      <c r="H55" s="33">
        <v>0</v>
      </c>
      <c r="I55" s="35">
        <v>3.58</v>
      </c>
    </row>
    <row r="56" spans="1:9" ht="79.5" customHeight="1">
      <c r="A56" s="3" t="s">
        <v>128</v>
      </c>
      <c r="B56" s="35">
        <v>2552.5</v>
      </c>
      <c r="C56" s="35">
        <v>589.8</v>
      </c>
      <c r="D56" s="35">
        <v>234.35</v>
      </c>
      <c r="E56" s="33">
        <f>$D:$D/$B:$B*100</f>
        <v>9.181194906953968</v>
      </c>
      <c r="F56" s="33">
        <f>$D:$D/$C:$C*100</f>
        <v>39.73380807053238</v>
      </c>
      <c r="G56" s="35">
        <v>463</v>
      </c>
      <c r="H56" s="33">
        <f>$D:$D/$G:$G*100</f>
        <v>50.61555075593952</v>
      </c>
      <c r="I56" s="35">
        <v>138.84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10.86</v>
      </c>
      <c r="E58" s="33">
        <v>0</v>
      </c>
      <c r="F58" s="33">
        <v>0</v>
      </c>
      <c r="G58" s="35">
        <v>0</v>
      </c>
      <c r="H58" s="33">
        <v>0</v>
      </c>
      <c r="I58" s="35">
        <v>10.86</v>
      </c>
    </row>
    <row r="59" spans="1:9" ht="38.25">
      <c r="A59" s="3" t="s">
        <v>23</v>
      </c>
      <c r="B59" s="35">
        <v>2764.2</v>
      </c>
      <c r="C59" s="35">
        <v>217.3</v>
      </c>
      <c r="D59" s="35">
        <v>285.41</v>
      </c>
      <c r="E59" s="33">
        <f>$D:$D/$B:$B*100</f>
        <v>10.325229722885467</v>
      </c>
      <c r="F59" s="33">
        <f>$D:$D/$C:$C*100</f>
        <v>131.34376438104005</v>
      </c>
      <c r="G59" s="35">
        <v>254.1</v>
      </c>
      <c r="H59" s="33">
        <f aca="true" t="shared" si="8" ref="H59:H66">$D:$D/$G:$G*100</f>
        <v>112.32192050373871</v>
      </c>
      <c r="I59" s="35">
        <v>128.25</v>
      </c>
    </row>
    <row r="60" spans="1:9" ht="12.75">
      <c r="A60" s="6" t="s">
        <v>24</v>
      </c>
      <c r="B60" s="34">
        <v>0</v>
      </c>
      <c r="C60" s="34">
        <v>0</v>
      </c>
      <c r="D60" s="34">
        <v>656.31</v>
      </c>
      <c r="E60" s="33">
        <v>0</v>
      </c>
      <c r="F60" s="33">
        <v>0</v>
      </c>
      <c r="G60" s="34">
        <v>468.6</v>
      </c>
      <c r="H60" s="33">
        <f t="shared" si="8"/>
        <v>140.0576184379001</v>
      </c>
      <c r="I60" s="34">
        <v>600.45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52450.619999999995</v>
      </c>
      <c r="D61" s="42">
        <f>D7+D15+D20+D24+D27+D31+D34+D40+D41+D42+D60+D46</f>
        <v>49948.350000000006</v>
      </c>
      <c r="E61" s="33">
        <f aca="true" t="shared" si="9" ref="E61:E69">$D:$D/$B:$B*100</f>
        <v>12.041878190027843</v>
      </c>
      <c r="F61" s="33">
        <f aca="true" t="shared" si="10" ref="F61:F66">$D:$D/$C:$C*100</f>
        <v>95.229284229624</v>
      </c>
      <c r="G61" s="42">
        <f>G7+G15+G20+G24+G27+G31+G34+G40+G41+G42+G60+G46</f>
        <v>51093.399999999994</v>
      </c>
      <c r="H61" s="33">
        <f t="shared" si="8"/>
        <v>97.7589081955791</v>
      </c>
      <c r="I61" s="42">
        <f>I7+I15+I20+I24+I27+I31+I34+I40+I41+I42+I60+I46</f>
        <v>28561.980000000007</v>
      </c>
    </row>
    <row r="62" spans="1:9" ht="12.75">
      <c r="A62" s="8" t="s">
        <v>26</v>
      </c>
      <c r="B62" s="42">
        <f>B63+B68</f>
        <v>1336592.5999999996</v>
      </c>
      <c r="C62" s="42">
        <f>C63+C68</f>
        <v>153281.85</v>
      </c>
      <c r="D62" s="42">
        <f>D63+D68</f>
        <v>135167.9</v>
      </c>
      <c r="E62" s="33">
        <f t="shared" si="9"/>
        <v>10.112872089820042</v>
      </c>
      <c r="F62" s="33">
        <f t="shared" si="10"/>
        <v>88.18258652280096</v>
      </c>
      <c r="G62" s="42">
        <f>G63+G68</f>
        <v>152480.59999999998</v>
      </c>
      <c r="H62" s="33">
        <f t="shared" si="8"/>
        <v>88.64596545396596</v>
      </c>
      <c r="I62" s="42">
        <f>I63+I68</f>
        <v>100711.4</v>
      </c>
    </row>
    <row r="63" spans="1:9" ht="25.5">
      <c r="A63" s="8" t="s">
        <v>27</v>
      </c>
      <c r="B63" s="42">
        <f>B64+B65+B66+B67</f>
        <v>1340434.1999999997</v>
      </c>
      <c r="C63" s="42">
        <f>C64+C65+C66+C67</f>
        <v>157123.45</v>
      </c>
      <c r="D63" s="42">
        <f>D64+D65+D66+D67</f>
        <v>141251.47</v>
      </c>
      <c r="E63" s="33">
        <f t="shared" si="9"/>
        <v>10.5377399353135</v>
      </c>
      <c r="F63" s="33">
        <f t="shared" si="10"/>
        <v>89.8984015434997</v>
      </c>
      <c r="G63" s="42">
        <f>G64+G65+G66+G67</f>
        <v>155986.8</v>
      </c>
      <c r="H63" s="33">
        <f t="shared" si="8"/>
        <v>90.55347631979117</v>
      </c>
      <c r="I63" s="42">
        <f>I64+I65+I66+I67</f>
        <v>100891.29</v>
      </c>
    </row>
    <row r="64" spans="1:9" ht="12.75">
      <c r="A64" s="3" t="s">
        <v>28</v>
      </c>
      <c r="B64" s="35">
        <v>245447.3</v>
      </c>
      <c r="C64" s="35">
        <v>53136.7</v>
      </c>
      <c r="D64" s="35">
        <v>53136.7</v>
      </c>
      <c r="E64" s="33">
        <f t="shared" si="9"/>
        <v>21.648924229355956</v>
      </c>
      <c r="F64" s="33">
        <f t="shared" si="10"/>
        <v>100</v>
      </c>
      <c r="G64" s="35">
        <v>58889.3</v>
      </c>
      <c r="H64" s="33">
        <f t="shared" si="8"/>
        <v>90.23150215743776</v>
      </c>
      <c r="I64" s="35">
        <v>45813.7</v>
      </c>
    </row>
    <row r="65" spans="1:9" ht="12.75">
      <c r="A65" s="3" t="s">
        <v>29</v>
      </c>
      <c r="B65" s="35">
        <v>229666.3</v>
      </c>
      <c r="C65" s="35">
        <v>9339.23</v>
      </c>
      <c r="D65" s="35">
        <v>0</v>
      </c>
      <c r="E65" s="33">
        <f t="shared" si="9"/>
        <v>0</v>
      </c>
      <c r="F65" s="33">
        <f t="shared" si="10"/>
        <v>0</v>
      </c>
      <c r="G65" s="35">
        <v>27000</v>
      </c>
      <c r="H65" s="33">
        <f t="shared" si="8"/>
        <v>0</v>
      </c>
      <c r="I65" s="35">
        <v>0</v>
      </c>
    </row>
    <row r="66" spans="1:9" ht="12.75">
      <c r="A66" s="3" t="s">
        <v>30</v>
      </c>
      <c r="B66" s="35">
        <v>865312.2</v>
      </c>
      <c r="C66" s="35">
        <v>94647.52</v>
      </c>
      <c r="D66" s="35">
        <v>88114.77</v>
      </c>
      <c r="E66" s="33">
        <f t="shared" si="9"/>
        <v>10.183003313717293</v>
      </c>
      <c r="F66" s="33">
        <f t="shared" si="10"/>
        <v>93.09781175460276</v>
      </c>
      <c r="G66" s="35">
        <v>70097.5</v>
      </c>
      <c r="H66" s="33">
        <f t="shared" si="8"/>
        <v>125.70315631798567</v>
      </c>
      <c r="I66" s="35">
        <v>55077.59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9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-3841.6</v>
      </c>
      <c r="C68" s="34">
        <v>-3841.6</v>
      </c>
      <c r="D68" s="34">
        <v>-6083.57</v>
      </c>
      <c r="E68" s="33">
        <f t="shared" si="9"/>
        <v>158.3603186172428</v>
      </c>
      <c r="F68" s="33">
        <f>$D:$D/$C:$C*100</f>
        <v>158.3603186172428</v>
      </c>
      <c r="G68" s="34">
        <v>-3506.2</v>
      </c>
      <c r="H68" s="33">
        <f>$D:$D/$G:$G*100</f>
        <v>173.5089270435229</v>
      </c>
      <c r="I68" s="34">
        <v>-179.89</v>
      </c>
    </row>
    <row r="69" spans="1:9" ht="12.75">
      <c r="A69" s="6" t="s">
        <v>32</v>
      </c>
      <c r="B69" s="42">
        <f>B62+B61</f>
        <v>1751381.2999999996</v>
      </c>
      <c r="C69" s="42">
        <f>C62+C61</f>
        <v>205732.47</v>
      </c>
      <c r="D69" s="42">
        <f>D62+D61</f>
        <v>185116.25</v>
      </c>
      <c r="E69" s="33">
        <f t="shared" si="9"/>
        <v>10.569728590798592</v>
      </c>
      <c r="F69" s="33">
        <f>$D:$D/$C:$C*100</f>
        <v>89.97911219361727</v>
      </c>
      <c r="G69" s="42">
        <f>G62+G61</f>
        <v>203573.99999999997</v>
      </c>
      <c r="H69" s="33">
        <f>$D:$D/$G:$G*100</f>
        <v>90.93314961635573</v>
      </c>
      <c r="I69" s="42">
        <f>I62+I61</f>
        <v>129273.38</v>
      </c>
    </row>
    <row r="70" spans="1:9" ht="12.75">
      <c r="A70" s="108" t="s">
        <v>34</v>
      </c>
      <c r="B70" s="109"/>
      <c r="C70" s="109"/>
      <c r="D70" s="109"/>
      <c r="E70" s="109"/>
      <c r="F70" s="109"/>
      <c r="G70" s="109"/>
      <c r="H70" s="109"/>
      <c r="I70" s="110"/>
    </row>
    <row r="71" spans="1:9" ht="12.75">
      <c r="A71" s="13" t="s">
        <v>35</v>
      </c>
      <c r="B71" s="42">
        <f>B72+B73+B74+B75+B76+B77+B78+B79</f>
        <v>88398.4</v>
      </c>
      <c r="C71" s="42">
        <f>C72+C73+C74+C75+C76+C77+C78+C79</f>
        <v>11910.5</v>
      </c>
      <c r="D71" s="42">
        <f>D72+D73+D74+D75+D76+D77+D78+D79</f>
        <v>11372.599999999999</v>
      </c>
      <c r="E71" s="33">
        <f>$D:$D/$B:$B*100</f>
        <v>12.865164980361635</v>
      </c>
      <c r="F71" s="33">
        <f>$D:$D/$C:$C*100</f>
        <v>95.48381680030225</v>
      </c>
      <c r="G71" s="42">
        <f>G72+G73+G74+G75+G76+G77+G78+G79</f>
        <v>8089.1</v>
      </c>
      <c r="H71" s="33">
        <f>$D:$D/$G:$G*100</f>
        <v>140.59166038249</v>
      </c>
      <c r="I71" s="42">
        <f>I72+I73+I74+I75+I76+I77+I78+I79</f>
        <v>6879.6</v>
      </c>
    </row>
    <row r="72" spans="1:9" ht="14.25" customHeight="1">
      <c r="A72" s="14" t="s">
        <v>36</v>
      </c>
      <c r="B72" s="43">
        <v>1278.6</v>
      </c>
      <c r="C72" s="43">
        <v>213.1</v>
      </c>
      <c r="D72" s="43">
        <v>170.9</v>
      </c>
      <c r="E72" s="36">
        <f>$D:$D/$B:$B*100</f>
        <v>13.366181761301425</v>
      </c>
      <c r="F72" s="36">
        <f>$D:$D/$C:$C*100</f>
        <v>80.19709056780854</v>
      </c>
      <c r="G72" s="43">
        <v>0</v>
      </c>
      <c r="H72" s="43">
        <v>0</v>
      </c>
      <c r="I72" s="43">
        <f>D72-Январь!I72</f>
        <v>83.30000000000001</v>
      </c>
    </row>
    <row r="73" spans="1:9" ht="12.75">
      <c r="A73" s="14" t="s">
        <v>37</v>
      </c>
      <c r="B73" s="43">
        <v>5837.1</v>
      </c>
      <c r="C73" s="43">
        <v>646.1</v>
      </c>
      <c r="D73" s="43">
        <v>448</v>
      </c>
      <c r="E73" s="36">
        <f>$D:$D/$B:$B*100</f>
        <v>7.675044114371862</v>
      </c>
      <c r="F73" s="36">
        <f>$D:$D/$C:$C*100</f>
        <v>69.33911159263272</v>
      </c>
      <c r="G73" s="43">
        <v>578.2</v>
      </c>
      <c r="H73" s="36">
        <f>$D:$D/$G:$G*100</f>
        <v>77.4818401937046</v>
      </c>
      <c r="I73" s="43">
        <f>D73-Январь!I73</f>
        <v>252.8</v>
      </c>
    </row>
    <row r="74" spans="1:9" ht="25.5">
      <c r="A74" s="14" t="s">
        <v>38</v>
      </c>
      <c r="B74" s="43">
        <v>35758.7</v>
      </c>
      <c r="C74" s="43">
        <v>5228.3</v>
      </c>
      <c r="D74" s="43">
        <v>5119.3</v>
      </c>
      <c r="E74" s="36">
        <f>$D:$D/$B:$B*100</f>
        <v>14.316236328501878</v>
      </c>
      <c r="F74" s="36">
        <f>$D:$D/$C:$C*100</f>
        <v>97.91519231872692</v>
      </c>
      <c r="G74" s="43">
        <v>4728.3</v>
      </c>
      <c r="H74" s="36">
        <f>$D:$D/$G:$G*100</f>
        <v>108.26935685129962</v>
      </c>
      <c r="I74" s="43">
        <f>D74-Январь!I74</f>
        <v>2751.5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43">
        <f>D75-Январь!I75</f>
        <v>0</v>
      </c>
    </row>
    <row r="76" spans="1:9" ht="25.5">
      <c r="A76" s="3" t="s">
        <v>39</v>
      </c>
      <c r="B76" s="43">
        <v>10286.7</v>
      </c>
      <c r="C76" s="43">
        <v>1836.2</v>
      </c>
      <c r="D76" s="43">
        <v>1801.2</v>
      </c>
      <c r="E76" s="36">
        <f>$D:$D/$B:$B*100</f>
        <v>17.50998862609</v>
      </c>
      <c r="F76" s="36">
        <f>$D:$D/$C:$C*100</f>
        <v>98.09388955451476</v>
      </c>
      <c r="G76" s="35">
        <v>1552.6</v>
      </c>
      <c r="H76" s="36">
        <f>$D:$D/$G:$G*100</f>
        <v>116.01185108849673</v>
      </c>
      <c r="I76" s="43">
        <f>D76-Январь!I76</f>
        <v>1089.2</v>
      </c>
    </row>
    <row r="77" spans="1:9" ht="12.75" hidden="1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f>D77-Январь!I77</f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>$D:$D/$B:$B*100</f>
        <v>0</v>
      </c>
      <c r="F78" s="36">
        <v>0</v>
      </c>
      <c r="G78" s="43">
        <v>0</v>
      </c>
      <c r="H78" s="36">
        <v>0</v>
      </c>
      <c r="I78" s="43">
        <f>D78-Январь!I78</f>
        <v>0</v>
      </c>
    </row>
    <row r="79" spans="1:9" ht="12.75">
      <c r="A79" s="3" t="s">
        <v>42</v>
      </c>
      <c r="B79" s="43">
        <v>34927.3</v>
      </c>
      <c r="C79" s="43">
        <v>3986.8</v>
      </c>
      <c r="D79" s="43">
        <v>3833.2</v>
      </c>
      <c r="E79" s="36">
        <f>$D:$D/$B:$B*100</f>
        <v>10.97479621957609</v>
      </c>
      <c r="F79" s="36">
        <f>$D:$D/$C:$C*100</f>
        <v>96.14728604394502</v>
      </c>
      <c r="G79" s="43">
        <v>1230</v>
      </c>
      <c r="H79" s="36">
        <f>$D:$D/$G:$G*100</f>
        <v>311.6422764227642</v>
      </c>
      <c r="I79" s="43">
        <f>D79-Январь!I79</f>
        <v>2702.7999999999997</v>
      </c>
    </row>
    <row r="80" spans="1:9" ht="12.75">
      <c r="A80" s="13" t="s">
        <v>43</v>
      </c>
      <c r="B80" s="34">
        <v>263.7</v>
      </c>
      <c r="C80" s="34">
        <v>32</v>
      </c>
      <c r="D80" s="34">
        <v>28.2</v>
      </c>
      <c r="E80" s="33">
        <f>$D:$D/$B:$B*100</f>
        <v>10.693970420932878</v>
      </c>
      <c r="F80" s="33">
        <f>$D:$D/$C:$C*100</f>
        <v>88.125</v>
      </c>
      <c r="G80" s="34">
        <v>27.6</v>
      </c>
      <c r="H80" s="33">
        <f>$D:$D/$G:$G*100</f>
        <v>102.17391304347825</v>
      </c>
      <c r="I80" s="42">
        <f>D80-Январь!I80</f>
        <v>20.2</v>
      </c>
    </row>
    <row r="81" spans="1:9" ht="25.5">
      <c r="A81" s="15" t="s">
        <v>44</v>
      </c>
      <c r="B81" s="34">
        <v>2045.5</v>
      </c>
      <c r="C81" s="34">
        <v>332.2</v>
      </c>
      <c r="D81" s="34">
        <v>221.4</v>
      </c>
      <c r="E81" s="33">
        <f>$D:$D/$B:$B*100</f>
        <v>10.823759472011734</v>
      </c>
      <c r="F81" s="33">
        <f>$D:$D/$C:$C*100</f>
        <v>66.64659843467791</v>
      </c>
      <c r="G81" s="34">
        <v>325.4</v>
      </c>
      <c r="H81" s="33">
        <f>$D:$D/$G:$G*100</f>
        <v>68.03933620159805</v>
      </c>
      <c r="I81" s="42">
        <f>D81-Январь!I81</f>
        <v>192.9</v>
      </c>
    </row>
    <row r="82" spans="1:9" ht="12.75">
      <c r="A82" s="13" t="s">
        <v>45</v>
      </c>
      <c r="B82" s="42">
        <f>B83+B84+B85+B86+B87</f>
        <v>145976.9</v>
      </c>
      <c r="C82" s="42">
        <f>C83+C84+C85+C86+C87</f>
        <v>17233.6</v>
      </c>
      <c r="D82" s="42">
        <f>D83+D84+D85+D86+D87</f>
        <v>4211.6</v>
      </c>
      <c r="E82" s="33">
        <f>$D:$D/$B:$B*100</f>
        <v>2.8851140146146417</v>
      </c>
      <c r="F82" s="33">
        <f>$D:$D/$C:$C*100</f>
        <v>24.438306563921646</v>
      </c>
      <c r="G82" s="42">
        <f>G83+G84+G85+G86+G87</f>
        <v>3502.1</v>
      </c>
      <c r="H82" s="33">
        <f>$D:$D/$G:$G*100</f>
        <v>120.259273007624</v>
      </c>
      <c r="I82" s="42">
        <f>D82-Январь!I82</f>
        <v>3491.1000000000004</v>
      </c>
    </row>
    <row r="83" spans="1:9" ht="12.75" hidden="1">
      <c r="A83" s="16" t="s">
        <v>76</v>
      </c>
      <c r="B83" s="43"/>
      <c r="C83" s="43"/>
      <c r="D83" s="43"/>
      <c r="E83" s="36">
        <v>0</v>
      </c>
      <c r="F83" s="36">
        <v>0</v>
      </c>
      <c r="G83" s="43">
        <v>0</v>
      </c>
      <c r="H83" s="36">
        <v>0</v>
      </c>
      <c r="I83" s="43">
        <f>D83-Январь!I83</f>
        <v>0</v>
      </c>
    </row>
    <row r="84" spans="1:9" ht="12.75" hidden="1">
      <c r="A84" s="16" t="s">
        <v>79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D84-Январь!I84</f>
        <v>0</v>
      </c>
    </row>
    <row r="85" spans="1:9" ht="12.75">
      <c r="A85" s="14" t="s">
        <v>46</v>
      </c>
      <c r="B85" s="43">
        <v>15228</v>
      </c>
      <c r="C85" s="43">
        <v>1289.8</v>
      </c>
      <c r="D85" s="43">
        <v>1289.4</v>
      </c>
      <c r="E85" s="36">
        <f aca="true" t="shared" si="11" ref="E85:F110">$D:$D/$B:$B*100</f>
        <v>8.467297084318362</v>
      </c>
      <c r="F85" s="36">
        <f aca="true" t="shared" si="12" ref="F85:F100">$D:$D/$C:$C*100</f>
        <v>99.96898743991316</v>
      </c>
      <c r="G85" s="43">
        <v>0</v>
      </c>
      <c r="H85" s="43">
        <v>0</v>
      </c>
      <c r="I85" s="43">
        <f>D85-Январь!I85</f>
        <v>1289.4</v>
      </c>
    </row>
    <row r="86" spans="1:9" ht="12.75">
      <c r="A86" s="16" t="s">
        <v>89</v>
      </c>
      <c r="B86" s="35">
        <v>119365.3</v>
      </c>
      <c r="C86" s="35">
        <v>14403.3</v>
      </c>
      <c r="D86" s="35">
        <v>1396.2</v>
      </c>
      <c r="E86" s="36">
        <f t="shared" si="11"/>
        <v>1.1696866677334201</v>
      </c>
      <c r="F86" s="36">
        <f t="shared" si="12"/>
        <v>9.693611880610694</v>
      </c>
      <c r="G86" s="35">
        <v>2153.5</v>
      </c>
      <c r="H86" s="36">
        <f>$D:$D/$G:$G*100</f>
        <v>64.83399117715348</v>
      </c>
      <c r="I86" s="43">
        <f>D86-Январь!I86</f>
        <v>1396.2</v>
      </c>
    </row>
    <row r="87" spans="1:9" ht="12.75">
      <c r="A87" s="14" t="s">
        <v>47</v>
      </c>
      <c r="B87" s="43">
        <v>11383.6</v>
      </c>
      <c r="C87" s="43">
        <v>1540.5</v>
      </c>
      <c r="D87" s="43">
        <v>1526</v>
      </c>
      <c r="E87" s="36">
        <f t="shared" si="11"/>
        <v>13.405249657401876</v>
      </c>
      <c r="F87" s="36">
        <f t="shared" si="12"/>
        <v>99.05874716001298</v>
      </c>
      <c r="G87" s="43">
        <v>1348.6</v>
      </c>
      <c r="H87" s="36">
        <f>$D:$D/$G:$G*100</f>
        <v>113.15438232240844</v>
      </c>
      <c r="I87" s="43">
        <f>D87-Январь!I87</f>
        <v>805.5</v>
      </c>
    </row>
    <row r="88" spans="1:9" ht="12.75">
      <c r="A88" s="13" t="s">
        <v>48</v>
      </c>
      <c r="B88" s="42">
        <f>B89+B90+B91+B92</f>
        <v>93526.90000000001</v>
      </c>
      <c r="C88" s="42">
        <f>C89+C90+C91+C92</f>
        <v>6201.200000000001</v>
      </c>
      <c r="D88" s="42">
        <f>D89+D90+D91+D92</f>
        <v>4534.6</v>
      </c>
      <c r="E88" s="33">
        <f t="shared" si="11"/>
        <v>4.848444672067608</v>
      </c>
      <c r="F88" s="33">
        <f t="shared" si="12"/>
        <v>73.12455653744436</v>
      </c>
      <c r="G88" s="42">
        <f>G89+G90+G91+G92</f>
        <v>32572.600000000002</v>
      </c>
      <c r="H88" s="33">
        <f>$D:$D/$G:$G*100</f>
        <v>13.921516857727049</v>
      </c>
      <c r="I88" s="42">
        <f>D88-Январь!I88</f>
        <v>3127.3</v>
      </c>
    </row>
    <row r="89" spans="1:9" ht="12.75" hidden="1">
      <c r="A89" s="14" t="s">
        <v>49</v>
      </c>
      <c r="B89" s="43"/>
      <c r="C89" s="43"/>
      <c r="D89" s="43"/>
      <c r="E89" s="36" t="e">
        <f t="shared" si="11"/>
        <v>#DIV/0!</v>
      </c>
      <c r="F89" s="36" t="e">
        <f t="shared" si="12"/>
        <v>#DIV/0!</v>
      </c>
      <c r="G89" s="43">
        <v>27000</v>
      </c>
      <c r="H89" s="36">
        <v>0</v>
      </c>
      <c r="I89" s="43">
        <f>D89-Январь!I89</f>
        <v>0</v>
      </c>
    </row>
    <row r="90" spans="1:9" ht="12.75">
      <c r="A90" s="14" t="s">
        <v>50</v>
      </c>
      <c r="B90" s="43">
        <v>41201.7</v>
      </c>
      <c r="C90" s="43">
        <v>0</v>
      </c>
      <c r="D90" s="43">
        <v>0</v>
      </c>
      <c r="E90" s="36">
        <f t="shared" si="11"/>
        <v>0</v>
      </c>
      <c r="F90" s="36">
        <f t="shared" si="11"/>
        <v>0</v>
      </c>
      <c r="G90" s="43">
        <v>0</v>
      </c>
      <c r="H90" s="36">
        <v>0</v>
      </c>
      <c r="I90" s="43">
        <f>D90-Январь!I90</f>
        <v>0</v>
      </c>
    </row>
    <row r="91" spans="1:9" ht="12.75">
      <c r="A91" s="14" t="s">
        <v>51</v>
      </c>
      <c r="B91" s="43">
        <v>36675.9</v>
      </c>
      <c r="C91" s="43">
        <v>3490.4</v>
      </c>
      <c r="D91" s="43">
        <v>2299.9</v>
      </c>
      <c r="E91" s="36">
        <f t="shared" si="11"/>
        <v>6.270875425006612</v>
      </c>
      <c r="F91" s="36">
        <f t="shared" si="12"/>
        <v>65.89216135686455</v>
      </c>
      <c r="G91" s="43">
        <v>2616.7</v>
      </c>
      <c r="H91" s="36">
        <f aca="true" t="shared" si="13" ref="H91:H100">$D:$D/$G:$G*100</f>
        <v>87.89314785798908</v>
      </c>
      <c r="I91" s="43">
        <f>D91-Январь!I91</f>
        <v>1741.4</v>
      </c>
    </row>
    <row r="92" spans="1:9" ht="12.75">
      <c r="A92" s="14" t="s">
        <v>52</v>
      </c>
      <c r="B92" s="43">
        <v>15649.3</v>
      </c>
      <c r="C92" s="43">
        <v>2710.8</v>
      </c>
      <c r="D92" s="43">
        <v>2234.7</v>
      </c>
      <c r="E92" s="36">
        <f t="shared" si="11"/>
        <v>14.279871943154006</v>
      </c>
      <c r="F92" s="36">
        <f t="shared" si="12"/>
        <v>82.43691899070383</v>
      </c>
      <c r="G92" s="43">
        <v>2955.9</v>
      </c>
      <c r="H92" s="36">
        <f t="shared" si="13"/>
        <v>75.60133969349437</v>
      </c>
      <c r="I92" s="43">
        <f>D92-Январь!I92</f>
        <v>1385.8999999999999</v>
      </c>
    </row>
    <row r="93" spans="1:9" ht="12.75">
      <c r="A93" s="17" t="s">
        <v>53</v>
      </c>
      <c r="B93" s="42">
        <f>B94+B95+B96+B97</f>
        <v>1064296.3</v>
      </c>
      <c r="C93" s="42">
        <f>C94+C95+C96+C97</f>
        <v>131242.3</v>
      </c>
      <c r="D93" s="42">
        <f>D94+D95+D96+D97</f>
        <v>121223.59999999999</v>
      </c>
      <c r="E93" s="33">
        <f t="shared" si="11"/>
        <v>11.390023624060328</v>
      </c>
      <c r="F93" s="33">
        <f t="shared" si="12"/>
        <v>92.36625691564382</v>
      </c>
      <c r="G93" s="42">
        <f>G94+G95+G96+G97</f>
        <v>109249.9</v>
      </c>
      <c r="H93" s="33">
        <f t="shared" si="13"/>
        <v>110.95991849878124</v>
      </c>
      <c r="I93" s="42">
        <f>D93-Январь!I93</f>
        <v>82008.4</v>
      </c>
    </row>
    <row r="94" spans="1:9" ht="12.75">
      <c r="A94" s="14" t="s">
        <v>54</v>
      </c>
      <c r="B94" s="43">
        <v>421370</v>
      </c>
      <c r="C94" s="43">
        <v>52274.8</v>
      </c>
      <c r="D94" s="43">
        <v>46667.7</v>
      </c>
      <c r="E94" s="36">
        <f t="shared" si="11"/>
        <v>11.075230794788428</v>
      </c>
      <c r="F94" s="36">
        <f t="shared" si="12"/>
        <v>89.27379923022181</v>
      </c>
      <c r="G94" s="43">
        <v>41986.3</v>
      </c>
      <c r="H94" s="36">
        <f t="shared" si="13"/>
        <v>111.14982744371378</v>
      </c>
      <c r="I94" s="43">
        <f>D94-Январь!I94</f>
        <v>31425.899999999998</v>
      </c>
    </row>
    <row r="95" spans="1:9" ht="12.75">
      <c r="A95" s="14" t="s">
        <v>55</v>
      </c>
      <c r="B95" s="43">
        <v>567053.8</v>
      </c>
      <c r="C95" s="43">
        <v>71414.4</v>
      </c>
      <c r="D95" s="43">
        <v>68496.1</v>
      </c>
      <c r="E95" s="36">
        <f t="shared" si="11"/>
        <v>12.079294768856148</v>
      </c>
      <c r="F95" s="36">
        <f t="shared" si="12"/>
        <v>95.91356925213964</v>
      </c>
      <c r="G95" s="43">
        <v>60811.1</v>
      </c>
      <c r="H95" s="36">
        <f t="shared" si="13"/>
        <v>112.63749545724384</v>
      </c>
      <c r="I95" s="43">
        <f>D95-Январь!I95</f>
        <v>46123.00000000001</v>
      </c>
    </row>
    <row r="96" spans="1:9" ht="12.75">
      <c r="A96" s="14" t="s">
        <v>56</v>
      </c>
      <c r="B96" s="43">
        <v>21385</v>
      </c>
      <c r="C96" s="43">
        <v>1667.8</v>
      </c>
      <c r="D96" s="43">
        <v>1407.4</v>
      </c>
      <c r="E96" s="36">
        <f t="shared" si="11"/>
        <v>6.581248538695347</v>
      </c>
      <c r="F96" s="36">
        <f t="shared" si="12"/>
        <v>84.38661710037175</v>
      </c>
      <c r="G96" s="43">
        <v>1705.3</v>
      </c>
      <c r="H96" s="36">
        <f t="shared" si="13"/>
        <v>82.53093297367033</v>
      </c>
      <c r="I96" s="43">
        <f>D96-Январь!I96</f>
        <v>1113.1000000000001</v>
      </c>
    </row>
    <row r="97" spans="1:9" ht="12.75">
      <c r="A97" s="14" t="s">
        <v>57</v>
      </c>
      <c r="B97" s="43">
        <v>54487.5</v>
      </c>
      <c r="C97" s="43">
        <v>5885.3</v>
      </c>
      <c r="D97" s="35">
        <v>4652.4</v>
      </c>
      <c r="E97" s="36">
        <f t="shared" si="11"/>
        <v>8.538472126634549</v>
      </c>
      <c r="F97" s="36">
        <f t="shared" si="12"/>
        <v>79.05119535112908</v>
      </c>
      <c r="G97" s="35">
        <v>4747.2</v>
      </c>
      <c r="H97" s="36">
        <f t="shared" si="13"/>
        <v>98.0030333670374</v>
      </c>
      <c r="I97" s="43">
        <f>D97-Январь!I97</f>
        <v>3346.3999999999996</v>
      </c>
    </row>
    <row r="98" spans="1:9" ht="25.5">
      <c r="A98" s="17" t="s">
        <v>58</v>
      </c>
      <c r="B98" s="42">
        <f>B99+B100</f>
        <v>204591.4</v>
      </c>
      <c r="C98" s="42">
        <f>C99+C100</f>
        <v>11362.2</v>
      </c>
      <c r="D98" s="42">
        <f>D99+D100</f>
        <v>9929.099999999999</v>
      </c>
      <c r="E98" s="33">
        <f t="shared" si="11"/>
        <v>4.853136544351326</v>
      </c>
      <c r="F98" s="33">
        <f t="shared" si="12"/>
        <v>87.3871257326926</v>
      </c>
      <c r="G98" s="42">
        <f>G99+G100</f>
        <v>10586.3</v>
      </c>
      <c r="H98" s="33">
        <f t="shared" si="13"/>
        <v>93.7919764223572</v>
      </c>
      <c r="I98" s="42">
        <f>D98-Январь!I98</f>
        <v>7329.399999999999</v>
      </c>
    </row>
    <row r="99" spans="1:9" ht="12.75">
      <c r="A99" s="14" t="s">
        <v>59</v>
      </c>
      <c r="B99" s="43">
        <v>201670</v>
      </c>
      <c r="C99" s="43">
        <v>10991.5</v>
      </c>
      <c r="D99" s="43">
        <v>9609.8</v>
      </c>
      <c r="E99" s="36">
        <f t="shared" si="11"/>
        <v>4.765111320474041</v>
      </c>
      <c r="F99" s="36">
        <f t="shared" si="12"/>
        <v>87.42937724605376</v>
      </c>
      <c r="G99" s="43">
        <v>9157.9</v>
      </c>
      <c r="H99" s="36">
        <f t="shared" si="13"/>
        <v>104.93453739394403</v>
      </c>
      <c r="I99" s="43">
        <f>D99-Январь!I99</f>
        <v>7113.199999999999</v>
      </c>
    </row>
    <row r="100" spans="1:9" ht="25.5">
      <c r="A100" s="14" t="s">
        <v>60</v>
      </c>
      <c r="B100" s="43">
        <v>2921.4</v>
      </c>
      <c r="C100" s="43">
        <v>370.7</v>
      </c>
      <c r="D100" s="43">
        <v>319.3</v>
      </c>
      <c r="E100" s="36">
        <f t="shared" si="11"/>
        <v>10.929691243924147</v>
      </c>
      <c r="F100" s="36">
        <f t="shared" si="12"/>
        <v>86.13434043701108</v>
      </c>
      <c r="G100" s="43">
        <v>1428.4</v>
      </c>
      <c r="H100" s="36">
        <f t="shared" si="13"/>
        <v>22.353682441893028</v>
      </c>
      <c r="I100" s="43">
        <f>D100-Январь!I100</f>
        <v>216.20000000000002</v>
      </c>
    </row>
    <row r="101" spans="1:9" ht="12.75">
      <c r="A101" s="17" t="s">
        <v>116</v>
      </c>
      <c r="B101" s="42">
        <f>B102</f>
        <v>44.8</v>
      </c>
      <c r="C101" s="42">
        <f>C102</f>
        <v>0</v>
      </c>
      <c r="D101" s="42">
        <f>D102</f>
        <v>0</v>
      </c>
      <c r="E101" s="33">
        <f t="shared" si="11"/>
        <v>0</v>
      </c>
      <c r="F101" s="33">
        <v>0</v>
      </c>
      <c r="G101" s="42">
        <f>G102</f>
        <v>0</v>
      </c>
      <c r="H101" s="33">
        <v>0</v>
      </c>
      <c r="I101" s="42">
        <f>D101-Январь!I101</f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1"/>
        <v>0</v>
      </c>
      <c r="F102" s="36">
        <v>0</v>
      </c>
      <c r="G102" s="43">
        <v>0</v>
      </c>
      <c r="H102" s="36">
        <v>0</v>
      </c>
      <c r="I102" s="43">
        <f>D102-Январь!I102</f>
        <v>0</v>
      </c>
    </row>
    <row r="103" spans="1:9" ht="12.75">
      <c r="A103" s="17" t="s">
        <v>61</v>
      </c>
      <c r="B103" s="42">
        <f>B104+B105+B106+B107+B108</f>
        <v>132205.31</v>
      </c>
      <c r="C103" s="42">
        <f>C104+C105+C106+C107+C108</f>
        <v>12496.6</v>
      </c>
      <c r="D103" s="42">
        <f>D104+D105+D106+D107+D108</f>
        <v>11818.599999999999</v>
      </c>
      <c r="E103" s="33">
        <f t="shared" si="11"/>
        <v>8.939580414735232</v>
      </c>
      <c r="F103" s="33">
        <f aca="true" t="shared" si="14" ref="F103:F110">$D:$D/$C:$C*100</f>
        <v>94.57452427060159</v>
      </c>
      <c r="G103" s="42">
        <f>G104+G105+G106+G107+G108</f>
        <v>10215.3</v>
      </c>
      <c r="H103" s="33">
        <f>$D:$D/$G:$G*100</f>
        <v>115.69508482374478</v>
      </c>
      <c r="I103" s="42">
        <f>D103-Январь!I103</f>
        <v>8372.3</v>
      </c>
    </row>
    <row r="104" spans="1:9" ht="12.75">
      <c r="A104" s="14" t="s">
        <v>62</v>
      </c>
      <c r="B104" s="43">
        <v>800</v>
      </c>
      <c r="C104" s="43">
        <v>60.6</v>
      </c>
      <c r="D104" s="43">
        <v>57.8</v>
      </c>
      <c r="E104" s="36">
        <f t="shared" si="11"/>
        <v>7.225</v>
      </c>
      <c r="F104" s="36">
        <f t="shared" si="14"/>
        <v>95.37953795379536</v>
      </c>
      <c r="G104" s="43">
        <v>61.6</v>
      </c>
      <c r="H104" s="36">
        <f>$D:$D/$G:$G*100</f>
        <v>93.83116883116882</v>
      </c>
      <c r="I104" s="43">
        <f>D104-Январь!I104</f>
        <v>57.8</v>
      </c>
    </row>
    <row r="105" spans="1:9" ht="12.75">
      <c r="A105" s="14" t="s">
        <v>63</v>
      </c>
      <c r="B105" s="43">
        <v>49205.1</v>
      </c>
      <c r="C105" s="43">
        <v>5658.6</v>
      </c>
      <c r="D105" s="43">
        <v>5658.6</v>
      </c>
      <c r="E105" s="36">
        <f t="shared" si="11"/>
        <v>11.500027436180398</v>
      </c>
      <c r="F105" s="36">
        <f t="shared" si="14"/>
        <v>100</v>
      </c>
      <c r="G105" s="43">
        <v>5296.7</v>
      </c>
      <c r="H105" s="36">
        <f>$D:$D/$G:$G*100</f>
        <v>106.8325561198482</v>
      </c>
      <c r="I105" s="43">
        <f>D105-Январь!I105</f>
        <v>3444.4000000000005</v>
      </c>
    </row>
    <row r="106" spans="1:9" ht="12.75">
      <c r="A106" s="14" t="s">
        <v>64</v>
      </c>
      <c r="B106" s="43">
        <v>25561.3</v>
      </c>
      <c r="C106" s="43">
        <v>2854.1</v>
      </c>
      <c r="D106" s="43">
        <v>2854.1</v>
      </c>
      <c r="E106" s="36">
        <f t="shared" si="11"/>
        <v>11.165707534436825</v>
      </c>
      <c r="F106" s="36">
        <f t="shared" si="14"/>
        <v>100</v>
      </c>
      <c r="G106" s="43">
        <v>1993.8</v>
      </c>
      <c r="H106" s="36">
        <f>$D:$D/$G:$G*100</f>
        <v>143.14876115959473</v>
      </c>
      <c r="I106" s="43">
        <f>D106-Январь!I106</f>
        <v>2717.1</v>
      </c>
    </row>
    <row r="107" spans="1:9" ht="12.75">
      <c r="A107" s="14" t="s">
        <v>65</v>
      </c>
      <c r="B107" s="35">
        <v>31005</v>
      </c>
      <c r="C107" s="35">
        <v>975.4</v>
      </c>
      <c r="D107" s="35">
        <v>376.4</v>
      </c>
      <c r="E107" s="36">
        <f t="shared" si="11"/>
        <v>1.213997742299629</v>
      </c>
      <c r="F107" s="36">
        <f t="shared" si="14"/>
        <v>38.589296698790235</v>
      </c>
      <c r="G107" s="35">
        <v>0</v>
      </c>
      <c r="H107" s="36">
        <v>0</v>
      </c>
      <c r="I107" s="43">
        <f>D107-Январь!I107</f>
        <v>376.4</v>
      </c>
    </row>
    <row r="108" spans="1:9" ht="12.75">
      <c r="A108" s="14" t="s">
        <v>66</v>
      </c>
      <c r="B108" s="43">
        <v>25633.91</v>
      </c>
      <c r="C108" s="43">
        <v>2947.9</v>
      </c>
      <c r="D108" s="43">
        <v>2871.7</v>
      </c>
      <c r="E108" s="36">
        <f t="shared" si="11"/>
        <v>11.202738872064385</v>
      </c>
      <c r="F108" s="36">
        <f t="shared" si="14"/>
        <v>97.41510906068726</v>
      </c>
      <c r="G108" s="43">
        <v>2863.2</v>
      </c>
      <c r="H108" s="36">
        <f>$D:$D/$G:$G*100</f>
        <v>100.29687063425538</v>
      </c>
      <c r="I108" s="43">
        <f>D108-Январь!I108</f>
        <v>1776.6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4061.3</v>
      </c>
      <c r="D109" s="34">
        <f>D110+D111+D112</f>
        <v>4060.2000000000003</v>
      </c>
      <c r="E109" s="33">
        <f t="shared" si="11"/>
        <v>15.114413451909869</v>
      </c>
      <c r="F109" s="33">
        <f t="shared" si="14"/>
        <v>99.97291507645335</v>
      </c>
      <c r="G109" s="34">
        <f>G110+G111+G112</f>
        <v>5148.9</v>
      </c>
      <c r="H109" s="33">
        <f>$D:$D/$G:$G*100</f>
        <v>78.855677911787</v>
      </c>
      <c r="I109" s="42">
        <f>D109-Январь!I109</f>
        <v>2181.5000000000005</v>
      </c>
    </row>
    <row r="110" spans="1:9" ht="12.75">
      <c r="A110" s="51" t="s">
        <v>74</v>
      </c>
      <c r="B110" s="35">
        <v>23913.1</v>
      </c>
      <c r="C110" s="35">
        <v>3613.4</v>
      </c>
      <c r="D110" s="35">
        <v>3613.4</v>
      </c>
      <c r="E110" s="36">
        <f t="shared" si="11"/>
        <v>15.110546102345578</v>
      </c>
      <c r="F110" s="36">
        <f t="shared" si="14"/>
        <v>100</v>
      </c>
      <c r="G110" s="35">
        <v>3665.8</v>
      </c>
      <c r="H110" s="36">
        <f>$D:$D/$G:$G*100</f>
        <v>98.57057122592613</v>
      </c>
      <c r="I110" s="43">
        <f>D110-Январь!I110</f>
        <v>1930.3000000000002</v>
      </c>
    </row>
    <row r="111" spans="1:9" ht="24.75" customHeight="1" hidden="1">
      <c r="A111" s="18" t="s">
        <v>75</v>
      </c>
      <c r="B111" s="35"/>
      <c r="C111" s="35"/>
      <c r="D111" s="35"/>
      <c r="E111" s="36">
        <v>0</v>
      </c>
      <c r="F111" s="36">
        <v>0</v>
      </c>
      <c r="G111" s="35">
        <v>0</v>
      </c>
      <c r="H111" s="36">
        <v>0</v>
      </c>
      <c r="I111" s="43">
        <f>D111-Январь!I111</f>
        <v>0</v>
      </c>
    </row>
    <row r="112" spans="1:9" ht="25.5">
      <c r="A112" s="18" t="s">
        <v>85</v>
      </c>
      <c r="B112" s="35">
        <v>2950</v>
      </c>
      <c r="C112" s="35">
        <v>447.9</v>
      </c>
      <c r="D112" s="35">
        <v>446.8</v>
      </c>
      <c r="E112" s="36">
        <f>$D:$D/$B:$B*100</f>
        <v>15.145762711864407</v>
      </c>
      <c r="F112" s="36">
        <f>$D:$D/$C:$C*100</f>
        <v>99.75440946639876</v>
      </c>
      <c r="G112" s="35">
        <v>1483.1</v>
      </c>
      <c r="H112" s="36">
        <f>$D:$D/$G:$G*100</f>
        <v>30.126087249679728</v>
      </c>
      <c r="I112" s="43">
        <f>D112-Январь!I112</f>
        <v>251.20000000000002</v>
      </c>
    </row>
    <row r="113" spans="1:9" ht="26.25" customHeight="1">
      <c r="A113" s="19" t="s">
        <v>93</v>
      </c>
      <c r="B113" s="34">
        <f>B114</f>
        <v>425</v>
      </c>
      <c r="C113" s="34">
        <f>C114</f>
        <v>425</v>
      </c>
      <c r="D113" s="34">
        <f>D114</f>
        <v>0</v>
      </c>
      <c r="E113" s="36">
        <f>$D:$D/$B:$B*100</f>
        <v>0</v>
      </c>
      <c r="F113" s="36">
        <f>$D:$D/$C:$C*100</f>
        <v>0</v>
      </c>
      <c r="G113" s="34">
        <f>G114</f>
        <v>11.6</v>
      </c>
      <c r="H113" s="36">
        <v>0</v>
      </c>
      <c r="I113" s="43">
        <f>D113-Январь!I113</f>
        <v>0</v>
      </c>
    </row>
    <row r="114" spans="1:9" ht="13.5" customHeight="1">
      <c r="A114" s="18" t="s">
        <v>94</v>
      </c>
      <c r="B114" s="35">
        <v>425</v>
      </c>
      <c r="C114" s="35">
        <v>425</v>
      </c>
      <c r="D114" s="35">
        <v>0</v>
      </c>
      <c r="E114" s="36">
        <f>$D:$D/$B:$B*100</f>
        <v>0</v>
      </c>
      <c r="F114" s="36">
        <f>$D:$D/$C:$C*100</f>
        <v>0</v>
      </c>
      <c r="G114" s="35">
        <v>11.6</v>
      </c>
      <c r="H114" s="36">
        <v>0</v>
      </c>
      <c r="I114" s="43">
        <f>D114-Январь!I114</f>
        <v>0</v>
      </c>
    </row>
    <row r="115" spans="1:9" ht="33.75" customHeight="1">
      <c r="A115" s="20" t="s">
        <v>67</v>
      </c>
      <c r="B115" s="42">
        <f>B71+B80+B81+B82+B88+B93+B98+B101+B103+B109+B113</f>
        <v>1758637.3100000003</v>
      </c>
      <c r="C115" s="42">
        <f>C71+C80+C81+C82+C88+C93+C98+C101+C103+C109+C113</f>
        <v>195296.9</v>
      </c>
      <c r="D115" s="42">
        <f>D71+D80+D81+D82+D88+D93+D98+D101+D103+D109+D113</f>
        <v>167399.90000000002</v>
      </c>
      <c r="E115" s="33">
        <f>$D:$D/$B:$B*100</f>
        <v>9.518727883693085</v>
      </c>
      <c r="F115" s="33">
        <f>$D:$D/$C:$C*100</f>
        <v>85.71559507600992</v>
      </c>
      <c r="G115" s="42">
        <f>G71+G80+G81+G82+G88+G93+G98+G101+G103+G109+G113</f>
        <v>179728.8</v>
      </c>
      <c r="H115" s="33">
        <f>$D:$D/$G:$G*100</f>
        <v>93.14027579330639</v>
      </c>
      <c r="I115" s="42">
        <f>D115-Январь!I115</f>
        <v>113602.70000000003</v>
      </c>
    </row>
    <row r="116" spans="1:9" ht="26.25" customHeight="1">
      <c r="A116" s="21" t="s">
        <v>68</v>
      </c>
      <c r="B116" s="37">
        <f>B69-B115</f>
        <v>-7256.010000000708</v>
      </c>
      <c r="C116" s="37">
        <f>C69-C115</f>
        <v>10435.570000000007</v>
      </c>
      <c r="D116" s="37">
        <f>D69-D115</f>
        <v>17716.349999999977</v>
      </c>
      <c r="E116" s="37"/>
      <c r="F116" s="37"/>
      <c r="G116" s="37">
        <f>G69-G115</f>
        <v>23845.199999999983</v>
      </c>
      <c r="H116" s="37"/>
      <c r="I116" s="42">
        <f>D116-Январь!I116</f>
        <v>15670.61999999998</v>
      </c>
    </row>
    <row r="117" spans="1:9" ht="24" customHeight="1">
      <c r="A117" s="3" t="s">
        <v>69</v>
      </c>
      <c r="B117" s="35" t="s">
        <v>137</v>
      </c>
      <c r="C117" s="35"/>
      <c r="D117" s="35" t="s">
        <v>139</v>
      </c>
      <c r="E117" s="35"/>
      <c r="F117" s="35"/>
      <c r="G117" s="35" t="s">
        <v>138</v>
      </c>
      <c r="H117" s="34"/>
      <c r="I117" s="43"/>
    </row>
    <row r="118" spans="1:9" ht="12.75">
      <c r="A118" s="8" t="s">
        <v>70</v>
      </c>
      <c r="B118" s="34">
        <f>B120+B121</f>
        <v>7256</v>
      </c>
      <c r="C118" s="35"/>
      <c r="D118" s="34">
        <f>-D69+D115</f>
        <v>-17716.349999999977</v>
      </c>
      <c r="E118" s="35"/>
      <c r="F118" s="35"/>
      <c r="G118" s="34">
        <f>E118-G120-G123</f>
        <v>-1097</v>
      </c>
      <c r="H118" s="44"/>
      <c r="I118" s="42">
        <f>D118-Январь!I118</f>
        <v>-19762.049999999977</v>
      </c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43">
        <f>D119-Январь!I119</f>
        <v>0</v>
      </c>
    </row>
    <row r="120" spans="1:9" ht="12.75">
      <c r="A120" s="10" t="s">
        <v>71</v>
      </c>
      <c r="B120" s="35">
        <v>5904</v>
      </c>
      <c r="C120" s="35"/>
      <c r="D120" s="35">
        <v>9972</v>
      </c>
      <c r="E120" s="35"/>
      <c r="F120" s="35"/>
      <c r="G120" s="35">
        <f>23257-22160</f>
        <v>1097</v>
      </c>
      <c r="H120" s="44"/>
      <c r="I120" s="43">
        <f>D120-Январь!I120</f>
        <v>7612.1</v>
      </c>
    </row>
    <row r="121" spans="1:9" ht="12.75">
      <c r="A121" s="3" t="s">
        <v>72</v>
      </c>
      <c r="B121" s="35">
        <v>1352</v>
      </c>
      <c r="C121" s="35"/>
      <c r="D121" s="35">
        <v>9544</v>
      </c>
      <c r="E121" s="35"/>
      <c r="F121" s="35"/>
      <c r="G121" s="35">
        <v>22160</v>
      </c>
      <c r="H121" s="44"/>
      <c r="I121" s="43">
        <f>D121-Январь!I121</f>
        <v>2602.2</v>
      </c>
    </row>
    <row r="122" spans="1:9" ht="12.75">
      <c r="A122" s="8" t="s">
        <v>119</v>
      </c>
      <c r="B122" s="50">
        <f>B123+B124</f>
        <v>0</v>
      </c>
      <c r="C122" s="50">
        <f>C123+C124</f>
        <v>0</v>
      </c>
      <c r="D122" s="50">
        <f>D123+D124</f>
        <v>-15000</v>
      </c>
      <c r="E122" s="50"/>
      <c r="F122" s="50"/>
      <c r="G122" s="34">
        <v>-5000</v>
      </c>
      <c r="H122" s="52"/>
      <c r="I122" s="43">
        <f>D122-Январь!I122</f>
        <v>-15000</v>
      </c>
    </row>
    <row r="123" spans="1:9" ht="12.75">
      <c r="A123" s="5" t="s">
        <v>120</v>
      </c>
      <c r="B123" s="45">
        <v>0</v>
      </c>
      <c r="C123" s="45"/>
      <c r="D123" s="45"/>
      <c r="E123" s="45"/>
      <c r="F123" s="45"/>
      <c r="G123" s="35"/>
      <c r="H123" s="46"/>
      <c r="I123" s="43">
        <f>D123-Январь!I123</f>
        <v>0</v>
      </c>
    </row>
    <row r="124" spans="1:9" ht="12.75">
      <c r="A124" s="5" t="s">
        <v>121</v>
      </c>
      <c r="B124" s="45">
        <v>0</v>
      </c>
      <c r="C124" s="45"/>
      <c r="D124" s="45">
        <v>-15000</v>
      </c>
      <c r="E124" s="45"/>
      <c r="F124" s="45"/>
      <c r="G124" s="45">
        <v>-5000</v>
      </c>
      <c r="H124" s="46"/>
      <c r="I124" s="43">
        <f>D124-Январь!I124</f>
        <v>-15000</v>
      </c>
    </row>
    <row r="125" spans="1:9" ht="12.75">
      <c r="A125" s="22"/>
      <c r="B125" s="32"/>
      <c r="C125" s="32"/>
      <c r="D125" s="32"/>
      <c r="E125" s="32"/>
      <c r="F125" s="56"/>
      <c r="G125" s="57"/>
      <c r="H125" s="56"/>
      <c r="I125" s="32"/>
    </row>
    <row r="126" spans="6:8" ht="12.75">
      <c r="F126" s="58"/>
      <c r="G126" s="59"/>
      <c r="H126" s="58"/>
    </row>
    <row r="127" spans="1:8" ht="12" customHeight="1">
      <c r="A127" s="29" t="s">
        <v>91</v>
      </c>
      <c r="F127" s="58"/>
      <c r="G127" s="59"/>
      <c r="H127" s="58"/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mergeCells count="14">
    <mergeCell ref="E9:E10"/>
    <mergeCell ref="F9:F10"/>
    <mergeCell ref="G9:G10"/>
    <mergeCell ref="H9:H10"/>
    <mergeCell ref="I9:I10"/>
    <mergeCell ref="A70:I70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25.75390625" style="0" customWidth="1"/>
    <col min="2" max="2" width="19.875" style="0" customWidth="1"/>
    <col min="3" max="3" width="22.875" style="0" customWidth="1"/>
    <col min="5" max="5" width="35.625" style="0" customWidth="1"/>
    <col min="6" max="6" width="13.125" style="0" customWidth="1"/>
    <col min="7" max="7" width="10.125" style="0" customWidth="1"/>
    <col min="8" max="8" width="11.375" style="0" customWidth="1"/>
    <col min="9" max="9" width="10.875" style="0" customWidth="1"/>
  </cols>
  <sheetData>
    <row r="1" spans="1:8" ht="45" customHeight="1" thickBot="1">
      <c r="A1" s="62" t="s">
        <v>140</v>
      </c>
      <c r="B1" s="61" t="s">
        <v>2</v>
      </c>
      <c r="C1" s="61" t="s">
        <v>80</v>
      </c>
      <c r="E1" s="74" t="s">
        <v>143</v>
      </c>
      <c r="F1" s="75" t="s">
        <v>2</v>
      </c>
      <c r="G1" s="75" t="s">
        <v>174</v>
      </c>
      <c r="H1" s="75" t="s">
        <v>80</v>
      </c>
    </row>
    <row r="2" spans="1:8" ht="21" customHeight="1" thickBot="1" thickTop="1">
      <c r="A2" s="64" t="s">
        <v>141</v>
      </c>
      <c r="B2" s="65">
        <v>1787443.45</v>
      </c>
      <c r="C2" s="66">
        <v>1715240.41</v>
      </c>
      <c r="E2" s="69" t="s">
        <v>144</v>
      </c>
      <c r="F2" s="84">
        <f>F3+F4+F5+F6+F7+F8</f>
        <v>331308.63</v>
      </c>
      <c r="G2" s="84">
        <f>G3+G4+G5+G6+G7+G8</f>
        <v>293141.55</v>
      </c>
      <c r="H2" s="84">
        <f>H3+H4+H5+H6+H7+H8</f>
        <v>267474.46</v>
      </c>
    </row>
    <row r="3" spans="1:8" ht="20.25" customHeight="1" thickBot="1" thickTop="1">
      <c r="A3" s="67" t="s">
        <v>142</v>
      </c>
      <c r="B3" s="63">
        <v>1804669.4</v>
      </c>
      <c r="C3" s="68">
        <v>1393977.7</v>
      </c>
      <c r="E3" s="76" t="s">
        <v>145</v>
      </c>
      <c r="F3" s="85">
        <v>4347.8</v>
      </c>
      <c r="G3" s="85">
        <v>4097.8</v>
      </c>
      <c r="H3" s="85">
        <v>2760.89</v>
      </c>
    </row>
    <row r="4" spans="5:8" ht="13.5" customHeight="1">
      <c r="E4" s="76" t="s">
        <v>146</v>
      </c>
      <c r="F4" s="86">
        <v>216211.1</v>
      </c>
      <c r="G4" s="86">
        <v>185711.05</v>
      </c>
      <c r="H4" s="86">
        <v>171235.93</v>
      </c>
    </row>
    <row r="5" spans="5:8" ht="13.5" customHeight="1">
      <c r="E5" s="76" t="s">
        <v>147</v>
      </c>
      <c r="F5" s="87">
        <v>41825.72</v>
      </c>
      <c r="G5" s="88">
        <v>40803.1</v>
      </c>
      <c r="H5" s="88">
        <v>37474.94</v>
      </c>
    </row>
    <row r="6" spans="5:8" ht="13.5" customHeight="1">
      <c r="E6" s="76" t="s">
        <v>148</v>
      </c>
      <c r="F6" s="87">
        <v>25336.31</v>
      </c>
      <c r="G6" s="88">
        <v>23080</v>
      </c>
      <c r="H6" s="88">
        <v>20466.34</v>
      </c>
    </row>
    <row r="7" spans="5:8" ht="12.75" customHeight="1">
      <c r="E7" s="76" t="s">
        <v>149</v>
      </c>
      <c r="F7" s="87">
        <v>19018.3</v>
      </c>
      <c r="G7" s="88">
        <v>17102.8</v>
      </c>
      <c r="H7" s="88">
        <f>12185.85+0.07</f>
        <v>12185.92</v>
      </c>
    </row>
    <row r="8" spans="5:8" ht="12.75" customHeight="1">
      <c r="E8" s="76" t="s">
        <v>161</v>
      </c>
      <c r="F8" s="87">
        <v>24569.4</v>
      </c>
      <c r="G8" s="88">
        <v>22346.8</v>
      </c>
      <c r="H8" s="88">
        <v>23350.44</v>
      </c>
    </row>
    <row r="9" spans="5:9" ht="18.75" customHeight="1">
      <c r="E9" s="70" t="s">
        <v>150</v>
      </c>
      <c r="F9" s="84">
        <f>F10+F11+F12+F13+F14+F15</f>
        <v>95139.02</v>
      </c>
      <c r="G9" s="84">
        <f>G10+G11+G12+G13+G14+G15</f>
        <v>84816.00000000001</v>
      </c>
      <c r="H9" s="84">
        <f>H10+H11+H12+H13+H14+H15</f>
        <v>66814.06999999999</v>
      </c>
      <c r="I9" s="83"/>
    </row>
    <row r="10" spans="5:9" ht="22.5" customHeight="1">
      <c r="E10" s="77" t="s">
        <v>151</v>
      </c>
      <c r="F10" s="87">
        <v>71174.01</v>
      </c>
      <c r="G10" s="88">
        <v>63479.54</v>
      </c>
      <c r="H10" s="88">
        <v>45392.21</v>
      </c>
      <c r="I10" s="83"/>
    </row>
    <row r="11" spans="5:8" ht="22.5" customHeight="1">
      <c r="E11" s="77" t="s">
        <v>152</v>
      </c>
      <c r="F11" s="87">
        <v>209</v>
      </c>
      <c r="G11" s="88">
        <v>209</v>
      </c>
      <c r="H11" s="88">
        <v>1250.79</v>
      </c>
    </row>
    <row r="12" spans="5:8" ht="22.5" customHeight="1">
      <c r="E12" s="77" t="s">
        <v>153</v>
      </c>
      <c r="F12" s="87">
        <v>4621.8</v>
      </c>
      <c r="G12" s="88">
        <v>4451.75</v>
      </c>
      <c r="H12" s="88">
        <v>4546.69</v>
      </c>
    </row>
    <row r="13" spans="5:8" ht="22.5" customHeight="1">
      <c r="E13" s="77" t="s">
        <v>154</v>
      </c>
      <c r="F13" s="87">
        <v>9776.41</v>
      </c>
      <c r="G13" s="88">
        <v>7642.91</v>
      </c>
      <c r="H13" s="88">
        <v>7385.6</v>
      </c>
    </row>
    <row r="14" spans="5:8" ht="22.5" customHeight="1">
      <c r="E14" s="77" t="s">
        <v>155</v>
      </c>
      <c r="F14" s="87">
        <v>9357.8</v>
      </c>
      <c r="G14" s="88">
        <v>9032.8</v>
      </c>
      <c r="H14" s="88">
        <v>7306.11</v>
      </c>
    </row>
    <row r="15" spans="5:8" ht="14.25" customHeight="1">
      <c r="E15" s="77" t="s">
        <v>173</v>
      </c>
      <c r="F15" s="87">
        <v>0</v>
      </c>
      <c r="G15" s="88">
        <v>0</v>
      </c>
      <c r="H15" s="88">
        <v>932.67</v>
      </c>
    </row>
    <row r="16" spans="5:8" ht="22.5" customHeight="1">
      <c r="E16" s="71" t="s">
        <v>26</v>
      </c>
      <c r="F16" s="84">
        <f>F17+F18+F19+F20+F21</f>
        <v>1395676.94</v>
      </c>
      <c r="G16" s="84">
        <f>G17+G18+G19+G20+G21</f>
        <v>1144033.9299999997</v>
      </c>
      <c r="H16" s="84">
        <f>H17+H18+H19+H20+H21</f>
        <v>1108570.77</v>
      </c>
    </row>
    <row r="17" spans="5:8" ht="22.5" customHeight="1">
      <c r="E17" s="78" t="s">
        <v>156</v>
      </c>
      <c r="F17" s="87">
        <v>276857.9</v>
      </c>
      <c r="G17" s="88">
        <v>237169.3</v>
      </c>
      <c r="H17" s="88">
        <v>249669.3</v>
      </c>
    </row>
    <row r="18" spans="5:8" ht="22.5" customHeight="1">
      <c r="E18" s="78" t="s">
        <v>157</v>
      </c>
      <c r="F18" s="87">
        <v>279854.86</v>
      </c>
      <c r="G18" s="88">
        <v>209767.88</v>
      </c>
      <c r="H18" s="88">
        <v>153570.73</v>
      </c>
    </row>
    <row r="19" spans="5:8" ht="22.5" customHeight="1">
      <c r="E19" s="78" t="s">
        <v>158</v>
      </c>
      <c r="F19" s="87">
        <v>842798.38</v>
      </c>
      <c r="G19" s="88">
        <v>700930.95</v>
      </c>
      <c r="H19" s="88">
        <v>709636.48</v>
      </c>
    </row>
    <row r="20" spans="5:8" ht="22.5" customHeight="1">
      <c r="E20" s="78" t="s">
        <v>159</v>
      </c>
      <c r="F20" s="87">
        <v>7.4</v>
      </c>
      <c r="G20" s="88">
        <v>7.4</v>
      </c>
      <c r="H20" s="88">
        <v>7.4</v>
      </c>
    </row>
    <row r="21" spans="5:8" ht="22.5" customHeight="1">
      <c r="E21" s="78" t="s">
        <v>172</v>
      </c>
      <c r="F21" s="87">
        <v>-3841.6</v>
      </c>
      <c r="G21" s="88">
        <v>-3841.6</v>
      </c>
      <c r="H21" s="88">
        <v>-4313.14</v>
      </c>
    </row>
    <row r="22" spans="5:9" ht="12.75">
      <c r="E22" s="72" t="s">
        <v>160</v>
      </c>
      <c r="F22" s="84">
        <f>F2+F9+F16</f>
        <v>1822124.5899999999</v>
      </c>
      <c r="G22" s="84">
        <f>G2+G9+G16</f>
        <v>1521991.4799999997</v>
      </c>
      <c r="H22" s="84">
        <f>H2+H9+H16</f>
        <v>1442859.3</v>
      </c>
      <c r="I22" s="83"/>
    </row>
    <row r="23" spans="6:8" ht="12.75">
      <c r="F23" s="60"/>
      <c r="G23" s="60"/>
      <c r="H23" s="60"/>
    </row>
    <row r="24" spans="6:8" ht="12.75">
      <c r="F24" s="60"/>
      <c r="H24" s="73"/>
    </row>
    <row r="25" spans="5:8" ht="38.25">
      <c r="E25" s="74" t="s">
        <v>143</v>
      </c>
      <c r="F25" s="75" t="s">
        <v>2</v>
      </c>
      <c r="G25" s="75" t="s">
        <v>174</v>
      </c>
      <c r="H25" s="75" t="s">
        <v>80</v>
      </c>
    </row>
    <row r="26" spans="4:8" ht="12.75">
      <c r="D26">
        <v>1</v>
      </c>
      <c r="E26" s="76" t="s">
        <v>145</v>
      </c>
      <c r="F26" s="85">
        <v>4347.8</v>
      </c>
      <c r="G26" s="85">
        <v>4097.8</v>
      </c>
      <c r="H26" s="85">
        <v>2760.89</v>
      </c>
    </row>
    <row r="27" spans="4:8" ht="12.75">
      <c r="D27">
        <v>2</v>
      </c>
      <c r="E27" s="76" t="s">
        <v>146</v>
      </c>
      <c r="F27" s="86">
        <v>216211.1</v>
      </c>
      <c r="G27" s="86">
        <v>185711.05</v>
      </c>
      <c r="H27" s="86">
        <v>171235.93</v>
      </c>
    </row>
    <row r="28" spans="4:8" ht="12.75">
      <c r="D28">
        <v>3</v>
      </c>
      <c r="E28" s="76" t="s">
        <v>147</v>
      </c>
      <c r="F28" s="87">
        <v>41825.72</v>
      </c>
      <c r="G28" s="88">
        <v>40803.1</v>
      </c>
      <c r="H28" s="88">
        <v>37474.94</v>
      </c>
    </row>
    <row r="29" spans="4:8" ht="12.75">
      <c r="D29">
        <v>4</v>
      </c>
      <c r="E29" s="76" t="s">
        <v>148</v>
      </c>
      <c r="F29" s="87">
        <v>25336.31</v>
      </c>
      <c r="G29" s="88">
        <v>23080</v>
      </c>
      <c r="H29" s="88">
        <v>20466.34</v>
      </c>
    </row>
    <row r="30" spans="4:8" ht="12.75">
      <c r="D30">
        <v>5</v>
      </c>
      <c r="E30" s="76" t="s">
        <v>149</v>
      </c>
      <c r="F30" s="87">
        <v>19018.3</v>
      </c>
      <c r="G30" s="88">
        <v>17102.8</v>
      </c>
      <c r="H30" s="88">
        <v>12185.92</v>
      </c>
    </row>
    <row r="31" spans="4:8" ht="12.75">
      <c r="D31">
        <v>6</v>
      </c>
      <c r="E31" s="76" t="s">
        <v>161</v>
      </c>
      <c r="F31" s="87">
        <v>24569.4</v>
      </c>
      <c r="G31" s="88">
        <v>22346.8</v>
      </c>
      <c r="H31" s="88">
        <v>23350.44</v>
      </c>
    </row>
    <row r="32" spans="4:8" ht="36">
      <c r="D32">
        <v>7</v>
      </c>
      <c r="E32" s="77" t="s">
        <v>151</v>
      </c>
      <c r="F32" s="87">
        <v>71174.01</v>
      </c>
      <c r="G32" s="88">
        <v>63479.54</v>
      </c>
      <c r="H32" s="88">
        <v>45392.21</v>
      </c>
    </row>
    <row r="33" spans="4:8" ht="24">
      <c r="D33">
        <v>8</v>
      </c>
      <c r="E33" s="77" t="s">
        <v>152</v>
      </c>
      <c r="F33" s="87">
        <v>209</v>
      </c>
      <c r="G33" s="88">
        <v>209</v>
      </c>
      <c r="H33" s="88">
        <v>1250.79</v>
      </c>
    </row>
    <row r="34" spans="4:8" ht="24">
      <c r="D34">
        <v>9</v>
      </c>
      <c r="E34" s="77" t="s">
        <v>153</v>
      </c>
      <c r="F34" s="87">
        <v>4621.8</v>
      </c>
      <c r="G34" s="88">
        <v>4451.75</v>
      </c>
      <c r="H34" s="88">
        <v>4546.69</v>
      </c>
    </row>
    <row r="35" spans="4:8" ht="24">
      <c r="D35">
        <v>10</v>
      </c>
      <c r="E35" s="77" t="s">
        <v>154</v>
      </c>
      <c r="F35" s="87">
        <v>9776.41</v>
      </c>
      <c r="G35" s="88">
        <v>7642.91</v>
      </c>
      <c r="H35" s="88">
        <v>7385.6</v>
      </c>
    </row>
    <row r="36" spans="4:8" ht="12.75">
      <c r="D36">
        <v>11</v>
      </c>
      <c r="E36" s="77" t="s">
        <v>155</v>
      </c>
      <c r="F36" s="87">
        <v>9357.8</v>
      </c>
      <c r="G36" s="88">
        <v>9032.8</v>
      </c>
      <c r="H36" s="88">
        <v>7306.11</v>
      </c>
    </row>
    <row r="37" spans="4:8" ht="12.75">
      <c r="D37">
        <v>12</v>
      </c>
      <c r="E37" s="77" t="s">
        <v>173</v>
      </c>
      <c r="F37" s="87">
        <v>0</v>
      </c>
      <c r="G37" s="88">
        <v>0</v>
      </c>
      <c r="H37" s="88">
        <v>932.67</v>
      </c>
    </row>
    <row r="38" spans="4:8" ht="24">
      <c r="D38">
        <v>13</v>
      </c>
      <c r="E38" s="78" t="s">
        <v>156</v>
      </c>
      <c r="F38" s="87">
        <v>276857.9</v>
      </c>
      <c r="G38" s="88">
        <v>237169.3</v>
      </c>
      <c r="H38" s="88">
        <v>249669.3</v>
      </c>
    </row>
    <row r="39" spans="4:8" ht="24">
      <c r="D39">
        <v>14</v>
      </c>
      <c r="E39" s="78" t="s">
        <v>157</v>
      </c>
      <c r="F39" s="87">
        <v>279854.86</v>
      </c>
      <c r="G39" s="88">
        <v>209767.88</v>
      </c>
      <c r="H39" s="88">
        <v>153570.73</v>
      </c>
    </row>
    <row r="40" spans="4:8" ht="24">
      <c r="D40">
        <v>15</v>
      </c>
      <c r="E40" s="78" t="s">
        <v>158</v>
      </c>
      <c r="F40" s="87">
        <v>842798.38</v>
      </c>
      <c r="G40" s="88">
        <v>700930.95</v>
      </c>
      <c r="H40" s="88">
        <v>709636.48</v>
      </c>
    </row>
    <row r="41" spans="4:8" ht="12.75">
      <c r="D41">
        <v>16</v>
      </c>
      <c r="E41" s="78" t="s">
        <v>159</v>
      </c>
      <c r="F41" s="87">
        <v>7.4</v>
      </c>
      <c r="G41" s="88">
        <v>7.4</v>
      </c>
      <c r="H41" s="88">
        <v>7.4</v>
      </c>
    </row>
    <row r="42" spans="4:8" ht="24">
      <c r="D42">
        <v>17</v>
      </c>
      <c r="E42" s="78" t="s">
        <v>172</v>
      </c>
      <c r="F42" s="87">
        <v>-3841.6</v>
      </c>
      <c r="G42" s="88">
        <v>-3841.6</v>
      </c>
      <c r="H42" s="88">
        <v>-4313.14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C19" sqref="C19:C30"/>
    </sheetView>
  </sheetViews>
  <sheetFormatPr defaultColWidth="20.75390625" defaultRowHeight="15.75" customHeight="1"/>
  <cols>
    <col min="1" max="1" width="31.625" style="0" customWidth="1"/>
    <col min="2" max="3" width="13.625" style="0" customWidth="1"/>
  </cols>
  <sheetData>
    <row r="2" spans="1:3" ht="45.75" customHeight="1">
      <c r="A2" s="92" t="s">
        <v>162</v>
      </c>
      <c r="B2" s="91" t="s">
        <v>2</v>
      </c>
      <c r="C2" s="91" t="s">
        <v>176</v>
      </c>
    </row>
    <row r="3" spans="1:3" ht="15.75" customHeight="1">
      <c r="A3" s="89" t="s">
        <v>160</v>
      </c>
      <c r="B3" s="102">
        <f>B4+B5+B6+B7+B8+B11+B12+B13+B14+B15+B16+B9</f>
        <v>2472458.3999999994</v>
      </c>
      <c r="C3" s="102">
        <f>SUM(C4:C10)+C16</f>
        <v>725225.6000000001</v>
      </c>
    </row>
    <row r="4" spans="1:3" ht="15.75" customHeight="1">
      <c r="A4" s="90" t="s">
        <v>163</v>
      </c>
      <c r="B4" s="103">
        <v>135130</v>
      </c>
      <c r="C4" s="103">
        <v>41554.8</v>
      </c>
    </row>
    <row r="5" spans="1:3" ht="15.75" customHeight="1">
      <c r="A5" s="90" t="s">
        <v>164</v>
      </c>
      <c r="B5" s="103">
        <v>377.1</v>
      </c>
      <c r="C5" s="103">
        <v>131.1</v>
      </c>
    </row>
    <row r="6" spans="1:3" ht="15.75" customHeight="1">
      <c r="A6" s="90" t="s">
        <v>165</v>
      </c>
      <c r="B6" s="103">
        <v>4849.7</v>
      </c>
      <c r="C6" s="103">
        <v>1276.9</v>
      </c>
    </row>
    <row r="7" spans="1:3" ht="15.75" customHeight="1">
      <c r="A7" s="90" t="s">
        <v>166</v>
      </c>
      <c r="B7" s="103">
        <v>177464</v>
      </c>
      <c r="C7" s="103">
        <v>21369</v>
      </c>
    </row>
    <row r="8" spans="1:3" ht="15.75" customHeight="1">
      <c r="A8" s="90" t="s">
        <v>167</v>
      </c>
      <c r="B8" s="103">
        <v>175247.4</v>
      </c>
      <c r="C8" s="103">
        <v>17413.1</v>
      </c>
    </row>
    <row r="9" spans="1:3" ht="15.75" customHeight="1">
      <c r="A9" s="90" t="s">
        <v>175</v>
      </c>
      <c r="B9" s="93">
        <v>1872</v>
      </c>
      <c r="C9" s="94">
        <v>0</v>
      </c>
    </row>
    <row r="10" spans="1:3" ht="15.75" customHeight="1">
      <c r="A10" s="90" t="s">
        <v>168</v>
      </c>
      <c r="B10" s="93">
        <f>B11+B12+B13+B14+B15</f>
        <v>1977318.1999999997</v>
      </c>
      <c r="C10" s="93">
        <f>C11+C12+C13+C14+C15</f>
        <v>643480.6000000001</v>
      </c>
    </row>
    <row r="11" spans="1:3" ht="15.75" customHeight="1">
      <c r="A11" s="90" t="s">
        <v>53</v>
      </c>
      <c r="B11" s="103">
        <v>1579439.2</v>
      </c>
      <c r="C11" s="103">
        <v>554763.3</v>
      </c>
    </row>
    <row r="12" spans="1:3" ht="15.75" customHeight="1">
      <c r="A12" s="90" t="s">
        <v>59</v>
      </c>
      <c r="B12" s="103">
        <v>198729.8</v>
      </c>
      <c r="C12" s="103">
        <v>43615.5</v>
      </c>
    </row>
    <row r="13" spans="1:3" ht="15.75" customHeight="1">
      <c r="A13" s="90" t="s">
        <v>169</v>
      </c>
      <c r="B13" s="103">
        <v>42.4</v>
      </c>
      <c r="C13" s="103">
        <v>4.5</v>
      </c>
    </row>
    <row r="14" spans="1:3" ht="15.75" customHeight="1">
      <c r="A14" s="90" t="s">
        <v>61</v>
      </c>
      <c r="B14" s="103">
        <v>129246.9</v>
      </c>
      <c r="C14" s="103">
        <v>19819.4</v>
      </c>
    </row>
    <row r="15" spans="1:3" ht="15.75" customHeight="1">
      <c r="A15" s="90" t="s">
        <v>170</v>
      </c>
      <c r="B15" s="103">
        <v>69859.9</v>
      </c>
      <c r="C15" s="103">
        <v>25277.9</v>
      </c>
    </row>
    <row r="16" spans="1:3" ht="25.5" customHeight="1">
      <c r="A16" s="90" t="s">
        <v>171</v>
      </c>
      <c r="B16" s="103">
        <v>200</v>
      </c>
      <c r="C16" s="103">
        <v>0.1</v>
      </c>
    </row>
    <row r="18" spans="1:3" ht="54" customHeight="1">
      <c r="A18" s="79" t="s">
        <v>162</v>
      </c>
      <c r="B18" s="80" t="s">
        <v>2</v>
      </c>
      <c r="C18" s="80" t="s">
        <v>176</v>
      </c>
    </row>
    <row r="19" spans="1:3" ht="15.75" customHeight="1">
      <c r="A19" s="81" t="s">
        <v>163</v>
      </c>
      <c r="B19" s="82">
        <v>135130</v>
      </c>
      <c r="C19" s="82">
        <v>41554.8</v>
      </c>
    </row>
    <row r="20" spans="1:3" ht="15.75" customHeight="1">
      <c r="A20" s="81" t="s">
        <v>164</v>
      </c>
      <c r="B20" s="82">
        <v>377.1</v>
      </c>
      <c r="C20" s="82">
        <v>131.1</v>
      </c>
    </row>
    <row r="21" spans="1:3" ht="15.75" customHeight="1">
      <c r="A21" s="81" t="s">
        <v>165</v>
      </c>
      <c r="B21" s="82">
        <v>4849.7</v>
      </c>
      <c r="C21" s="82">
        <v>1276.9</v>
      </c>
    </row>
    <row r="22" spans="1:3" ht="15.75" customHeight="1">
      <c r="A22" s="81" t="s">
        <v>166</v>
      </c>
      <c r="B22" s="82">
        <v>177464</v>
      </c>
      <c r="C22" s="82">
        <v>21369</v>
      </c>
    </row>
    <row r="23" spans="1:3" ht="15.75" customHeight="1">
      <c r="A23" s="81" t="s">
        <v>167</v>
      </c>
      <c r="B23" s="82">
        <v>175247.4</v>
      </c>
      <c r="C23" s="82">
        <v>17413.1</v>
      </c>
    </row>
    <row r="24" spans="1:3" ht="15.75" customHeight="1">
      <c r="A24" s="81" t="s">
        <v>175</v>
      </c>
      <c r="B24" s="82">
        <v>1872</v>
      </c>
      <c r="C24" s="82">
        <v>0</v>
      </c>
    </row>
    <row r="25" spans="1:3" ht="15.75" customHeight="1">
      <c r="A25" s="81" t="s">
        <v>53</v>
      </c>
      <c r="B25" s="82">
        <v>1579439.2</v>
      </c>
      <c r="C25" s="82">
        <v>554763.3</v>
      </c>
    </row>
    <row r="26" spans="1:3" ht="15.75" customHeight="1">
      <c r="A26" s="81" t="s">
        <v>59</v>
      </c>
      <c r="B26" s="82">
        <v>198729.8</v>
      </c>
      <c r="C26" s="82">
        <v>43615.5</v>
      </c>
    </row>
    <row r="27" spans="1:3" ht="15.75" customHeight="1">
      <c r="A27" s="81" t="s">
        <v>169</v>
      </c>
      <c r="B27" s="82">
        <f>B13</f>
        <v>42.4</v>
      </c>
      <c r="C27" s="82">
        <f>C13</f>
        <v>4.5</v>
      </c>
    </row>
    <row r="28" spans="1:3" ht="15.75" customHeight="1">
      <c r="A28" s="81" t="s">
        <v>61</v>
      </c>
      <c r="B28" s="82">
        <v>129246.9</v>
      </c>
      <c r="C28" s="82">
        <v>19819.4</v>
      </c>
    </row>
    <row r="29" spans="1:3" ht="15.75" customHeight="1">
      <c r="A29" s="81" t="s">
        <v>170</v>
      </c>
      <c r="B29" s="82">
        <v>69859.9</v>
      </c>
      <c r="C29" s="82">
        <v>25277.9</v>
      </c>
    </row>
    <row r="30" spans="1:3" ht="15.75" customHeight="1">
      <c r="A30" s="81" t="s">
        <v>171</v>
      </c>
      <c r="B30" s="82">
        <f>B16</f>
        <v>200</v>
      </c>
      <c r="C30" s="82">
        <v>0.1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00390625" defaultRowHeight="12.75"/>
  <cols>
    <col min="1" max="4" width="26.875" style="0" customWidth="1"/>
  </cols>
  <sheetData>
    <row r="1" spans="1:4" ht="36.75" thickBot="1">
      <c r="A1" s="96" t="s">
        <v>140</v>
      </c>
      <c r="B1" s="97" t="s">
        <v>177</v>
      </c>
      <c r="C1" s="97" t="s">
        <v>178</v>
      </c>
      <c r="D1" s="97" t="s">
        <v>176</v>
      </c>
    </row>
    <row r="2" spans="1:4" ht="19.5" thickBot="1" thickTop="1">
      <c r="A2" s="98" t="s">
        <v>141</v>
      </c>
      <c r="B2" s="95">
        <v>2562947.64</v>
      </c>
      <c r="C2" s="95">
        <v>1824663.19</v>
      </c>
      <c r="D2" s="95">
        <v>1827136.03</v>
      </c>
    </row>
    <row r="3" spans="1:4" ht="19.5" thickBot="1" thickTop="1">
      <c r="A3" s="98" t="s">
        <v>179</v>
      </c>
      <c r="B3" s="99">
        <v>2580711.37</v>
      </c>
      <c r="C3" s="99">
        <v>2066637.05</v>
      </c>
      <c r="D3" s="95">
        <v>1727189.22</v>
      </c>
    </row>
    <row r="4" spans="1:4" ht="37.5" thickBot="1" thickTop="1">
      <c r="A4" s="100" t="s">
        <v>180</v>
      </c>
      <c r="B4" s="101">
        <f>B2-B3</f>
        <v>-17763.72999999998</v>
      </c>
      <c r="C4" s="101">
        <f>C2-C3</f>
        <v>-241973.8600000001</v>
      </c>
      <c r="D4" s="101">
        <f>D2-D3</f>
        <v>99946.81000000006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2016-04-05T05:04:20Z</cp:lastPrinted>
  <dcterms:created xsi:type="dcterms:W3CDTF">2010-09-10T01:16:58Z</dcterms:created>
  <dcterms:modified xsi:type="dcterms:W3CDTF">2020-06-11T05:27:16Z</dcterms:modified>
  <cp:category/>
  <cp:version/>
  <cp:contentType/>
  <cp:contentStatus/>
</cp:coreProperties>
</file>