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firstSheet="6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май1" sheetId="11" state="hidden" r:id="rId11"/>
  </sheets>
  <externalReferences>
    <externalReference r:id="rId14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10">'май1'!$4:$5</definedName>
    <definedName name="_xlnm.Print_Titles" localSheetId="2">'март'!$4:$5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<sst xmlns="http://schemas.openxmlformats.org/spreadsheetml/2006/main" count="1729" uniqueCount="197">
  <si>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</si>
  <si>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</si>
  <si>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</si>
  <si>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</si>
  <si>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</si>
  <si>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</si>
  <si>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</si>
  <si>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</si>
  <si>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</si>
  <si>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</si>
  <si>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</si>
  <si>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</si>
  <si>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</si>
  <si>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</si>
  <si>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</si>
  <si>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</si>
  <si>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</si>
  <si>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</si>
  <si>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</si>
  <si>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</si>
  <si>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</si>
  <si>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</si>
  <si>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</si>
  <si>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</si>
  <si>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</si>
  <si>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</si>
  <si>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</si>
  <si>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</si>
  <si>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</si>
  <si>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</si>
  <si>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</si>
  <si>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</si>
  <si>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</si>
  <si>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</si>
  <si>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</si>
  <si>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</si>
  <si>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</si>
  <si>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</si>
  <si>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</si>
  <si>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</si>
  <si>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</si>
  <si>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</si>
  <si>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</si>
  <si>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</si>
  <si>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</si>
  <si>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</si>
  <si>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</si>
  <si>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</si>
  <si>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</si>
  <si>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</si>
  <si>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</si>
  <si>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</si>
  <si>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</si>
  <si>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</si>
  <si>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</si>
  <si>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</si>
  <si>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</si>
  <si>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</si>
  <si>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</si>
  <si>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</si>
  <si>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</si>
  <si>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</si>
  <si>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</si>
  <si>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</si>
  <si>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</si>
  <si>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</si>
  <si>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</si>
  <si>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</si>
  <si>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</si>
  <si>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</si>
  <si>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</si>
  <si>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</si>
  <si>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</si>
  <si>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</si>
  <si>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</si>
  <si>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</si>
  <si>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</si>
  <si>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</si>
  <si>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</si>
  <si>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</si>
  <si>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</si>
  <si>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</si>
  <si>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</si>
  <si>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</si>
  <si>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</si>
  <si>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</si>
  <si>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</si>
  <si>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</si>
  <si>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</si>
  <si>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</si>
  <si>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</si>
  <si>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</si>
  <si>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</si>
  <si>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</si>
  <si>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</si>
  <si>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</si>
  <si>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</si>
  <si>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</si>
  <si>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</si>
  <si>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</si>
  <si>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</si>
  <si>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</si>
  <si>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</si>
  <si>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</si>
  <si>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</si>
  <si>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</si>
  <si>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</si>
  <si>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</si>
  <si>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</si>
  <si>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</si>
  <si>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</si>
  <si>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</si>
  <si>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</si>
  <si>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</si>
  <si>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</si>
  <si>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</si>
  <si>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</si>
  <si>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</si>
  <si>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</si>
  <si>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</si>
  <si>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</si>
  <si>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</si>
  <si>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</si>
  <si>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</si>
  <si>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</si>
  <si>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</si>
  <si>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</si>
  <si>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</si>
  <si>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</si>
  <si>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</si>
  <si>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</si>
  <si>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</si>
  <si>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</si>
  <si>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</si>
  <si>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</si>
  <si>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</si>
  <si>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</si>
  <si>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</si>
  <si>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</si>
  <si>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</si>
  <si>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</si>
  <si>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</si>
  <si>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</si>
  <si>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</si>
  <si>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</si>
  <si>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</si>
  <si>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</si>
  <si>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</si>
  <si>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</si>
  <si>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</si>
  <si>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</si>
  <si>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</si>
  <si>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</si>
  <si>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</si>
  <si>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</si>
  <si>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</si>
  <si>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</si>
  <si>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</si>
  <si>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</si>
  <si>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</si>
  <si>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</si>
  <si>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</si>
  <si>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</si>
  <si>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</si>
  <si>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</si>
  <si>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</si>
  <si>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</si>
  <si>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</si>
  <si>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</si>
  <si>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</si>
  <si>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</si>
  <si>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</si>
  <si>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</si>
  <si>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</si>
  <si>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</si>
  <si>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</si>
  <si>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</si>
  <si>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</si>
  <si>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</si>
  <si>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</si>
  <si>
    <t>на 01 августа 2023 года</t>
  </si>
  <si>
    <t>План за 7 мес 2023 г.</t>
  </si>
  <si>
    <t>На 01.08.2022</t>
  </si>
  <si>
    <t>На 01.08.2023</t>
  </si>
  <si>
    <t>на 01 сентября 2023 года</t>
  </si>
  <si>
    <t>План за 8 мес 2023 г.</t>
  </si>
  <si>
    <t>На 01.09.2022</t>
  </si>
  <si>
    <t>На 01.09.2023</t>
  </si>
  <si>
    <t>на 01 октября 2023 года</t>
  </si>
  <si>
    <t>План за 9 мес 2023 г.</t>
  </si>
  <si>
    <t>На 01.10.2022</t>
  </si>
  <si>
    <t>На 01.10.2023</t>
  </si>
  <si>
    <t>на 01 ноября 2023 года</t>
  </si>
  <si>
    <t>План за 10 мес 2023 г.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</si>
  <si>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</si>
  <si>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 01.11.2022</t>
  </si>
  <si>
    <t>На 01.11.2023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</si>
</sst>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149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zoomScalePageLayoutView="0" workbookViewId="0" topLeftCell="A1">
      <pane xSplit="1" ySplit="6" topLeftCell="B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0" sqref="G13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192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193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B8+B18+B23+B28+B31+B39+B48+B49+B50+B54+B65</f>
        <v>804986.74</v>
      </c>
      <c r="C7" s="33">
        <f>C8+C18+C23+C28+C31+C39+C48+C49+C50+C54+C65</f>
        <v>547707.93</v>
      </c>
      <c r="D7" s="33">
        <f>D8+D18+D23+D28+D31+D39+D48+D49+D50+D54+D65+D38</f>
        <v>599491.2499999999</v>
      </c>
      <c r="E7" s="25">
        <f>D7/B7*100</f>
        <v>74.47218944252421</v>
      </c>
      <c r="F7" s="25">
        <v>27699.089999999997</v>
      </c>
      <c r="G7" s="33">
        <v>572460.6999999998</v>
      </c>
      <c r="H7" s="25">
        <f>C7/G7*100</f>
        <v>95.67607523101589</v>
      </c>
      <c r="I7" s="33">
        <f>D7-сентябрь!D7</f>
        <v>89637.96999999991</v>
      </c>
    </row>
    <row r="8" spans="1:9" ht="12.75">
      <c r="A8" s="47" t="s">
        <v>4</v>
      </c>
      <c r="B8" s="25">
        <f>B9+B10</f>
        <v>373116.63</v>
      </c>
      <c r="C8" s="25">
        <f>C9+C10</f>
        <v>269851</v>
      </c>
      <c r="D8" s="25">
        <f>D9+D10</f>
        <v>304731.3</v>
      </c>
      <c r="E8" s="25">
        <f aca="true" t="shared" si="0" ref="E8:E74">D8/B8*100</f>
        <v>81.6718622271004</v>
      </c>
      <c r="F8" s="25">
        <v>10645.39</v>
      </c>
      <c r="G8" s="25">
        <v>299871.9</v>
      </c>
      <c r="H8" s="25">
        <f aca="true" t="shared" si="1" ref="H8:H74">C8/G8*100</f>
        <v>89.98875853322701</v>
      </c>
      <c r="I8" s="33">
        <f>D8-сентябрь!D8</f>
        <v>35542.15000000002</v>
      </c>
    </row>
    <row r="9" spans="1:9" ht="25.5">
      <c r="A9" s="54" t="s">
        <v>5</v>
      </c>
      <c r="B9" s="27">
        <v>8631</v>
      </c>
      <c r="C9" s="27">
        <v>8631</v>
      </c>
      <c r="D9" s="27">
        <v>17125.66</v>
      </c>
      <c r="E9" s="27">
        <f t="shared" si="0"/>
        <v>198.4203452670606</v>
      </c>
      <c r="F9" s="25">
        <v>200.86</v>
      </c>
      <c r="G9" s="26">
        <v>7435</v>
      </c>
      <c r="H9" s="25">
        <f t="shared" si="1"/>
        <v>116.08607935440484</v>
      </c>
      <c r="I9" s="33">
        <f>D9-сентябрь!D9</f>
        <v>4261.48</v>
      </c>
    </row>
    <row r="10" spans="1:9" ht="12.75" customHeight="1">
      <c r="A10" s="54" t="s">
        <v>70</v>
      </c>
      <c r="B10" s="33">
        <f>SUM(B11:B16)</f>
        <v>364485.63</v>
      </c>
      <c r="C10" s="33">
        <f>SUM(C11:C16)</f>
        <v>261220</v>
      </c>
      <c r="D10" s="33">
        <f>SUM(D11:D17)</f>
        <v>287605.64</v>
      </c>
      <c r="E10" s="25">
        <f t="shared" si="0"/>
        <v>78.90726446471977</v>
      </c>
      <c r="F10" s="25">
        <v>10444.529999999999</v>
      </c>
      <c r="G10" s="42">
        <v>292437</v>
      </c>
      <c r="H10" s="25">
        <f t="shared" si="1"/>
        <v>89.32522218460728</v>
      </c>
      <c r="I10" s="33">
        <f>D10-сентябрь!D10</f>
        <v>31280.670000000042</v>
      </c>
    </row>
    <row r="11" spans="1:9" ht="51">
      <c r="A11" s="51" t="s">
        <v>74</v>
      </c>
      <c r="B11" s="27">
        <v>344651.23</v>
      </c>
      <c r="C11" s="27">
        <v>243000</v>
      </c>
      <c r="D11" s="27">
        <v>263019.2</v>
      </c>
      <c r="E11" s="27">
        <f t="shared" si="0"/>
        <v>76.31459780369855</v>
      </c>
      <c r="F11" s="27">
        <v>10058</v>
      </c>
      <c r="G11" s="27">
        <v>231611.6</v>
      </c>
      <c r="H11" s="25">
        <f t="shared" si="1"/>
        <v>104.91702488130991</v>
      </c>
      <c r="I11" s="33">
        <f>D11-сентябрь!D11</f>
        <v>28602.430000000022</v>
      </c>
    </row>
    <row r="12" spans="1:9" ht="51" customHeight="1">
      <c r="A12" s="51" t="s">
        <v>75</v>
      </c>
      <c r="B12" s="27">
        <v>1745</v>
      </c>
      <c r="C12" s="27">
        <v>1491</v>
      </c>
      <c r="D12" s="27">
        <v>3372.32</v>
      </c>
      <c r="E12" s="27">
        <f t="shared" si="0"/>
        <v>193.25616045845274</v>
      </c>
      <c r="F12" s="27">
        <v>81.56</v>
      </c>
      <c r="G12" s="27">
        <v>1090.7</v>
      </c>
      <c r="H12" s="25">
        <f t="shared" si="1"/>
        <v>136.70120106353718</v>
      </c>
      <c r="I12" s="33">
        <f>D12-сентябрь!D12</f>
        <v>386.6100000000001</v>
      </c>
    </row>
    <row r="13" spans="1:9" ht="25.5">
      <c r="A13" s="51" t="s">
        <v>76</v>
      </c>
      <c r="B13" s="27">
        <v>5600.4</v>
      </c>
      <c r="C13" s="27">
        <v>5330</v>
      </c>
      <c r="D13" s="27">
        <v>5133.49</v>
      </c>
      <c r="E13" s="27">
        <f t="shared" si="0"/>
        <v>91.66291693450468</v>
      </c>
      <c r="F13" s="27">
        <v>117.15</v>
      </c>
      <c r="G13" s="27">
        <v>4765.9</v>
      </c>
      <c r="H13" s="25">
        <f t="shared" si="1"/>
        <v>111.83616945382823</v>
      </c>
      <c r="I13" s="33">
        <f>D13-сентябрь!D13</f>
        <v>238.8800000000001</v>
      </c>
    </row>
    <row r="14" spans="1:9" ht="63.75">
      <c r="A14" s="51" t="s">
        <v>78</v>
      </c>
      <c r="B14" s="27">
        <v>3850</v>
      </c>
      <c r="C14" s="27">
        <v>3260</v>
      </c>
      <c r="D14" s="27">
        <v>3035.52</v>
      </c>
      <c r="E14" s="27">
        <f t="shared" si="0"/>
        <v>78.84467532467532</v>
      </c>
      <c r="F14" s="27">
        <v>187.82</v>
      </c>
      <c r="G14" s="27">
        <v>3184</v>
      </c>
      <c r="H14" s="25">
        <f t="shared" si="1"/>
        <v>102.38693467336684</v>
      </c>
      <c r="I14" s="33">
        <f>D14-сентябрь!D14</f>
        <v>279.09000000000015</v>
      </c>
    </row>
    <row r="15" spans="1:9" ht="37.5" customHeight="1">
      <c r="A15" s="51" t="s">
        <v>145</v>
      </c>
      <c r="B15" s="27">
        <v>8639</v>
      </c>
      <c r="C15" s="27">
        <v>8139</v>
      </c>
      <c r="D15" s="27">
        <v>8528.78</v>
      </c>
      <c r="E15" s="27">
        <f t="shared" si="0"/>
        <v>98.72415788864453</v>
      </c>
      <c r="F15" s="27"/>
      <c r="G15" s="34">
        <v>51784.8</v>
      </c>
      <c r="H15" s="25">
        <f t="shared" si="1"/>
        <v>15.716967140937108</v>
      </c>
      <c r="I15" s="33">
        <f>D15-сентябрь!D15</f>
        <v>134.1200000000008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3476.23</v>
      </c>
      <c r="E16" s="27">
        <v>0</v>
      </c>
      <c r="F16" s="27"/>
      <c r="G16" s="33">
        <v>0</v>
      </c>
      <c r="H16" s="25">
        <v>0</v>
      </c>
      <c r="I16" s="33">
        <f>D16-сентябрь!D16</f>
        <v>599.44</v>
      </c>
    </row>
    <row r="17" spans="1:9" ht="53.25" customHeight="1">
      <c r="A17" s="51" t="s">
        <v>194</v>
      </c>
      <c r="B17" s="27">
        <v>0</v>
      </c>
      <c r="C17" s="27">
        <v>0</v>
      </c>
      <c r="D17" s="27">
        <v>1040.1</v>
      </c>
      <c r="E17" s="27">
        <v>0</v>
      </c>
      <c r="F17" s="27"/>
      <c r="G17" s="33">
        <v>0</v>
      </c>
      <c r="H17" s="25">
        <v>0</v>
      </c>
      <c r="I17" s="33">
        <v>0</v>
      </c>
    </row>
    <row r="18" spans="1:9" ht="39.75" customHeight="1">
      <c r="A18" s="53" t="s">
        <v>82</v>
      </c>
      <c r="B18" s="26">
        <f>SUM(B19:B22)</f>
        <v>59089.46000000001</v>
      </c>
      <c r="C18" s="26">
        <f>SUM(C19:C22)</f>
        <v>49975</v>
      </c>
      <c r="D18" s="26">
        <f>SUM(D19:D22)</f>
        <v>56398.66</v>
      </c>
      <c r="E18" s="25">
        <f t="shared" si="0"/>
        <v>95.44622678900771</v>
      </c>
      <c r="F18" s="25">
        <v>1853.18</v>
      </c>
      <c r="G18" s="26">
        <v>53580.1</v>
      </c>
      <c r="H18" s="25">
        <f t="shared" si="1"/>
        <v>93.27156910868027</v>
      </c>
      <c r="I18" s="33">
        <f>D18-сентябрь!D17</f>
        <v>6639.80000000001</v>
      </c>
    </row>
    <row r="19" spans="1:9" ht="37.5" customHeight="1">
      <c r="A19" s="37" t="s">
        <v>83</v>
      </c>
      <c r="B19" s="27">
        <v>27987.73</v>
      </c>
      <c r="C19" s="27">
        <v>23245</v>
      </c>
      <c r="D19" s="27">
        <v>28998.89</v>
      </c>
      <c r="E19" s="27">
        <f t="shared" si="0"/>
        <v>103.6128689250611</v>
      </c>
      <c r="F19" s="27">
        <v>844.23</v>
      </c>
      <c r="G19" s="34">
        <v>26444.5</v>
      </c>
      <c r="H19" s="25">
        <f t="shared" si="1"/>
        <v>87.90107583807597</v>
      </c>
      <c r="I19" s="33">
        <f>D19-сентябрь!D18</f>
        <v>3510.5699999999997</v>
      </c>
    </row>
    <row r="20" spans="1:9" ht="56.25" customHeight="1">
      <c r="A20" s="37" t="s">
        <v>84</v>
      </c>
      <c r="B20" s="27">
        <v>194.4</v>
      </c>
      <c r="C20" s="27">
        <v>150</v>
      </c>
      <c r="D20" s="27">
        <v>153.56</v>
      </c>
      <c r="E20" s="27">
        <f t="shared" si="0"/>
        <v>78.99176954732509</v>
      </c>
      <c r="F20" s="27">
        <v>5.74</v>
      </c>
      <c r="G20" s="34">
        <v>148.4</v>
      </c>
      <c r="H20" s="25">
        <f t="shared" si="1"/>
        <v>101.07816711590296</v>
      </c>
      <c r="I20" s="33">
        <f>D20-сентябрь!D19</f>
        <v>16.22</v>
      </c>
    </row>
    <row r="21" spans="1:9" ht="55.5" customHeight="1">
      <c r="A21" s="37" t="s">
        <v>85</v>
      </c>
      <c r="B21" s="27">
        <v>34598.53</v>
      </c>
      <c r="C21" s="27">
        <v>29650</v>
      </c>
      <c r="D21" s="27">
        <v>30500.23</v>
      </c>
      <c r="E21" s="27">
        <f t="shared" si="0"/>
        <v>88.15469905802357</v>
      </c>
      <c r="F21" s="27">
        <v>1158.41</v>
      </c>
      <c r="G21" s="34">
        <v>30045.3</v>
      </c>
      <c r="H21" s="25">
        <f t="shared" si="1"/>
        <v>98.68432001011806</v>
      </c>
      <c r="I21" s="33">
        <f>D21-сентябрь!D20</f>
        <v>3376.5499999999993</v>
      </c>
    </row>
    <row r="22" spans="1:9" ht="15.75" customHeight="1">
      <c r="A22" s="37" t="s">
        <v>86</v>
      </c>
      <c r="B22" s="27">
        <v>-3691.2</v>
      </c>
      <c r="C22" s="27">
        <v>-3070</v>
      </c>
      <c r="D22" s="27">
        <v>-3254.02</v>
      </c>
      <c r="E22" s="27">
        <f t="shared" si="0"/>
        <v>88.1561551798873</v>
      </c>
      <c r="F22" s="27">
        <v>-155.2</v>
      </c>
      <c r="G22" s="34">
        <v>-3058.1</v>
      </c>
      <c r="H22" s="25">
        <f t="shared" si="1"/>
        <v>100.38913050586966</v>
      </c>
      <c r="I22" s="33">
        <f>D22-сентябрь!D21</f>
        <v>-263.53999999999996</v>
      </c>
    </row>
    <row r="23" spans="1:9" ht="12.75">
      <c r="A23" s="54" t="s">
        <v>7</v>
      </c>
      <c r="B23" s="26">
        <f>SUM(B24:B27)</f>
        <v>148961.30000000002</v>
      </c>
      <c r="C23" s="26">
        <f>SUM(C24:C27)</f>
        <v>132815</v>
      </c>
      <c r="D23" s="26">
        <f>SUM(D24:D27)</f>
        <v>132036.47999999998</v>
      </c>
      <c r="E23" s="25">
        <f t="shared" si="0"/>
        <v>88.63810936129046</v>
      </c>
      <c r="F23" s="25">
        <v>7362.96</v>
      </c>
      <c r="G23" s="26">
        <v>121631.29999999999</v>
      </c>
      <c r="H23" s="25">
        <f t="shared" si="1"/>
        <v>109.19475496849907</v>
      </c>
      <c r="I23" s="33">
        <f>D23-сентябрь!D22</f>
        <v>22215.639999999985</v>
      </c>
    </row>
    <row r="24" spans="1:9" ht="28.5" customHeight="1">
      <c r="A24" s="51" t="s">
        <v>146</v>
      </c>
      <c r="B24" s="27">
        <v>116885.1</v>
      </c>
      <c r="C24" s="27">
        <v>108400</v>
      </c>
      <c r="D24" s="27">
        <v>114126.34</v>
      </c>
      <c r="E24" s="27">
        <f t="shared" si="0"/>
        <v>97.63976760083192</v>
      </c>
      <c r="F24" s="27"/>
      <c r="G24" s="27">
        <v>101116</v>
      </c>
      <c r="H24" s="25">
        <f t="shared" si="1"/>
        <v>107.20360773764786</v>
      </c>
      <c r="I24" s="33">
        <f>D24-сентябрь!D23</f>
        <v>20955.75</v>
      </c>
    </row>
    <row r="25" spans="1:9" ht="19.5" customHeight="1">
      <c r="A25" s="51" t="s">
        <v>89</v>
      </c>
      <c r="B25" s="27">
        <v>0</v>
      </c>
      <c r="C25" s="27">
        <v>0</v>
      </c>
      <c r="D25" s="27">
        <v>-592.96</v>
      </c>
      <c r="E25" s="27" t="s">
        <v>148</v>
      </c>
      <c r="F25" s="27">
        <v>7198.75</v>
      </c>
      <c r="G25" s="27">
        <v>196.7</v>
      </c>
      <c r="H25" s="25">
        <f t="shared" si="1"/>
        <v>0</v>
      </c>
      <c r="I25" s="33">
        <f>D25-сентябрь!D24</f>
        <v>14.730000000000018</v>
      </c>
    </row>
    <row r="26" spans="1:9" ht="15" customHeight="1">
      <c r="A26" s="51" t="s">
        <v>87</v>
      </c>
      <c r="B26" s="27">
        <v>715</v>
      </c>
      <c r="C26" s="27">
        <v>715</v>
      </c>
      <c r="D26" s="27">
        <v>432.02</v>
      </c>
      <c r="E26" s="27">
        <f t="shared" si="0"/>
        <v>60.422377622377624</v>
      </c>
      <c r="F26" s="27">
        <v>113.58</v>
      </c>
      <c r="G26" s="34">
        <v>297</v>
      </c>
      <c r="H26" s="25">
        <f t="shared" si="1"/>
        <v>240.74074074074073</v>
      </c>
      <c r="I26" s="33">
        <f>D26-сентябрь!D25</f>
        <v>1.8199999999999932</v>
      </c>
    </row>
    <row r="27" spans="1:9" ht="27" customHeight="1">
      <c r="A27" s="51" t="s">
        <v>88</v>
      </c>
      <c r="B27" s="27">
        <v>31361.2</v>
      </c>
      <c r="C27" s="27">
        <v>23700</v>
      </c>
      <c r="D27" s="27">
        <v>18071.08</v>
      </c>
      <c r="E27" s="27">
        <f t="shared" si="0"/>
        <v>57.622412407688486</v>
      </c>
      <c r="F27" s="27">
        <v>50.63</v>
      </c>
      <c r="G27" s="27">
        <v>20021.6</v>
      </c>
      <c r="H27" s="25">
        <f t="shared" si="1"/>
        <v>118.37215806928518</v>
      </c>
      <c r="I27" s="33">
        <f>D27-сентябрь!D26</f>
        <v>1243.3400000000001</v>
      </c>
    </row>
    <row r="28" spans="1:9" ht="12.75">
      <c r="A28" s="54" t="s">
        <v>8</v>
      </c>
      <c r="B28" s="26">
        <f>SUM(B29:B30)</f>
        <v>42454.6</v>
      </c>
      <c r="C28" s="26">
        <f>SUM(C29:C30)</f>
        <v>21100</v>
      </c>
      <c r="D28" s="26">
        <f>SUM(D29:D30)</f>
        <v>25643.33</v>
      </c>
      <c r="E28" s="25">
        <f t="shared" si="0"/>
        <v>60.40177036175115</v>
      </c>
      <c r="F28" s="25">
        <v>2465.82</v>
      </c>
      <c r="G28" s="26">
        <v>20915.2</v>
      </c>
      <c r="H28" s="25">
        <f t="shared" si="1"/>
        <v>100.88356793145654</v>
      </c>
      <c r="I28" s="33">
        <f>D28-сентябрь!D27</f>
        <v>12633.530000000002</v>
      </c>
    </row>
    <row r="29" spans="1:9" ht="12.75">
      <c r="A29" s="51" t="s">
        <v>106</v>
      </c>
      <c r="B29" s="27">
        <v>24668.5</v>
      </c>
      <c r="C29" s="27">
        <v>10250</v>
      </c>
      <c r="D29" s="27">
        <v>12652.33</v>
      </c>
      <c r="E29" s="27">
        <f t="shared" si="0"/>
        <v>51.289417678415795</v>
      </c>
      <c r="F29" s="27">
        <v>536.1</v>
      </c>
      <c r="G29" s="34">
        <v>10022.1</v>
      </c>
      <c r="H29" s="25">
        <f t="shared" si="1"/>
        <v>102.27397451631892</v>
      </c>
      <c r="I29" s="33">
        <f>D29-сентябрь!D28</f>
        <v>7047.93</v>
      </c>
    </row>
    <row r="30" spans="1:9" ht="12.75">
      <c r="A30" s="51" t="s">
        <v>107</v>
      </c>
      <c r="B30" s="27">
        <v>17786.1</v>
      </c>
      <c r="C30" s="27">
        <v>10850</v>
      </c>
      <c r="D30" s="27">
        <v>12991</v>
      </c>
      <c r="E30" s="27">
        <f t="shared" si="0"/>
        <v>73.04018306430304</v>
      </c>
      <c r="F30" s="27">
        <v>1929.72</v>
      </c>
      <c r="G30" s="27">
        <v>10893.1</v>
      </c>
      <c r="H30" s="25">
        <f t="shared" si="1"/>
        <v>99.60433669019838</v>
      </c>
      <c r="I30" s="33">
        <f>D30-сентябрь!D29</f>
        <v>5585.6</v>
      </c>
    </row>
    <row r="31" spans="1:9" ht="12.75">
      <c r="A31" s="47" t="s">
        <v>9</v>
      </c>
      <c r="B31" s="26">
        <f>SUM(B32:B34)</f>
        <v>15600</v>
      </c>
      <c r="C31" s="26">
        <f>SUM(C32:C34)</f>
        <v>13540</v>
      </c>
      <c r="D31" s="26">
        <f>SUM(D32:D34)</f>
        <v>15349.14</v>
      </c>
      <c r="E31" s="26">
        <f t="shared" si="0"/>
        <v>98.39192307692308</v>
      </c>
      <c r="F31" s="26">
        <v>793.07</v>
      </c>
      <c r="G31" s="26">
        <v>14293.4</v>
      </c>
      <c r="H31" s="25">
        <f t="shared" si="1"/>
        <v>94.72903577875104</v>
      </c>
      <c r="I31" s="33">
        <f>D31-сентябрь!D30</f>
        <v>1661.6399999999994</v>
      </c>
    </row>
    <row r="32" spans="1:9" ht="25.5">
      <c r="A32" s="51" t="s">
        <v>10</v>
      </c>
      <c r="B32" s="27">
        <v>15550</v>
      </c>
      <c r="C32" s="27">
        <v>13500</v>
      </c>
      <c r="D32" s="27">
        <v>15324.14</v>
      </c>
      <c r="E32" s="27">
        <f t="shared" si="0"/>
        <v>98.54752411575562</v>
      </c>
      <c r="F32" s="27">
        <v>793.07</v>
      </c>
      <c r="G32" s="27">
        <v>14180.8</v>
      </c>
      <c r="H32" s="25">
        <f t="shared" si="1"/>
        <v>95.19914250253865</v>
      </c>
      <c r="I32" s="33">
        <f>D32-сентябрь!D31</f>
        <v>1661.6399999999994</v>
      </c>
    </row>
    <row r="33" spans="1:9" ht="25.5">
      <c r="A33" s="51" t="s">
        <v>91</v>
      </c>
      <c r="B33" s="27">
        <v>0</v>
      </c>
      <c r="C33" s="27">
        <v>0</v>
      </c>
      <c r="D33" s="27">
        <v>0</v>
      </c>
      <c r="E33" s="27" t="s">
        <v>148</v>
      </c>
      <c r="F33" s="27">
        <v>0</v>
      </c>
      <c r="G33" s="107">
        <v>57.6</v>
      </c>
      <c r="H33" s="25">
        <f t="shared" si="1"/>
        <v>0</v>
      </c>
      <c r="I33" s="33">
        <f>D33-сентябрь!D32</f>
        <v>0</v>
      </c>
    </row>
    <row r="34" spans="1:9" ht="25.5">
      <c r="A34" s="51" t="s">
        <v>90</v>
      </c>
      <c r="B34" s="27">
        <v>50</v>
      </c>
      <c r="C34" s="27">
        <v>40</v>
      </c>
      <c r="D34" s="27">
        <v>25</v>
      </c>
      <c r="E34" s="27">
        <f t="shared" si="0"/>
        <v>50</v>
      </c>
      <c r="F34" s="27">
        <v>0</v>
      </c>
      <c r="G34" s="107">
        <v>55</v>
      </c>
      <c r="H34" s="25">
        <f t="shared" si="1"/>
        <v>72.72727272727273</v>
      </c>
      <c r="I34" s="33">
        <f>D34-сентябрь!D33</f>
        <v>0</v>
      </c>
    </row>
    <row r="35" spans="1:9" ht="25.5" hidden="1">
      <c r="A35" s="54" t="s">
        <v>11</v>
      </c>
      <c r="B35" s="27">
        <v>0</v>
      </c>
      <c r="C35" s="27">
        <v>0</v>
      </c>
      <c r="D35" s="27">
        <v>0.02</v>
      </c>
      <c r="E35" s="25" t="e">
        <f t="shared" si="0"/>
        <v>#DIV/0!</v>
      </c>
      <c r="F35" s="25">
        <v>0</v>
      </c>
      <c r="G35" s="27">
        <v>0.02</v>
      </c>
      <c r="H35" s="25">
        <f t="shared" si="1"/>
        <v>0</v>
      </c>
      <c r="I35" s="33">
        <f>D35-сентябрь!D34</f>
        <v>0</v>
      </c>
    </row>
    <row r="36" spans="1:9" ht="25.5" hidden="1">
      <c r="A36" s="51" t="s">
        <v>116</v>
      </c>
      <c r="B36" s="33">
        <v>0</v>
      </c>
      <c r="C36" s="33">
        <v>0</v>
      </c>
      <c r="D36" s="33">
        <v>0.02</v>
      </c>
      <c r="E36" s="25" t="e">
        <f t="shared" si="0"/>
        <v>#DIV/0!</v>
      </c>
      <c r="F36" s="25">
        <v>0</v>
      </c>
      <c r="G36" s="33">
        <v>0.02</v>
      </c>
      <c r="H36" s="25">
        <f t="shared" si="1"/>
        <v>0</v>
      </c>
      <c r="I36" s="33">
        <f>D36-сентябрь!D35</f>
        <v>0</v>
      </c>
    </row>
    <row r="37" spans="1:9" ht="25.5" hidden="1">
      <c r="A37" s="51" t="s">
        <v>92</v>
      </c>
      <c r="B37" s="27">
        <v>0</v>
      </c>
      <c r="C37" s="27">
        <v>0</v>
      </c>
      <c r="D37" s="27">
        <v>0</v>
      </c>
      <c r="E37" s="25" t="e">
        <f t="shared" si="0"/>
        <v>#DIV/0!</v>
      </c>
      <c r="F37" s="25">
        <v>0</v>
      </c>
      <c r="G37" s="27">
        <v>0</v>
      </c>
      <c r="H37" s="25" t="e">
        <f t="shared" si="1"/>
        <v>#DIV/0!</v>
      </c>
      <c r="I37" s="33">
        <f>D37-сентябрь!D36</f>
        <v>0</v>
      </c>
    </row>
    <row r="38" spans="1:9" ht="38.25">
      <c r="A38" s="54" t="s">
        <v>150</v>
      </c>
      <c r="B38" s="27">
        <v>0</v>
      </c>
      <c r="C38" s="27">
        <v>0</v>
      </c>
      <c r="D38" s="27">
        <v>-8.11</v>
      </c>
      <c r="E38" s="25">
        <v>0</v>
      </c>
      <c r="F38" s="25"/>
      <c r="G38" s="26">
        <v>0</v>
      </c>
      <c r="H38" s="25">
        <v>0</v>
      </c>
      <c r="I38" s="33">
        <f>D38-сентябрь!D37</f>
        <v>0</v>
      </c>
    </row>
    <row r="39" spans="1:9" ht="39.75" customHeight="1">
      <c r="A39" s="54" t="s">
        <v>12</v>
      </c>
      <c r="B39" s="26">
        <f>SUM(B41:B47)</f>
        <v>57702.52</v>
      </c>
      <c r="C39" s="26">
        <f>SUM(C41:C47)</f>
        <v>48336.54</v>
      </c>
      <c r="D39" s="26">
        <f>SUM(D41:D47)</f>
        <v>45948.9</v>
      </c>
      <c r="E39" s="26">
        <f t="shared" si="0"/>
        <v>79.63066431067483</v>
      </c>
      <c r="F39" s="26">
        <v>3247.05</v>
      </c>
      <c r="G39" s="26">
        <v>43761.700000000004</v>
      </c>
      <c r="H39" s="25">
        <f t="shared" si="1"/>
        <v>110.45398144953234</v>
      </c>
      <c r="I39" s="33">
        <f>D39-сентябрь!D38</f>
        <v>6445.040000000001</v>
      </c>
    </row>
    <row r="40" spans="1:9" ht="81.75" customHeight="1" hidden="1">
      <c r="A40" s="51" t="s">
        <v>114</v>
      </c>
      <c r="B40" s="27"/>
      <c r="C40" s="27"/>
      <c r="D40" s="27"/>
      <c r="E40" s="25" t="e">
        <f t="shared" si="0"/>
        <v>#DIV/0!</v>
      </c>
      <c r="F40" s="25"/>
      <c r="G40" s="27"/>
      <c r="H40" s="25" t="e">
        <f t="shared" si="1"/>
        <v>#DIV/0!</v>
      </c>
      <c r="I40" s="33">
        <f>D40-сентябрь!D39</f>
        <v>0</v>
      </c>
    </row>
    <row r="41" spans="1:9" ht="76.5">
      <c r="A41" s="51" t="s">
        <v>117</v>
      </c>
      <c r="B41" s="27">
        <v>29271.18</v>
      </c>
      <c r="C41" s="27">
        <v>24392.65</v>
      </c>
      <c r="D41" s="27">
        <v>23510.47</v>
      </c>
      <c r="E41" s="27">
        <f t="shared" si="0"/>
        <v>80.31951564644815</v>
      </c>
      <c r="F41" s="27">
        <v>2393.3</v>
      </c>
      <c r="G41" s="34">
        <v>24214</v>
      </c>
      <c r="H41" s="25">
        <f t="shared" si="1"/>
        <v>100.73779631618073</v>
      </c>
      <c r="I41" s="33">
        <f>D41-сентябрь!D40</f>
        <v>3628.4400000000023</v>
      </c>
    </row>
    <row r="42" spans="1:9" ht="76.5">
      <c r="A42" s="51" t="s">
        <v>125</v>
      </c>
      <c r="B42" s="27">
        <v>5434.31</v>
      </c>
      <c r="C42" s="27">
        <v>4528.59</v>
      </c>
      <c r="D42" s="27">
        <v>4974.67</v>
      </c>
      <c r="E42" s="27">
        <f t="shared" si="0"/>
        <v>91.54188848262244</v>
      </c>
      <c r="F42" s="27">
        <v>75.44</v>
      </c>
      <c r="G42" s="34">
        <v>3572.4</v>
      </c>
      <c r="H42" s="25">
        <f t="shared" si="1"/>
        <v>126.76603963721868</v>
      </c>
      <c r="I42" s="33">
        <f>D42-сентябрь!D41</f>
        <v>683.0299999999997</v>
      </c>
    </row>
    <row r="43" spans="1:9" ht="76.5">
      <c r="A43" s="51" t="s">
        <v>118</v>
      </c>
      <c r="B43" s="27">
        <v>515.73</v>
      </c>
      <c r="C43" s="27">
        <v>425.72</v>
      </c>
      <c r="D43" s="27">
        <v>640.5</v>
      </c>
      <c r="E43" s="27">
        <f t="shared" si="0"/>
        <v>124.19289162934093</v>
      </c>
      <c r="F43" s="27">
        <v>3.43</v>
      </c>
      <c r="G43" s="34">
        <v>384.5</v>
      </c>
      <c r="H43" s="25">
        <f t="shared" si="1"/>
        <v>110.72041612483746</v>
      </c>
      <c r="I43" s="33">
        <f>D43-сентябрь!D42</f>
        <v>42.710000000000036</v>
      </c>
    </row>
    <row r="44" spans="1:9" ht="38.25">
      <c r="A44" s="51" t="s">
        <v>119</v>
      </c>
      <c r="B44" s="27">
        <v>17384.33</v>
      </c>
      <c r="C44" s="27">
        <v>14486.94</v>
      </c>
      <c r="D44" s="27">
        <v>12173.81</v>
      </c>
      <c r="E44" s="27">
        <f t="shared" si="0"/>
        <v>70.02749027428725</v>
      </c>
      <c r="F44" s="27">
        <v>538.73</v>
      </c>
      <c r="G44" s="34">
        <v>11752.4</v>
      </c>
      <c r="H44" s="25">
        <f t="shared" si="1"/>
        <v>123.26792825295259</v>
      </c>
      <c r="I44" s="33">
        <f>D44-сентябрь!D43</f>
        <v>1349.2799999999988</v>
      </c>
    </row>
    <row r="45" spans="1:9" ht="44.25" customHeight="1">
      <c r="A45" s="51" t="s">
        <v>147</v>
      </c>
      <c r="B45" s="27">
        <v>62.2</v>
      </c>
      <c r="C45" s="27">
        <v>51.83</v>
      </c>
      <c r="D45" s="27">
        <v>107.79</v>
      </c>
      <c r="E45" s="27">
        <f t="shared" si="0"/>
        <v>173.29581993569133</v>
      </c>
      <c r="F45" s="27"/>
      <c r="G45" s="34">
        <v>60.8</v>
      </c>
      <c r="H45" s="25" t="s">
        <v>148</v>
      </c>
      <c r="I45" s="33">
        <f>D45-сентябрь!D44</f>
        <v>30.02000000000001</v>
      </c>
    </row>
    <row r="46" spans="1:9" ht="51">
      <c r="A46" s="51" t="s">
        <v>120</v>
      </c>
      <c r="B46" s="27">
        <v>1531</v>
      </c>
      <c r="C46" s="27">
        <v>1531</v>
      </c>
      <c r="D46" s="27">
        <v>1699.37</v>
      </c>
      <c r="E46" s="27">
        <f t="shared" si="0"/>
        <v>110.99738732854343</v>
      </c>
      <c r="F46" s="27">
        <v>0</v>
      </c>
      <c r="G46" s="34">
        <v>1064.2</v>
      </c>
      <c r="H46" s="25" t="s">
        <v>148</v>
      </c>
      <c r="I46" s="33">
        <f>D46-сентябрь!D45</f>
        <v>448</v>
      </c>
    </row>
    <row r="47" spans="1:9" ht="76.5">
      <c r="A47" s="51" t="s">
        <v>121</v>
      </c>
      <c r="B47" s="27">
        <v>3503.77</v>
      </c>
      <c r="C47" s="27">
        <v>2919.81</v>
      </c>
      <c r="D47" s="27">
        <v>2842.29</v>
      </c>
      <c r="E47" s="27">
        <f t="shared" si="0"/>
        <v>81.1209069088439</v>
      </c>
      <c r="F47" s="27">
        <v>236.15</v>
      </c>
      <c r="G47" s="27">
        <v>2713.4</v>
      </c>
      <c r="H47" s="25">
        <f t="shared" si="1"/>
        <v>107.6070612515663</v>
      </c>
      <c r="I47" s="33">
        <f>D47-сентябрь!D46</f>
        <v>263.55999999999995</v>
      </c>
    </row>
    <row r="48" spans="1:9" ht="27" customHeight="1">
      <c r="A48" s="54" t="s">
        <v>13</v>
      </c>
      <c r="B48" s="33">
        <v>3612.72</v>
      </c>
      <c r="C48" s="33">
        <v>3510.18</v>
      </c>
      <c r="D48" s="33">
        <v>3690.09</v>
      </c>
      <c r="E48" s="33">
        <f t="shared" si="0"/>
        <v>102.1415996811267</v>
      </c>
      <c r="F48" s="33">
        <v>43.6</v>
      </c>
      <c r="G48" s="26">
        <v>634.2</v>
      </c>
      <c r="H48" s="33">
        <f t="shared" si="1"/>
        <v>553.4815515610217</v>
      </c>
      <c r="I48" s="33">
        <f>D48-сентябрь!D47</f>
        <v>73.39000000000033</v>
      </c>
    </row>
    <row r="49" spans="1:9" ht="25.5">
      <c r="A49" s="54" t="s">
        <v>96</v>
      </c>
      <c r="B49" s="33">
        <v>3923.36</v>
      </c>
      <c r="C49" s="33">
        <v>3868.09</v>
      </c>
      <c r="D49" s="33">
        <v>4419.59</v>
      </c>
      <c r="E49" s="33">
        <f t="shared" si="0"/>
        <v>112.64808735369682</v>
      </c>
      <c r="F49" s="33">
        <v>561.58</v>
      </c>
      <c r="G49" s="26">
        <v>10013.1</v>
      </c>
      <c r="H49" s="33">
        <f t="shared" si="1"/>
        <v>38.63029431444807</v>
      </c>
      <c r="I49" s="33">
        <f>D49-сентябрь!D48</f>
        <v>2240.3900000000003</v>
      </c>
    </row>
    <row r="50" spans="1:9" ht="25.5">
      <c r="A50" s="54" t="s">
        <v>14</v>
      </c>
      <c r="B50" s="33">
        <v>96300</v>
      </c>
      <c r="C50" s="33">
        <v>950</v>
      </c>
      <c r="D50" s="33">
        <v>5046.16</v>
      </c>
      <c r="E50" s="25">
        <f t="shared" si="0"/>
        <v>5.240041536863966</v>
      </c>
      <c r="F50" s="25">
        <v>585.5</v>
      </c>
      <c r="G50" s="33">
        <v>2595.7</v>
      </c>
      <c r="H50" s="25">
        <f t="shared" si="1"/>
        <v>36.598990638363446</v>
      </c>
      <c r="I50" s="33">
        <f>D50-сентябрь!D49</f>
        <v>447.5599999999995</v>
      </c>
    </row>
    <row r="51" spans="1:9" ht="12.75">
      <c r="A51" s="51" t="s">
        <v>94</v>
      </c>
      <c r="B51" s="27">
        <v>0</v>
      </c>
      <c r="C51" s="27">
        <v>0</v>
      </c>
      <c r="D51" s="27">
        <v>0</v>
      </c>
      <c r="E51" s="25">
        <v>0</v>
      </c>
      <c r="F51" s="25">
        <v>0</v>
      </c>
      <c r="G51" s="27">
        <v>0</v>
      </c>
      <c r="H51" s="25" t="s">
        <v>148</v>
      </c>
      <c r="I51" s="33">
        <f>D51-сентябрь!D50</f>
        <v>0</v>
      </c>
    </row>
    <row r="52" spans="1:9" ht="76.5">
      <c r="A52" s="51" t="s">
        <v>95</v>
      </c>
      <c r="B52" s="27">
        <v>94400</v>
      </c>
      <c r="C52" s="27">
        <v>0</v>
      </c>
      <c r="D52" s="27">
        <v>0</v>
      </c>
      <c r="E52" s="25">
        <f t="shared" si="0"/>
        <v>0</v>
      </c>
      <c r="F52" s="25">
        <v>37.14</v>
      </c>
      <c r="G52" s="83">
        <v>0</v>
      </c>
      <c r="H52" s="25" t="s">
        <v>148</v>
      </c>
      <c r="I52" s="33">
        <f>D52-сентябрь!D51</f>
        <v>0</v>
      </c>
    </row>
    <row r="53" spans="1:9" ht="17.25" customHeight="1">
      <c r="A53" s="51" t="s">
        <v>93</v>
      </c>
      <c r="B53" s="27">
        <v>1900</v>
      </c>
      <c r="C53" s="27">
        <v>950</v>
      </c>
      <c r="D53" s="27">
        <v>5046.16</v>
      </c>
      <c r="E53" s="27">
        <f t="shared" si="0"/>
        <v>265.5873684210526</v>
      </c>
      <c r="F53" s="27">
        <v>548.36</v>
      </c>
      <c r="G53" s="27">
        <v>2595.7</v>
      </c>
      <c r="H53" s="25">
        <f t="shared" si="1"/>
        <v>36.598990638363446</v>
      </c>
      <c r="I53" s="33">
        <f>D53-сентябрь!D52</f>
        <v>447.5599999999995</v>
      </c>
    </row>
    <row r="54" spans="1:9" ht="12.75">
      <c r="A54" s="54" t="s">
        <v>15</v>
      </c>
      <c r="B54" s="33">
        <v>-1455.1</v>
      </c>
      <c r="C54" s="33">
        <v>-1894.58</v>
      </c>
      <c r="D54" s="33">
        <v>-310.54</v>
      </c>
      <c r="E54" s="26">
        <f t="shared" si="0"/>
        <v>21.341488557487462</v>
      </c>
      <c r="F54" s="26">
        <v>179.73</v>
      </c>
      <c r="G54" s="26">
        <v>5135.5</v>
      </c>
      <c r="H54" s="25">
        <f t="shared" si="1"/>
        <v>-36.89183136987635</v>
      </c>
      <c r="I54" s="33">
        <f>D54-сентябрь!D53</f>
        <v>1638.73</v>
      </c>
    </row>
    <row r="55" spans="1:9" ht="63.75" hidden="1">
      <c r="A55" s="51" t="s">
        <v>126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D55-сентябрь!D54</f>
        <v>0</v>
      </c>
    </row>
    <row r="56" spans="1:9" ht="89.25" hidden="1">
      <c r="A56" s="51" t="s">
        <v>127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D56-сентябрь!D55</f>
        <v>0</v>
      </c>
    </row>
    <row r="57" spans="1:9" ht="63.75" hidden="1">
      <c r="A57" s="51" t="s">
        <v>128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D57-сентябрь!D56</f>
        <v>0</v>
      </c>
    </row>
    <row r="58" spans="1:9" ht="29.25" customHeight="1" hidden="1">
      <c r="A58" s="51" t="s">
        <v>129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D58-сентябрь!D57</f>
        <v>0</v>
      </c>
    </row>
    <row r="59" spans="1:9" ht="38.25" customHeight="1" hidden="1">
      <c r="A59" s="51" t="s">
        <v>130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D59-сентябрь!D58</f>
        <v>0</v>
      </c>
    </row>
    <row r="60" spans="1:9" ht="43.5" customHeight="1" hidden="1">
      <c r="A60" s="51" t="s">
        <v>131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D60-сентябрь!D59</f>
        <v>0</v>
      </c>
    </row>
    <row r="61" spans="1:9" ht="40.5" customHeight="1" hidden="1">
      <c r="A61" s="51" t="s">
        <v>132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D61-сентябрь!D60</f>
        <v>0</v>
      </c>
    </row>
    <row r="62" spans="1:9" ht="51" hidden="1">
      <c r="A62" s="51" t="s">
        <v>133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D62-сентябрь!D61</f>
        <v>0</v>
      </c>
    </row>
    <row r="63" spans="1:9" ht="76.5" hidden="1">
      <c r="A63" s="51" t="s">
        <v>134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D63-сентябрь!D62</f>
        <v>0</v>
      </c>
    </row>
    <row r="64" spans="1:9" ht="12.75" hidden="1">
      <c r="A64" s="51" t="s">
        <v>135</v>
      </c>
      <c r="B64" s="33">
        <v>223.07</v>
      </c>
      <c r="C64" s="33">
        <v>20</v>
      </c>
      <c r="D64" s="33"/>
      <c r="E64" s="26">
        <f t="shared" si="0"/>
        <v>0</v>
      </c>
      <c r="F64" s="26"/>
      <c r="G64" s="103"/>
      <c r="H64" s="25" t="e">
        <f t="shared" si="1"/>
        <v>#DIV/0!</v>
      </c>
      <c r="I64" s="33">
        <f>D64-сентябрь!D63</f>
        <v>0</v>
      </c>
    </row>
    <row r="65" spans="1:9" ht="12.75">
      <c r="A65" s="47" t="s">
        <v>16</v>
      </c>
      <c r="B65" s="33">
        <v>5681.25</v>
      </c>
      <c r="C65" s="33">
        <v>5656.7</v>
      </c>
      <c r="D65" s="33">
        <v>6546.25</v>
      </c>
      <c r="E65" s="26">
        <f t="shared" si="0"/>
        <v>115.22552255225523</v>
      </c>
      <c r="F65" s="26">
        <v>-38.79</v>
      </c>
      <c r="G65" s="26">
        <v>28.6</v>
      </c>
      <c r="H65" s="25" t="s">
        <v>148</v>
      </c>
      <c r="I65" s="33">
        <f>D65-сентябрь!D64</f>
        <v>100.10000000000036</v>
      </c>
    </row>
    <row r="66" spans="1:9" ht="12.75">
      <c r="A66" s="54" t="s">
        <v>17</v>
      </c>
      <c r="B66" s="26">
        <f>B65+B54+B50+B49+B48+B39+B31+B28+B23+B18+B8</f>
        <v>804986.74</v>
      </c>
      <c r="C66" s="26">
        <f>C65+C54+C50+C49+C48+C39+C31+C28+C23+C18+C8</f>
        <v>547707.9299999999</v>
      </c>
      <c r="D66" s="26">
        <f>D65+D54+D50+D49+D48+D39+D31+D28+D23+D18+D8+D38</f>
        <v>599491.2499999999</v>
      </c>
      <c r="E66" s="26">
        <f t="shared" si="0"/>
        <v>74.47218944252421</v>
      </c>
      <c r="F66" s="26">
        <v>27699.089999999997</v>
      </c>
      <c r="G66" s="26">
        <v>572460.7</v>
      </c>
      <c r="H66" s="25">
        <f t="shared" si="1"/>
        <v>95.67607523101586</v>
      </c>
      <c r="I66" s="33">
        <f>D66-сентябрь!D65</f>
        <v>89637.96999999991</v>
      </c>
    </row>
    <row r="67" spans="1:9" ht="12.75">
      <c r="A67" s="54" t="s">
        <v>18</v>
      </c>
      <c r="B67" s="26">
        <f>B68+B73+B74</f>
        <v>3804304.15</v>
      </c>
      <c r="C67" s="26">
        <f>C68+C73+C74</f>
        <v>2679702.18</v>
      </c>
      <c r="D67" s="26">
        <f>D68+D73+D74</f>
        <v>2677967.91</v>
      </c>
      <c r="E67" s="26">
        <f t="shared" si="0"/>
        <v>70.39310750167019</v>
      </c>
      <c r="F67" s="26">
        <v>43822.57000000001</v>
      </c>
      <c r="G67" s="27">
        <v>2284983.8</v>
      </c>
      <c r="H67" s="25">
        <f t="shared" si="1"/>
        <v>117.2744498232329</v>
      </c>
      <c r="I67" s="33">
        <f>D67-сентябрь!D66</f>
        <v>277705.91000000015</v>
      </c>
    </row>
    <row r="68" spans="1:9" ht="25.5">
      <c r="A68" s="54" t="s">
        <v>19</v>
      </c>
      <c r="B68" s="26">
        <f>SUM(B69:B72)</f>
        <v>3812684.4</v>
      </c>
      <c r="C68" s="26">
        <f>SUM(C69:C72)</f>
        <v>2688082.4200000004</v>
      </c>
      <c r="D68" s="26">
        <f>SUM(D69:D72)</f>
        <v>2688082.3200000003</v>
      </c>
      <c r="E68" s="26">
        <f t="shared" si="0"/>
        <v>70.50366718000578</v>
      </c>
      <c r="F68" s="26">
        <v>46091.770000000004</v>
      </c>
      <c r="G68" s="27">
        <v>2303356.6999999997</v>
      </c>
      <c r="H68" s="25">
        <f t="shared" si="1"/>
        <v>116.70282852846894</v>
      </c>
      <c r="I68" s="33">
        <f>D68-сентябрь!D67</f>
        <v>277693.1200000001</v>
      </c>
    </row>
    <row r="69" spans="1:9" ht="12.75">
      <c r="A69" s="51" t="s">
        <v>108</v>
      </c>
      <c r="B69" s="27">
        <f>587167.2+86607.2</f>
        <v>673774.3999999999</v>
      </c>
      <c r="C69" s="27">
        <v>574996.9</v>
      </c>
      <c r="D69" s="27">
        <v>574996.8</v>
      </c>
      <c r="E69" s="25">
        <f t="shared" si="0"/>
        <v>85.3396626526624</v>
      </c>
      <c r="F69" s="25">
        <v>15902.8</v>
      </c>
      <c r="G69" s="27">
        <v>435299.1</v>
      </c>
      <c r="H69" s="25">
        <f t="shared" si="1"/>
        <v>132.09237051029973</v>
      </c>
      <c r="I69" s="33">
        <f>D69-сентябрь!D68</f>
        <v>40259.15000000002</v>
      </c>
    </row>
    <row r="70" spans="1:9" ht="12.75" customHeight="1">
      <c r="A70" s="51" t="s">
        <v>109</v>
      </c>
      <c r="B70" s="27">
        <v>1744835.11</v>
      </c>
      <c r="C70" s="27">
        <v>1013328.63</v>
      </c>
      <c r="D70" s="27">
        <v>1013328.63</v>
      </c>
      <c r="E70" s="25">
        <f t="shared" si="0"/>
        <v>58.07589635217737</v>
      </c>
      <c r="F70" s="25">
        <v>0</v>
      </c>
      <c r="G70" s="27">
        <v>892358.7</v>
      </c>
      <c r="H70" s="25">
        <f t="shared" si="1"/>
        <v>113.55619998998161</v>
      </c>
      <c r="I70" s="33">
        <f>D70-сентябрь!D69</f>
        <v>125787.53000000003</v>
      </c>
    </row>
    <row r="71" spans="1:9" ht="18.75" customHeight="1">
      <c r="A71" s="51" t="s">
        <v>110</v>
      </c>
      <c r="B71" s="27">
        <v>1330907.15</v>
      </c>
      <c r="C71" s="27">
        <v>1054424.87</v>
      </c>
      <c r="D71" s="27">
        <v>1054424.87</v>
      </c>
      <c r="E71" s="25">
        <f t="shared" si="0"/>
        <v>79.22602790134535</v>
      </c>
      <c r="F71" s="25">
        <v>30188.97</v>
      </c>
      <c r="G71" s="34">
        <v>918139.1</v>
      </c>
      <c r="H71" s="25">
        <f t="shared" si="1"/>
        <v>114.8436952527128</v>
      </c>
      <c r="I71" s="33">
        <f>D71-сентябрь!D70</f>
        <v>107158.27000000014</v>
      </c>
    </row>
    <row r="72" spans="1:9" ht="12.75" customHeight="1">
      <c r="A72" s="2" t="s">
        <v>122</v>
      </c>
      <c r="B72" s="27">
        <v>63167.74</v>
      </c>
      <c r="C72" s="27">
        <v>45332.02</v>
      </c>
      <c r="D72" s="27">
        <v>45332.02</v>
      </c>
      <c r="E72" s="25">
        <f t="shared" si="0"/>
        <v>71.76451144207469</v>
      </c>
      <c r="F72" s="25">
        <v>0</v>
      </c>
      <c r="G72" s="83">
        <v>57559.8</v>
      </c>
      <c r="H72" s="25" t="s">
        <v>148</v>
      </c>
      <c r="I72" s="33">
        <f>D72-сентябрь!D71</f>
        <v>4488.169999999998</v>
      </c>
    </row>
    <row r="73" spans="1:9" ht="12.75" customHeight="1">
      <c r="A73" s="54" t="s">
        <v>113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34">
        <v>0</v>
      </c>
      <c r="H73" s="25" t="s">
        <v>148</v>
      </c>
      <c r="I73" s="33">
        <f>D73-сентябрь!D72</f>
        <v>0</v>
      </c>
    </row>
    <row r="74" spans="1:13" ht="25.5">
      <c r="A74" s="54" t="s">
        <v>21</v>
      </c>
      <c r="B74" s="27">
        <v>-8380.25</v>
      </c>
      <c r="C74" s="27">
        <v>-8380.239999999998</v>
      </c>
      <c r="D74" s="27">
        <f>-10127.2+12.79</f>
        <v>-10114.41</v>
      </c>
      <c r="E74" s="26">
        <f t="shared" si="0"/>
        <v>120.69341606753976</v>
      </c>
      <c r="F74" s="26">
        <v>-2269.2</v>
      </c>
      <c r="G74" s="26">
        <v>-18372.9</v>
      </c>
      <c r="H74" s="25">
        <f t="shared" si="1"/>
        <v>45.611961094873415</v>
      </c>
      <c r="I74" s="33">
        <f>D74-сентябрь!D73</f>
        <v>12.790000000000873</v>
      </c>
      <c r="K74" s="98"/>
      <c r="L74" s="98"/>
      <c r="M74" s="98"/>
    </row>
    <row r="75" spans="1:9" ht="12.75">
      <c r="A75" s="47" t="s">
        <v>20</v>
      </c>
      <c r="B75" s="26">
        <f>B66+B67</f>
        <v>4609290.89</v>
      </c>
      <c r="C75" s="26">
        <f>C66+C67</f>
        <v>3227410.1100000003</v>
      </c>
      <c r="D75" s="26">
        <f>D66+D67</f>
        <v>3277459.16</v>
      </c>
      <c r="E75" s="25">
        <f>D75/B75*100</f>
        <v>71.10549622959466</v>
      </c>
      <c r="F75" s="25">
        <v>71521.66</v>
      </c>
      <c r="G75" s="33">
        <v>2857444.5</v>
      </c>
      <c r="H75" s="25">
        <f>C75/G75*100</f>
        <v>112.94742942513845</v>
      </c>
      <c r="I75" s="33">
        <f>D75-сентябрь!D74</f>
        <v>367343.88000000035</v>
      </c>
    </row>
    <row r="76" spans="1:9" ht="12.75" hidden="1">
      <c r="A76" s="54"/>
      <c r="B76" s="61"/>
      <c r="C76" s="61"/>
      <c r="D76" s="61"/>
      <c r="E76" s="45"/>
      <c r="F76" s="45"/>
      <c r="G76" s="61"/>
      <c r="H76" s="45"/>
      <c r="I76" s="61"/>
    </row>
    <row r="77" spans="1:9" ht="12.75" hidden="1">
      <c r="A77" s="54"/>
      <c r="B77" s="56"/>
      <c r="C77" s="56"/>
      <c r="D77" s="56"/>
      <c r="E77" s="45"/>
      <c r="F77" s="45"/>
      <c r="G77" s="56"/>
      <c r="H77" s="45"/>
      <c r="I77" s="56"/>
    </row>
    <row r="78" spans="1:9" ht="12.75" hidden="1">
      <c r="A78" s="47"/>
      <c r="B78" s="57"/>
      <c r="C78" s="57"/>
      <c r="D78" s="57"/>
      <c r="E78" s="45"/>
      <c r="F78" s="45"/>
      <c r="G78" s="57"/>
      <c r="H78" s="45"/>
      <c r="I78" s="57"/>
    </row>
    <row r="79" spans="1:9" ht="12.75" hidden="1">
      <c r="A79" s="89"/>
      <c r="B79" s="33"/>
      <c r="C79" s="33"/>
      <c r="D79" s="33"/>
      <c r="E79" s="25"/>
      <c r="F79" s="25"/>
      <c r="G79" s="33"/>
      <c r="H79" s="25"/>
      <c r="I79" s="33"/>
    </row>
    <row r="80" spans="1:9" ht="12.75">
      <c r="A80" s="121" t="s">
        <v>22</v>
      </c>
      <c r="B80" s="121"/>
      <c r="C80" s="121"/>
      <c r="D80" s="121"/>
      <c r="E80" s="121"/>
      <c r="F80" s="121"/>
      <c r="G80" s="121"/>
      <c r="H80" s="121"/>
      <c r="I80" s="121"/>
    </row>
    <row r="81" spans="1:9" ht="12.75">
      <c r="A81" s="7" t="s">
        <v>23</v>
      </c>
      <c r="B81" s="33">
        <f>B82+B83+B84+B85+B86+B87+B88+B89</f>
        <v>649844.43</v>
      </c>
      <c r="C81" s="33">
        <f>C82+C83+C84+C85+C86+C87+C88+C89</f>
        <v>364444.64</v>
      </c>
      <c r="D81" s="33">
        <f>D82+D83+D84+D85+D86+D87+D88+D89</f>
        <v>361723.62</v>
      </c>
      <c r="E81" s="25">
        <f>$D:$D/$B:$B*100</f>
        <v>55.66311001542322</v>
      </c>
      <c r="F81" s="25">
        <f>$D:$D/$C:$C*100</f>
        <v>99.25337905916246</v>
      </c>
      <c r="G81" s="33">
        <v>209452.77000000002</v>
      </c>
      <c r="H81" s="25">
        <f aca="true" t="shared" si="2" ref="H81:H87">$D:$D/$G:$G*100</f>
        <v>172.6993727511935</v>
      </c>
      <c r="I81" s="33">
        <f>D81-сентябрь!D80</f>
        <v>96477.78000000003</v>
      </c>
    </row>
    <row r="82" spans="1:9" ht="14.25" customHeight="1">
      <c r="A82" s="8" t="s">
        <v>24</v>
      </c>
      <c r="B82" s="27">
        <v>3242.77</v>
      </c>
      <c r="C82" s="27">
        <v>2842.4</v>
      </c>
      <c r="D82" s="27">
        <v>2718.71</v>
      </c>
      <c r="E82" s="28">
        <f>$D:$D/$B:$B*100</f>
        <v>83.83912519235098</v>
      </c>
      <c r="F82" s="28">
        <v>0</v>
      </c>
      <c r="G82" s="104">
        <v>2258.27</v>
      </c>
      <c r="H82" s="28">
        <f t="shared" si="2"/>
        <v>120.38905888135609</v>
      </c>
      <c r="I82" s="33">
        <f>D82-сентябрь!D81</f>
        <v>191.71000000000004</v>
      </c>
    </row>
    <row r="83" spans="1:9" ht="12.75">
      <c r="A83" s="8" t="s">
        <v>25</v>
      </c>
      <c r="B83" s="27">
        <v>7710.8</v>
      </c>
      <c r="C83" s="27">
        <v>5822.94</v>
      </c>
      <c r="D83" s="27">
        <v>5617.25</v>
      </c>
      <c r="E83" s="28">
        <f>$D:$D/$B:$B*100</f>
        <v>72.84912071380401</v>
      </c>
      <c r="F83" s="28">
        <f>$D:$D/$C:$C*100</f>
        <v>96.46759197244005</v>
      </c>
      <c r="G83" s="104">
        <v>5802.3</v>
      </c>
      <c r="H83" s="28">
        <f t="shared" si="2"/>
        <v>96.81074746221326</v>
      </c>
      <c r="I83" s="33">
        <f>D83-сентябрь!D82</f>
        <v>447.14999999999964</v>
      </c>
    </row>
    <row r="84" spans="1:9" ht="25.5">
      <c r="A84" s="8" t="s">
        <v>26</v>
      </c>
      <c r="B84" s="27">
        <v>71521.89</v>
      </c>
      <c r="C84" s="27">
        <v>59093.77</v>
      </c>
      <c r="D84" s="27">
        <v>57264.24</v>
      </c>
      <c r="E84" s="28">
        <f>$D:$D/$B:$B*100</f>
        <v>80.06533384394623</v>
      </c>
      <c r="F84" s="28">
        <f>$D:$D/$C:$C*100</f>
        <v>96.90402220064823</v>
      </c>
      <c r="G84" s="104">
        <v>47088.1</v>
      </c>
      <c r="H84" s="28">
        <f t="shared" si="2"/>
        <v>121.61085284817183</v>
      </c>
      <c r="I84" s="33">
        <f>D84-сентябрь!D83</f>
        <v>4524.239999999998</v>
      </c>
    </row>
    <row r="85" spans="1:9" ht="12.75">
      <c r="A85" s="8" t="s">
        <v>72</v>
      </c>
      <c r="B85" s="27">
        <v>12.8</v>
      </c>
      <c r="C85" s="27">
        <v>3.84</v>
      </c>
      <c r="D85" s="27">
        <v>3.84</v>
      </c>
      <c r="E85" s="28">
        <v>0</v>
      </c>
      <c r="F85" s="28">
        <v>0</v>
      </c>
      <c r="G85" s="104">
        <v>170</v>
      </c>
      <c r="H85" s="28">
        <f t="shared" si="2"/>
        <v>2.2588235294117647</v>
      </c>
      <c r="I85" s="33">
        <f>D85-сентябрь!D84</f>
        <v>0</v>
      </c>
    </row>
    <row r="86" spans="1:9" ht="25.5">
      <c r="A86" s="1" t="s">
        <v>27</v>
      </c>
      <c r="B86" s="27">
        <v>18122.5</v>
      </c>
      <c r="C86" s="27">
        <v>13710.43</v>
      </c>
      <c r="D86" s="27">
        <v>13435.36</v>
      </c>
      <c r="E86" s="28">
        <f>$D:$D/$B:$B*100</f>
        <v>74.13634984135743</v>
      </c>
      <c r="F86" s="28">
        <v>0</v>
      </c>
      <c r="G86" s="104">
        <v>12461.7</v>
      </c>
      <c r="H86" s="28">
        <f t="shared" si="2"/>
        <v>107.81321970517665</v>
      </c>
      <c r="I86" s="33">
        <f>D86-сентябрь!D85</f>
        <v>1206.460000000001</v>
      </c>
    </row>
    <row r="87" spans="1:9" ht="12.75" hidden="1">
      <c r="A87" s="8" t="s">
        <v>28</v>
      </c>
      <c r="B87" s="27">
        <v>0</v>
      </c>
      <c r="C87" s="27">
        <v>0</v>
      </c>
      <c r="D87" s="27">
        <v>0</v>
      </c>
      <c r="E87" s="28">
        <v>0</v>
      </c>
      <c r="F87" s="28">
        <v>0</v>
      </c>
      <c r="G87" s="104">
        <v>7709.7</v>
      </c>
      <c r="H87" s="28">
        <f t="shared" si="2"/>
        <v>0</v>
      </c>
      <c r="I87" s="33">
        <f>D87-сентябрь!D86</f>
        <v>0</v>
      </c>
    </row>
    <row r="88" spans="1:9" ht="12.75">
      <c r="A88" s="8" t="s">
        <v>29</v>
      </c>
      <c r="B88" s="27">
        <v>1825.11</v>
      </c>
      <c r="C88" s="27">
        <v>0</v>
      </c>
      <c r="D88" s="27">
        <v>0</v>
      </c>
      <c r="E88" s="28">
        <f>$D:$D/$B:$B*100</f>
        <v>0</v>
      </c>
      <c r="F88" s="28">
        <v>0</v>
      </c>
      <c r="G88" s="104">
        <v>0</v>
      </c>
      <c r="H88" s="28">
        <v>0</v>
      </c>
      <c r="I88" s="33">
        <f>D88-сентябрь!D87</f>
        <v>0</v>
      </c>
    </row>
    <row r="89" spans="1:9" ht="12.75">
      <c r="A89" s="1" t="s">
        <v>30</v>
      </c>
      <c r="B89" s="27">
        <v>547408.56</v>
      </c>
      <c r="C89" s="27">
        <v>282971.26</v>
      </c>
      <c r="D89" s="27">
        <v>282684.22</v>
      </c>
      <c r="E89" s="28">
        <f>$D:$D/$B:$B*100</f>
        <v>51.64044566639585</v>
      </c>
      <c r="F89" s="28">
        <f>$D:$D/$C:$C*100</f>
        <v>99.89856213666361</v>
      </c>
      <c r="G89" s="104">
        <v>133962.7</v>
      </c>
      <c r="H89" s="28">
        <f>$D:$D/$G:$G*100</f>
        <v>211.01711147953867</v>
      </c>
      <c r="I89" s="33">
        <f>D89-сентябрь!D88</f>
        <v>90108.21999999997</v>
      </c>
    </row>
    <row r="90" spans="1:9" ht="12.75">
      <c r="A90" s="7" t="s">
        <v>31</v>
      </c>
      <c r="B90" s="26">
        <v>527.7</v>
      </c>
      <c r="C90" s="26">
        <v>416.74</v>
      </c>
      <c r="D90" s="26">
        <v>416.74</v>
      </c>
      <c r="E90" s="25">
        <f>$D:$D/$B:$B*100</f>
        <v>78.9729012696608</v>
      </c>
      <c r="F90" s="25">
        <f>$D:$D/$C:$C*100</f>
        <v>100</v>
      </c>
      <c r="G90" s="105">
        <v>311.9</v>
      </c>
      <c r="H90" s="25">
        <f>$D:$D/$G:$G*100</f>
        <v>133.61333760820776</v>
      </c>
      <c r="I90" s="33">
        <f>D90-сентябрь!D89</f>
        <v>24.639999999999986</v>
      </c>
    </row>
    <row r="91" spans="1:9" ht="25.5">
      <c r="A91" s="9" t="s">
        <v>32</v>
      </c>
      <c r="B91" s="26">
        <v>36924.74</v>
      </c>
      <c r="C91" s="26">
        <v>30012.37</v>
      </c>
      <c r="D91" s="26">
        <v>29897.86</v>
      </c>
      <c r="E91" s="25">
        <f>$D:$D/$B:$B*100</f>
        <v>80.96972382202286</v>
      </c>
      <c r="F91" s="25">
        <f>$D:$D/$C:$C*100</f>
        <v>99.61845732276392</v>
      </c>
      <c r="G91" s="105">
        <v>4644.9</v>
      </c>
      <c r="H91" s="25">
        <f>$D:$D/$G:$G*100</f>
        <v>643.6706925875693</v>
      </c>
      <c r="I91" s="33">
        <f>D91-сентябрь!D90</f>
        <v>994.3600000000006</v>
      </c>
    </row>
    <row r="92" spans="1:9" ht="12.75">
      <c r="A92" s="7" t="s">
        <v>33</v>
      </c>
      <c r="B92" s="33">
        <f>B93+B94+B95+B96+B97</f>
        <v>640279.69</v>
      </c>
      <c r="C92" s="33">
        <f>C93+C94+C95+C96+C97</f>
        <v>378496.61</v>
      </c>
      <c r="D92" s="33">
        <f>D93+D94+D95+D96+D97</f>
        <v>377824.49</v>
      </c>
      <c r="E92" s="33">
        <f>E93+E94+E95+E96</f>
        <v>139.90471401472487</v>
      </c>
      <c r="F92" s="33">
        <f>F93+F94+F95+F96</f>
        <v>199.99369143638893</v>
      </c>
      <c r="G92" s="33">
        <v>304196.3</v>
      </c>
      <c r="H92" s="25">
        <f>$D:$D/$G:$G*100</f>
        <v>124.20417013619168</v>
      </c>
      <c r="I92" s="33">
        <f>D92-сентябрь!D91</f>
        <v>42683.189999999944</v>
      </c>
    </row>
    <row r="93" spans="1:9" ht="12.75" customHeight="1" hidden="1">
      <c r="A93" s="10" t="s">
        <v>64</v>
      </c>
      <c r="B93" s="27">
        <v>0</v>
      </c>
      <c r="C93" s="27">
        <v>0</v>
      </c>
      <c r="D93" s="27">
        <v>0</v>
      </c>
      <c r="E93" s="28">
        <v>0</v>
      </c>
      <c r="F93" s="28">
        <v>0</v>
      </c>
      <c r="G93" s="34"/>
      <c r="H93" s="28" t="e">
        <f>$D:$D/$G:$G*100</f>
        <v>#DIV/0!</v>
      </c>
      <c r="I93" s="33">
        <f>D93-сентябрь!D92</f>
        <v>0</v>
      </c>
    </row>
    <row r="94" spans="1:9" ht="12.75">
      <c r="A94" s="10" t="s">
        <v>67</v>
      </c>
      <c r="B94" s="27">
        <v>14077.99</v>
      </c>
      <c r="C94" s="27">
        <v>953.38</v>
      </c>
      <c r="D94" s="27">
        <v>953.38</v>
      </c>
      <c r="E94" s="28">
        <f>$D:$D/$B:$B*100</f>
        <v>6.772131532981626</v>
      </c>
      <c r="F94" s="28">
        <v>0</v>
      </c>
      <c r="G94" s="104">
        <v>0</v>
      </c>
      <c r="H94" s="28">
        <v>0</v>
      </c>
      <c r="I94" s="33">
        <f>D94-сентябрь!D93</f>
        <v>154.48000000000002</v>
      </c>
    </row>
    <row r="95" spans="1:9" ht="12.75">
      <c r="A95" s="8" t="s">
        <v>34</v>
      </c>
      <c r="B95" s="27">
        <v>29101</v>
      </c>
      <c r="C95" s="27">
        <v>21683.05</v>
      </c>
      <c r="D95" s="27">
        <v>21683.05</v>
      </c>
      <c r="E95" s="28">
        <f>$D:$D/$B:$B*100</f>
        <v>74.50963884402597</v>
      </c>
      <c r="F95" s="28">
        <f>$D:$D/$C:$C*100</f>
        <v>100</v>
      </c>
      <c r="G95" s="104">
        <v>20846.6</v>
      </c>
      <c r="H95" s="28">
        <f aca="true" t="shared" si="3" ref="H95:H104">$D:$D/$G:$G*100</f>
        <v>104.01240490055932</v>
      </c>
      <c r="I95" s="33">
        <f>D95-сентябрь!D94</f>
        <v>2382.75</v>
      </c>
    </row>
    <row r="96" spans="1:9" ht="12.75">
      <c r="A96" s="10" t="s">
        <v>77</v>
      </c>
      <c r="B96" s="27">
        <v>552386.25</v>
      </c>
      <c r="C96" s="27">
        <v>323845.51</v>
      </c>
      <c r="D96" s="27">
        <v>323825.08</v>
      </c>
      <c r="E96" s="28">
        <f>$D:$D/$B:$B*100</f>
        <v>58.62294363771727</v>
      </c>
      <c r="F96" s="28">
        <f>$D:$D/$C:$C*100</f>
        <v>99.99369143638891</v>
      </c>
      <c r="G96" s="104">
        <v>257218.5</v>
      </c>
      <c r="H96" s="28">
        <f t="shared" si="3"/>
        <v>125.894941460276</v>
      </c>
      <c r="I96" s="33">
        <f>D96-сентябрь!D95</f>
        <v>38722.67999999999</v>
      </c>
    </row>
    <row r="97" spans="1:9" ht="12.75">
      <c r="A97" s="8" t="s">
        <v>35</v>
      </c>
      <c r="B97" s="27">
        <v>44714.45</v>
      </c>
      <c r="C97" s="27">
        <v>32014.67</v>
      </c>
      <c r="D97" s="27">
        <v>31362.98</v>
      </c>
      <c r="E97" s="28">
        <f>$D:$D/$B:$B*100</f>
        <v>70.14059213520461</v>
      </c>
      <c r="F97" s="28"/>
      <c r="G97" s="104">
        <v>26131.2</v>
      </c>
      <c r="H97" s="28">
        <f t="shared" si="3"/>
        <v>120.02120071026205</v>
      </c>
      <c r="I97" s="33">
        <f>D97-сентябрь!D96</f>
        <v>1423.2799999999988</v>
      </c>
    </row>
    <row r="98" spans="1:9" ht="12.75">
      <c r="A98" s="7" t="s">
        <v>36</v>
      </c>
      <c r="B98" s="33">
        <f>B100+B101+B102+B99</f>
        <v>497825.91</v>
      </c>
      <c r="C98" s="26">
        <f>C100+C101+C102+C99</f>
        <v>273278.48</v>
      </c>
      <c r="D98" s="33">
        <f>D100+D101+D102+D99</f>
        <v>273156.68</v>
      </c>
      <c r="E98" s="33">
        <f>E101+E102+E99</f>
        <v>117.25396560780592</v>
      </c>
      <c r="F98" s="25">
        <f>$D:$D/$C:$C*100</f>
        <v>99.95543007996824</v>
      </c>
      <c r="G98" s="33">
        <v>304712.60000000003</v>
      </c>
      <c r="H98" s="25">
        <f t="shared" si="3"/>
        <v>89.64403834957922</v>
      </c>
      <c r="I98" s="33">
        <f>D98-сентябрь!D97</f>
        <v>67455.08000000002</v>
      </c>
    </row>
    <row r="99" spans="1:9" ht="12.75">
      <c r="A99" s="8" t="s">
        <v>37</v>
      </c>
      <c r="B99" s="27">
        <v>86957.68</v>
      </c>
      <c r="C99" s="27">
        <v>46855.21</v>
      </c>
      <c r="D99" s="27">
        <v>46855.21</v>
      </c>
      <c r="E99" s="43">
        <v>0</v>
      </c>
      <c r="F99" s="28">
        <v>0</v>
      </c>
      <c r="G99" s="104">
        <v>26492.7</v>
      </c>
      <c r="H99" s="28">
        <f t="shared" si="3"/>
        <v>176.860833361643</v>
      </c>
      <c r="I99" s="33">
        <f>D99-сентябрь!D98</f>
        <v>2191.409999999996</v>
      </c>
    </row>
    <row r="100" spans="1:9" ht="12.75">
      <c r="A100" s="8" t="s">
        <v>38</v>
      </c>
      <c r="B100" s="27">
        <v>4597.49</v>
      </c>
      <c r="C100" s="27">
        <v>534.47</v>
      </c>
      <c r="D100" s="27">
        <v>534.47</v>
      </c>
      <c r="E100" s="28">
        <f aca="true" t="shared" si="4" ref="E100:E105">$D:$D/$B:$B*100</f>
        <v>11.625256389899707</v>
      </c>
      <c r="F100" s="28">
        <v>0</v>
      </c>
      <c r="G100" s="104">
        <v>9806.5</v>
      </c>
      <c r="H100" s="28">
        <f t="shared" si="3"/>
        <v>5.450160607760159</v>
      </c>
      <c r="I100" s="33">
        <f>D100-сентябрь!D99</f>
        <v>252.67000000000002</v>
      </c>
    </row>
    <row r="101" spans="1:9" ht="12.75">
      <c r="A101" s="8" t="s">
        <v>39</v>
      </c>
      <c r="B101" s="27">
        <v>298267.06</v>
      </c>
      <c r="C101" s="27">
        <v>155398.99</v>
      </c>
      <c r="D101" s="27">
        <v>155398.99</v>
      </c>
      <c r="E101" s="28">
        <f t="shared" si="4"/>
        <v>52.100620832887145</v>
      </c>
      <c r="F101" s="28">
        <f>$D:$D/$C:$C*100</f>
        <v>100</v>
      </c>
      <c r="G101" s="104">
        <v>192252.2</v>
      </c>
      <c r="H101" s="28">
        <f t="shared" si="3"/>
        <v>80.83079933545622</v>
      </c>
      <c r="I101" s="33">
        <f>D101-сентябрь!D100</f>
        <v>62496.59</v>
      </c>
    </row>
    <row r="102" spans="1:9" ht="12.75">
      <c r="A102" s="8" t="s">
        <v>40</v>
      </c>
      <c r="B102" s="27">
        <v>108003.68</v>
      </c>
      <c r="C102" s="27">
        <v>70489.81</v>
      </c>
      <c r="D102" s="27">
        <v>70368.01</v>
      </c>
      <c r="E102" s="28">
        <f t="shared" si="4"/>
        <v>65.15334477491878</v>
      </c>
      <c r="F102" s="28">
        <f>$D:$D/$C:$C*100</f>
        <v>99.82720906752337</v>
      </c>
      <c r="G102" s="104">
        <v>76161.2</v>
      </c>
      <c r="H102" s="28">
        <f t="shared" si="3"/>
        <v>92.3935153332668</v>
      </c>
      <c r="I102" s="33">
        <f>D102-сентябрь!D101</f>
        <v>2514.409999999989</v>
      </c>
    </row>
    <row r="103" spans="1:9" ht="12.75">
      <c r="A103" s="11" t="s">
        <v>115</v>
      </c>
      <c r="B103" s="33">
        <f>B104+B105</f>
        <v>16942.14</v>
      </c>
      <c r="C103" s="33">
        <f>C104+C105</f>
        <v>2090</v>
      </c>
      <c r="D103" s="33">
        <f>D104+D105</f>
        <v>2090</v>
      </c>
      <c r="E103" s="25">
        <f t="shared" si="4"/>
        <v>12.336103939643989</v>
      </c>
      <c r="F103" s="25"/>
      <c r="G103" s="33">
        <v>1059</v>
      </c>
      <c r="H103" s="25">
        <f t="shared" si="3"/>
        <v>197.35599622285173</v>
      </c>
      <c r="I103" s="33">
        <f>D103-сентябрь!D102</f>
        <v>0</v>
      </c>
    </row>
    <row r="104" spans="1:9" ht="25.5">
      <c r="A104" s="39" t="s">
        <v>143</v>
      </c>
      <c r="B104" s="27">
        <v>2866.94</v>
      </c>
      <c r="C104" s="27">
        <v>2090</v>
      </c>
      <c r="D104" s="27">
        <v>2090</v>
      </c>
      <c r="E104" s="28">
        <f t="shared" si="4"/>
        <v>72.90002581149238</v>
      </c>
      <c r="F104" s="28"/>
      <c r="G104" s="104">
        <v>1059</v>
      </c>
      <c r="H104" s="28">
        <f t="shared" si="3"/>
        <v>197.35599622285173</v>
      </c>
      <c r="I104" s="33">
        <f>D104-сентябрь!D103</f>
        <v>0</v>
      </c>
    </row>
    <row r="105" spans="1:9" ht="25.5">
      <c r="A105" s="8" t="s">
        <v>165</v>
      </c>
      <c r="B105" s="27">
        <v>14075.2</v>
      </c>
      <c r="C105" s="27">
        <v>0</v>
      </c>
      <c r="D105" s="27">
        <v>0</v>
      </c>
      <c r="E105" s="28">
        <f t="shared" si="4"/>
        <v>0</v>
      </c>
      <c r="F105" s="28"/>
      <c r="G105" s="104">
        <v>0</v>
      </c>
      <c r="H105" s="28">
        <v>0</v>
      </c>
      <c r="I105" s="33">
        <f>D105-сентябрь!D104</f>
        <v>0</v>
      </c>
    </row>
    <row r="106" spans="1:9" ht="12.75">
      <c r="A106" s="11" t="s">
        <v>41</v>
      </c>
      <c r="B106" s="33">
        <f>B107+B108+B110+B111+B112+B109</f>
        <v>1965247.05</v>
      </c>
      <c r="C106" s="33">
        <f>C107+C108+C110+C111+C112+C109</f>
        <v>1532949.12</v>
      </c>
      <c r="D106" s="33">
        <f>D107+D108+D110+D111+D112+D109</f>
        <v>1532789.3800000001</v>
      </c>
      <c r="E106" s="33">
        <f>E107+E108+E111+E112+E110</f>
        <v>362.0672850083029</v>
      </c>
      <c r="F106" s="33">
        <f>F107+F108+F111+F112+F110</f>
        <v>499.9244020777355</v>
      </c>
      <c r="G106" s="33">
        <v>1361114.2</v>
      </c>
      <c r="H106" s="25">
        <f aca="true" t="shared" si="5" ref="H106:H130">$D:$D/$G:$G*100</f>
        <v>112.61284174391835</v>
      </c>
      <c r="I106" s="33">
        <f>D106-сентябрь!D105</f>
        <v>153007.07999999984</v>
      </c>
    </row>
    <row r="107" spans="1:9" ht="12.75">
      <c r="A107" s="8" t="s">
        <v>42</v>
      </c>
      <c r="B107" s="27">
        <v>744415.1</v>
      </c>
      <c r="C107" s="27">
        <v>592975.76</v>
      </c>
      <c r="D107" s="27">
        <v>592975.76</v>
      </c>
      <c r="E107" s="28">
        <f aca="true" t="shared" si="6" ref="E107:E117">$D:$D/$B:$B*100</f>
        <v>79.65660019524053</v>
      </c>
      <c r="F107" s="28">
        <f aca="true" t="shared" si="7" ref="F107:F115">$D:$D/$C:$C*100</f>
        <v>100</v>
      </c>
      <c r="G107" s="104">
        <v>515314</v>
      </c>
      <c r="H107" s="28">
        <f t="shared" si="5"/>
        <v>115.07076462118242</v>
      </c>
      <c r="I107" s="33">
        <f>D107-сентябрь!D106</f>
        <v>58857.859999999986</v>
      </c>
    </row>
    <row r="108" spans="1:9" ht="12.75">
      <c r="A108" s="8" t="s">
        <v>43</v>
      </c>
      <c r="B108" s="27">
        <v>810609.5</v>
      </c>
      <c r="C108" s="27">
        <v>621293.84</v>
      </c>
      <c r="D108" s="27">
        <v>621262.42</v>
      </c>
      <c r="E108" s="28">
        <f t="shared" si="6"/>
        <v>76.64139391408564</v>
      </c>
      <c r="F108" s="28">
        <f t="shared" si="7"/>
        <v>99.99494281160104</v>
      </c>
      <c r="G108" s="104">
        <v>555048.2</v>
      </c>
      <c r="H108" s="28">
        <f t="shared" si="5"/>
        <v>111.92945405462086</v>
      </c>
      <c r="I108" s="33">
        <f>D108-сентябрь!D107</f>
        <v>64098.02000000002</v>
      </c>
    </row>
    <row r="109" spans="1:9" ht="12.75">
      <c r="A109" s="21" t="s">
        <v>105</v>
      </c>
      <c r="B109" s="27">
        <v>154993.05</v>
      </c>
      <c r="C109" s="27">
        <v>117863.28</v>
      </c>
      <c r="D109" s="27">
        <v>117863.28</v>
      </c>
      <c r="E109" s="28">
        <f t="shared" si="6"/>
        <v>76.04423553185127</v>
      </c>
      <c r="F109" s="28">
        <f t="shared" si="7"/>
        <v>100</v>
      </c>
      <c r="G109" s="104">
        <v>114929.2</v>
      </c>
      <c r="H109" s="28">
        <f t="shared" si="5"/>
        <v>102.55294563957638</v>
      </c>
      <c r="I109" s="33">
        <f>D109-сентябрь!D108</f>
        <v>12887.179999999993</v>
      </c>
    </row>
    <row r="110" spans="1:9" ht="25.5">
      <c r="A110" s="8" t="s">
        <v>123</v>
      </c>
      <c r="B110" s="27">
        <v>302.76</v>
      </c>
      <c r="C110" s="27">
        <v>149.94</v>
      </c>
      <c r="D110" s="27">
        <v>149.94</v>
      </c>
      <c r="E110" s="28">
        <f t="shared" si="6"/>
        <v>49.5243757431629</v>
      </c>
      <c r="F110" s="28">
        <f t="shared" si="7"/>
        <v>100</v>
      </c>
      <c r="G110" s="104">
        <v>458.7</v>
      </c>
      <c r="H110" s="28">
        <f t="shared" si="5"/>
        <v>32.68803139306736</v>
      </c>
      <c r="I110" s="33">
        <f>D110-сентябрь!D109</f>
        <v>50.84</v>
      </c>
    </row>
    <row r="111" spans="1:9" ht="12.75">
      <c r="A111" s="8" t="s">
        <v>44</v>
      </c>
      <c r="B111" s="27">
        <v>24217.65</v>
      </c>
      <c r="C111" s="27">
        <v>18757.22</v>
      </c>
      <c r="D111" s="27">
        <v>18757.22</v>
      </c>
      <c r="E111" s="28">
        <f t="shared" si="6"/>
        <v>77.45268430256445</v>
      </c>
      <c r="F111" s="28">
        <f t="shared" si="7"/>
        <v>100</v>
      </c>
      <c r="G111" s="104">
        <v>38737.6</v>
      </c>
      <c r="H111" s="28">
        <f t="shared" si="5"/>
        <v>48.42122382388171</v>
      </c>
      <c r="I111" s="33">
        <f>D111-сентябрь!D110</f>
        <v>2223.0200000000004</v>
      </c>
    </row>
    <row r="112" spans="1:9" ht="12.75">
      <c r="A112" s="8" t="s">
        <v>45</v>
      </c>
      <c r="B112" s="27">
        <v>230708.99</v>
      </c>
      <c r="C112" s="27">
        <v>181909.08</v>
      </c>
      <c r="D112" s="27">
        <v>181780.76</v>
      </c>
      <c r="E112" s="28">
        <f t="shared" si="6"/>
        <v>78.79223085324938</v>
      </c>
      <c r="F112" s="28">
        <f t="shared" si="7"/>
        <v>99.9294592661345</v>
      </c>
      <c r="G112" s="104">
        <v>136626.5</v>
      </c>
      <c r="H112" s="28">
        <f t="shared" si="5"/>
        <v>133.04941574291956</v>
      </c>
      <c r="I112" s="33">
        <f>D112-сентябрь!D111</f>
        <v>14890.160000000003</v>
      </c>
    </row>
    <row r="113" spans="1:9" ht="25.5">
      <c r="A113" s="11" t="s">
        <v>46</v>
      </c>
      <c r="B113" s="33">
        <f>B114+B115</f>
        <v>370121.81</v>
      </c>
      <c r="C113" s="33">
        <f>C114+C115</f>
        <v>250622.41999999998</v>
      </c>
      <c r="D113" s="33">
        <f>D114+D115</f>
        <v>250559.56</v>
      </c>
      <c r="E113" s="25">
        <f t="shared" si="6"/>
        <v>67.69651321006995</v>
      </c>
      <c r="F113" s="25">
        <f t="shared" si="7"/>
        <v>99.97491844504574</v>
      </c>
      <c r="G113" s="33">
        <v>167129.8</v>
      </c>
      <c r="H113" s="25">
        <f t="shared" si="5"/>
        <v>149.9191406918455</v>
      </c>
      <c r="I113" s="33">
        <f>D113-сентябрь!D112</f>
        <v>16659.25999999998</v>
      </c>
    </row>
    <row r="114" spans="1:9" ht="12.75">
      <c r="A114" s="8" t="s">
        <v>47</v>
      </c>
      <c r="B114" s="27">
        <v>239054.61</v>
      </c>
      <c r="C114" s="27">
        <v>185174.78</v>
      </c>
      <c r="D114" s="27">
        <v>185151.84</v>
      </c>
      <c r="E114" s="28">
        <f t="shared" si="6"/>
        <v>77.4516918958392</v>
      </c>
      <c r="F114" s="28">
        <f t="shared" si="7"/>
        <v>99.98761170392642</v>
      </c>
      <c r="G114" s="104">
        <v>142629.5</v>
      </c>
      <c r="H114" s="28">
        <f t="shared" si="5"/>
        <v>129.81314524695102</v>
      </c>
      <c r="I114" s="33">
        <f>D114-сентябрь!D113</f>
        <v>15922.139999999985</v>
      </c>
    </row>
    <row r="115" spans="1:9" ht="25.5">
      <c r="A115" s="8" t="s">
        <v>48</v>
      </c>
      <c r="B115" s="27">
        <v>131067.2</v>
      </c>
      <c r="C115" s="27">
        <v>65447.64</v>
      </c>
      <c r="D115" s="27">
        <v>65407.72</v>
      </c>
      <c r="E115" s="28">
        <f t="shared" si="6"/>
        <v>49.90395766446525</v>
      </c>
      <c r="F115" s="28">
        <f t="shared" si="7"/>
        <v>99.93900467610445</v>
      </c>
      <c r="G115" s="104">
        <v>24500.3</v>
      </c>
      <c r="H115" s="28">
        <f t="shared" si="5"/>
        <v>266.9670167304074</v>
      </c>
      <c r="I115" s="33">
        <f>D115-сентябрь!D114</f>
        <v>737.1200000000026</v>
      </c>
    </row>
    <row r="116" spans="1:9" ht="12.75">
      <c r="A116" s="11" t="s">
        <v>97</v>
      </c>
      <c r="B116" s="33">
        <f>B117</f>
        <v>163.45</v>
      </c>
      <c r="C116" s="33">
        <f>C117</f>
        <v>163.5</v>
      </c>
      <c r="D116" s="33">
        <f>D117</f>
        <v>163.5</v>
      </c>
      <c r="E116" s="25">
        <f t="shared" si="6"/>
        <v>100.0305903946161</v>
      </c>
      <c r="F116" s="25">
        <v>0</v>
      </c>
      <c r="G116" s="33">
        <v>195.8</v>
      </c>
      <c r="H116" s="25">
        <f t="shared" si="5"/>
        <v>83.50357507660878</v>
      </c>
      <c r="I116" s="33">
        <f>D116-сентябрь!D115</f>
        <v>0</v>
      </c>
    </row>
    <row r="117" spans="1:9" ht="12.75">
      <c r="A117" s="8" t="s">
        <v>98</v>
      </c>
      <c r="B117" s="27">
        <v>163.45</v>
      </c>
      <c r="C117" s="27">
        <v>163.5</v>
      </c>
      <c r="D117" s="27">
        <v>163.5</v>
      </c>
      <c r="E117" s="28">
        <f t="shared" si="6"/>
        <v>100.0305903946161</v>
      </c>
      <c r="F117" s="28">
        <v>0</v>
      </c>
      <c r="G117" s="34">
        <v>195.8</v>
      </c>
      <c r="H117" s="28">
        <f t="shared" si="5"/>
        <v>83.50357507660878</v>
      </c>
      <c r="I117" s="33">
        <f>D117-сентябрь!D116</f>
        <v>0</v>
      </c>
    </row>
    <row r="118" spans="1:9" ht="12.75">
      <c r="A118" s="11" t="s">
        <v>49</v>
      </c>
      <c r="B118" s="33">
        <f>B119+B121+B122+B123</f>
        <v>154544.26</v>
      </c>
      <c r="C118" s="33">
        <f>C119+C121+C122+C123</f>
        <v>109954.58</v>
      </c>
      <c r="D118" s="33">
        <f>D119+D121+D122+D123</f>
        <v>109834.11</v>
      </c>
      <c r="E118" s="33">
        <f>E119+E120+E121+E122</f>
        <v>215.22433958170217</v>
      </c>
      <c r="F118" s="33" t="e">
        <f>F119+F120+F121+F122</f>
        <v>#DIV/0!</v>
      </c>
      <c r="G118" s="33">
        <v>105937.4</v>
      </c>
      <c r="H118" s="25">
        <f t="shared" si="5"/>
        <v>103.67831379663839</v>
      </c>
      <c r="I118" s="33">
        <f>D118-сентябрь!D117</f>
        <v>11132.910000000003</v>
      </c>
    </row>
    <row r="119" spans="1:9" ht="12.75">
      <c r="A119" s="8" t="s">
        <v>50</v>
      </c>
      <c r="B119" s="27">
        <v>3025.38</v>
      </c>
      <c r="C119" s="27">
        <v>2069.82</v>
      </c>
      <c r="D119" s="27">
        <v>2067.82</v>
      </c>
      <c r="E119" s="28">
        <f>$D:$D/$B:$B*100</f>
        <v>68.34909994777516</v>
      </c>
      <c r="F119" s="28">
        <v>0</v>
      </c>
      <c r="G119" s="104">
        <v>1889.4</v>
      </c>
      <c r="H119" s="28">
        <f t="shared" si="5"/>
        <v>109.44320948449244</v>
      </c>
      <c r="I119" s="33">
        <f>D119-сентябрь!D118</f>
        <v>358.5200000000002</v>
      </c>
    </row>
    <row r="120" spans="1:9" ht="12.75" hidden="1">
      <c r="A120" s="8" t="s">
        <v>51</v>
      </c>
      <c r="B120" s="22">
        <v>0</v>
      </c>
      <c r="C120" s="22">
        <v>0</v>
      </c>
      <c r="D120" s="22">
        <v>0</v>
      </c>
      <c r="E120" s="28">
        <v>0</v>
      </c>
      <c r="F120" s="28" t="e">
        <f>$D:$D/$C:$C*100</f>
        <v>#DIV/0!</v>
      </c>
      <c r="G120" s="104">
        <v>0</v>
      </c>
      <c r="H120" s="28" t="e">
        <f t="shared" si="5"/>
        <v>#DIV/0!</v>
      </c>
      <c r="I120" s="33">
        <f>D120-сентябрь!D119</f>
        <v>0</v>
      </c>
    </row>
    <row r="121" spans="1:9" ht="12.75">
      <c r="A121" s="8" t="s">
        <v>52</v>
      </c>
      <c r="B121" s="27">
        <v>94899.59</v>
      </c>
      <c r="C121" s="27">
        <v>61544.21</v>
      </c>
      <c r="D121" s="27">
        <v>61544.21</v>
      </c>
      <c r="E121" s="28">
        <f>$D:$D/$B:$B*100</f>
        <v>64.85192401779607</v>
      </c>
      <c r="F121" s="28">
        <v>0</v>
      </c>
      <c r="G121" s="104">
        <v>55866.4</v>
      </c>
      <c r="H121" s="28">
        <f t="shared" si="5"/>
        <v>110.16319290306875</v>
      </c>
      <c r="I121" s="33">
        <f>D121-сентябрь!D120</f>
        <v>5920.709999999999</v>
      </c>
    </row>
    <row r="122" spans="1:9" ht="12.75">
      <c r="A122" s="8" t="s">
        <v>53</v>
      </c>
      <c r="B122" s="27">
        <v>54015.3</v>
      </c>
      <c r="C122" s="27">
        <v>44342.95</v>
      </c>
      <c r="D122" s="27">
        <v>44305.14</v>
      </c>
      <c r="E122" s="28">
        <f>$D:$D/$B:$B*100</f>
        <v>82.02331561613097</v>
      </c>
      <c r="F122" s="28">
        <f>$D:$D/$C:$C*100</f>
        <v>99.9147327816485</v>
      </c>
      <c r="G122" s="104">
        <v>46505.1</v>
      </c>
      <c r="H122" s="28">
        <f t="shared" si="5"/>
        <v>95.2694220633866</v>
      </c>
      <c r="I122" s="33">
        <f>D122-сентябрь!D121</f>
        <v>4680.040000000001</v>
      </c>
    </row>
    <row r="123" spans="1:9" ht="12.75">
      <c r="A123" s="8" t="s">
        <v>54</v>
      </c>
      <c r="B123" s="27">
        <v>2603.99</v>
      </c>
      <c r="C123" s="27">
        <v>1997.6</v>
      </c>
      <c r="D123" s="27">
        <v>1916.94</v>
      </c>
      <c r="E123" s="28">
        <f>$D:$D/$B:$B*100</f>
        <v>73.61549007484669</v>
      </c>
      <c r="F123" s="28"/>
      <c r="G123" s="104">
        <v>1676.5</v>
      </c>
      <c r="H123" s="28">
        <f t="shared" si="5"/>
        <v>114.34178347748285</v>
      </c>
      <c r="I123" s="33">
        <f>D123-сентябрь!D122</f>
        <v>173.6400000000001</v>
      </c>
    </row>
    <row r="124" spans="1:9" ht="12.75">
      <c r="A124" s="11" t="s">
        <v>61</v>
      </c>
      <c r="B124" s="26">
        <f>B125+B126+B127</f>
        <v>361261.42</v>
      </c>
      <c r="C124" s="26">
        <f>C125+C126+C127</f>
        <v>190018.25999999998</v>
      </c>
      <c r="D124" s="26">
        <f>D125+D126+D127</f>
        <v>189965.15</v>
      </c>
      <c r="E124" s="25">
        <f>$D:$D/$B:$B*100</f>
        <v>52.58384634595081</v>
      </c>
      <c r="F124" s="25">
        <f>$D:$D/$C:$C*100</f>
        <v>99.97205005455793</v>
      </c>
      <c r="G124" s="26">
        <v>171513.30000000002</v>
      </c>
      <c r="H124" s="25">
        <f t="shared" si="5"/>
        <v>110.75826189572469</v>
      </c>
      <c r="I124" s="33">
        <f>D124-сентябрь!D123</f>
        <v>28878.649999999965</v>
      </c>
    </row>
    <row r="125" spans="1:9" ht="12.75">
      <c r="A125" s="39" t="s">
        <v>62</v>
      </c>
      <c r="B125" s="27">
        <v>294701.59</v>
      </c>
      <c r="C125" s="27">
        <v>141843.33</v>
      </c>
      <c r="D125" s="27">
        <v>141843.24</v>
      </c>
      <c r="E125" s="28">
        <f>$D:$D/$B:$B*100</f>
        <v>48.13114174239779</v>
      </c>
      <c r="F125" s="28">
        <f>$D:$D/$C:$C*100</f>
        <v>99.99993654971298</v>
      </c>
      <c r="G125" s="104">
        <v>74163.1</v>
      </c>
      <c r="H125" s="28">
        <f t="shared" si="5"/>
        <v>191.25850995980477</v>
      </c>
      <c r="I125" s="33">
        <f>D125-сентябрь!D124</f>
        <v>23851.639999999985</v>
      </c>
    </row>
    <row r="126" spans="1:9" ht="24.75" customHeight="1">
      <c r="A126" s="12" t="s">
        <v>63</v>
      </c>
      <c r="B126" s="27">
        <v>61380.86</v>
      </c>
      <c r="C126" s="27">
        <v>44341.19</v>
      </c>
      <c r="D126" s="27">
        <v>44339.09</v>
      </c>
      <c r="E126" s="28">
        <v>0</v>
      </c>
      <c r="F126" s="28">
        <v>0</v>
      </c>
      <c r="G126" s="104">
        <v>94155.1</v>
      </c>
      <c r="H126" s="28">
        <f t="shared" si="5"/>
        <v>47.091543633855196</v>
      </c>
      <c r="I126" s="33">
        <f>D126-сентябрь!D125</f>
        <v>4644.289999999994</v>
      </c>
    </row>
    <row r="127" spans="1:9" ht="25.5">
      <c r="A127" s="12" t="s">
        <v>73</v>
      </c>
      <c r="B127" s="27">
        <v>5178.97</v>
      </c>
      <c r="C127" s="27">
        <v>3833.74</v>
      </c>
      <c r="D127" s="27">
        <v>3782.82</v>
      </c>
      <c r="E127" s="28">
        <f>$D:$D/$B:$B*100</f>
        <v>73.04193691023505</v>
      </c>
      <c r="F127" s="28">
        <f>$D:$D/$C:$C*100</f>
        <v>98.67179307934289</v>
      </c>
      <c r="G127" s="104">
        <v>3195.1</v>
      </c>
      <c r="H127" s="28">
        <f t="shared" si="5"/>
        <v>118.39441645018935</v>
      </c>
      <c r="I127" s="33">
        <f>D127-сентябрь!D126</f>
        <v>382.72000000000025</v>
      </c>
    </row>
    <row r="128" spans="1:9" s="99" customFormat="1" ht="26.25" customHeight="1">
      <c r="A128" s="13" t="s">
        <v>80</v>
      </c>
      <c r="B128" s="26">
        <v>5.8</v>
      </c>
      <c r="C128" s="26">
        <v>5.75</v>
      </c>
      <c r="D128" s="26">
        <v>5.75</v>
      </c>
      <c r="E128" s="25">
        <f>$D:$D/$B:$B*100</f>
        <v>99.13793103448276</v>
      </c>
      <c r="F128" s="25">
        <v>0</v>
      </c>
      <c r="G128" s="104">
        <v>2.01384</v>
      </c>
      <c r="H128" s="28">
        <f t="shared" si="5"/>
        <v>285.52417272474474</v>
      </c>
      <c r="I128" s="33">
        <f>D128-сентябрь!D127</f>
        <v>0</v>
      </c>
    </row>
    <row r="129" spans="1:9" ht="13.5" customHeight="1">
      <c r="A129" s="12" t="s">
        <v>81</v>
      </c>
      <c r="B129" s="27">
        <v>5.8</v>
      </c>
      <c r="C129" s="27">
        <v>5.75</v>
      </c>
      <c r="D129" s="27">
        <v>5.75</v>
      </c>
      <c r="E129" s="28">
        <f>$D:$D/$B:$B*100</f>
        <v>99.13793103448276</v>
      </c>
      <c r="F129" s="28">
        <v>0</v>
      </c>
      <c r="G129" s="34">
        <v>2.01</v>
      </c>
      <c r="H129" s="28">
        <f t="shared" si="5"/>
        <v>286.06965174129357</v>
      </c>
      <c r="I129" s="33">
        <f>D129-сентябрь!D128</f>
        <v>0</v>
      </c>
    </row>
    <row r="130" spans="1:9" ht="15.75" customHeight="1">
      <c r="A130" s="14" t="s">
        <v>55</v>
      </c>
      <c r="B130" s="33">
        <f>B81+B90+B91+B92+B98+B106+B113+B116+B118+B124+B128+B103</f>
        <v>4693688.399999999</v>
      </c>
      <c r="C130" s="33">
        <f>C81+C90+C91+C92+C98+C106+C113+C116+C118+C124+C128+C103</f>
        <v>3132452.4699999997</v>
      </c>
      <c r="D130" s="33">
        <f>D81+D90+D91+D92+D98+D106+D113+D116+D118+D124+D128+D103</f>
        <v>3128426.84</v>
      </c>
      <c r="E130" s="25">
        <f>$D:$D/$B:$B*100</f>
        <v>66.65177944066333</v>
      </c>
      <c r="F130" s="25">
        <f>$D:$D/$C:$C*100</f>
        <v>99.87148631819464</v>
      </c>
      <c r="G130" s="33">
        <v>2630269.9838399994</v>
      </c>
      <c r="H130" s="25">
        <f t="shared" si="5"/>
        <v>118.93938109854139</v>
      </c>
      <c r="I130" s="33">
        <f>D130-сентябрь!D129</f>
        <v>417313.0499999998</v>
      </c>
    </row>
    <row r="131" spans="1:9" ht="26.25" customHeight="1">
      <c r="A131" s="79" t="s">
        <v>56</v>
      </c>
      <c r="B131" s="80">
        <f>B75-B130</f>
        <v>-84397.50999999978</v>
      </c>
      <c r="C131" s="80">
        <f>C75-C130</f>
        <v>94957.6400000006</v>
      </c>
      <c r="D131" s="80">
        <f>D75-D130</f>
        <v>149032.3200000003</v>
      </c>
      <c r="E131" s="80"/>
      <c r="F131" s="80"/>
      <c r="G131" s="33">
        <v>227174.51616000058</v>
      </c>
      <c r="H131" s="80"/>
      <c r="I131" s="33">
        <f>D131-сентябрь!D130</f>
        <v>-49969.16999999946</v>
      </c>
    </row>
    <row r="132" spans="1:9" ht="24" customHeight="1">
      <c r="A132" s="1" t="s">
        <v>57</v>
      </c>
      <c r="B132" s="27" t="s">
        <v>159</v>
      </c>
      <c r="C132" s="27"/>
      <c r="D132" s="27" t="s">
        <v>196</v>
      </c>
      <c r="E132" s="27"/>
      <c r="F132" s="27"/>
      <c r="G132" s="27" t="s">
        <v>195</v>
      </c>
      <c r="H132" s="26"/>
      <c r="I132" s="33"/>
    </row>
    <row r="133" spans="1:9" ht="12.75">
      <c r="A133" s="3" t="s">
        <v>58</v>
      </c>
      <c r="B133" s="77">
        <f>B135+B136</f>
        <v>99223.6</v>
      </c>
      <c r="C133" s="77">
        <f>C135+C136</f>
        <v>0</v>
      </c>
      <c r="D133" s="77">
        <f>D135+D136</f>
        <v>253255.8</v>
      </c>
      <c r="E133" s="77"/>
      <c r="F133" s="77">
        <f>F135+F136</f>
        <v>0</v>
      </c>
      <c r="G133" s="106">
        <v>257995</v>
      </c>
      <c r="H133" s="77"/>
      <c r="I133" s="33">
        <f>D133-сентябрь!D132</f>
        <v>-9969.23000000004</v>
      </c>
    </row>
    <row r="134" spans="1:9" ht="12" customHeight="1">
      <c r="A134" s="1" t="s">
        <v>6</v>
      </c>
      <c r="B134" s="78"/>
      <c r="C134" s="27"/>
      <c r="D134" s="27"/>
      <c r="E134" s="27"/>
      <c r="F134" s="27"/>
      <c r="G134" s="27"/>
      <c r="H134" s="35"/>
      <c r="I134" s="33"/>
    </row>
    <row r="135" spans="1:9" ht="12.75">
      <c r="A135" s="5" t="s">
        <v>59</v>
      </c>
      <c r="B135" s="78">
        <v>53815.7</v>
      </c>
      <c r="C135" s="27"/>
      <c r="D135" s="27">
        <v>186853.5</v>
      </c>
      <c r="E135" s="27"/>
      <c r="F135" s="27"/>
      <c r="G135" s="27">
        <v>219289.8</v>
      </c>
      <c r="H135" s="35"/>
      <c r="I135" s="33">
        <f>D135-сентябрь!D134</f>
        <v>-35002.44</v>
      </c>
    </row>
    <row r="136" spans="1:9" ht="12.75">
      <c r="A136" s="1" t="s">
        <v>60</v>
      </c>
      <c r="B136" s="78">
        <f>99223.6-B135</f>
        <v>45407.90000000001</v>
      </c>
      <c r="C136" s="27"/>
      <c r="D136" s="27">
        <f>253255.8-186853.5</f>
        <v>66402.29999999999</v>
      </c>
      <c r="E136" s="27"/>
      <c r="F136" s="27"/>
      <c r="G136" s="27">
        <v>38705.20000000001</v>
      </c>
      <c r="H136" s="35"/>
      <c r="I136" s="33">
        <f>D136-сентябрь!D135</f>
        <v>25033.209999999992</v>
      </c>
    </row>
    <row r="137" spans="1:9" ht="12.75">
      <c r="A137" s="3" t="s">
        <v>99</v>
      </c>
      <c r="B137" s="26">
        <f>B138-B139</f>
        <v>22950</v>
      </c>
      <c r="C137" s="26">
        <f>C138-C139</f>
        <v>5000</v>
      </c>
      <c r="D137" s="26">
        <f>D138-D139</f>
        <v>5000</v>
      </c>
      <c r="E137" s="26"/>
      <c r="F137" s="26">
        <f>F138-F139</f>
        <v>0</v>
      </c>
      <c r="G137" s="26">
        <v>-12050</v>
      </c>
      <c r="H137" s="26"/>
      <c r="I137" s="33">
        <f>D137-сентябрь!D136</f>
        <v>40000</v>
      </c>
    </row>
    <row r="138" spans="1:9" ht="12.75">
      <c r="A138" s="2" t="s">
        <v>100</v>
      </c>
      <c r="B138" s="27">
        <v>35000</v>
      </c>
      <c r="C138" s="27">
        <v>40000</v>
      </c>
      <c r="D138" s="27">
        <v>40000</v>
      </c>
      <c r="E138" s="36"/>
      <c r="F138" s="36"/>
      <c r="G138" s="36">
        <v>0</v>
      </c>
      <c r="H138" s="37"/>
      <c r="I138" s="33">
        <f>D138-сентябрь!D137</f>
        <v>40000</v>
      </c>
    </row>
    <row r="139" spans="1:9" ht="12.75">
      <c r="A139" s="2" t="s">
        <v>101</v>
      </c>
      <c r="B139" s="27">
        <v>12050</v>
      </c>
      <c r="C139" s="27">
        <v>35000</v>
      </c>
      <c r="D139" s="27">
        <v>35000</v>
      </c>
      <c r="E139" s="36"/>
      <c r="F139" s="36"/>
      <c r="G139" s="27">
        <v>12050</v>
      </c>
      <c r="H139" s="37"/>
      <c r="I139" s="33">
        <f>D139-сентябрь!D138</f>
        <v>0</v>
      </c>
    </row>
    <row r="140" spans="1:9" ht="12.75">
      <c r="A140" s="15"/>
      <c r="B140" s="24"/>
      <c r="C140" s="24"/>
      <c r="D140" s="24"/>
      <c r="E140" s="24"/>
      <c r="F140" s="24"/>
      <c r="G140" s="84"/>
      <c r="H140" s="24"/>
      <c r="I140" s="24"/>
    </row>
    <row r="142" ht="12" customHeight="1">
      <c r="A142" s="21" t="s">
        <v>79</v>
      </c>
    </row>
    <row r="143" ht="12.75" customHeight="1" hidden="1"/>
    <row r="145" spans="1:9" ht="25.5">
      <c r="A145" s="15" t="s">
        <v>103</v>
      </c>
      <c r="B145" s="24"/>
      <c r="C145" s="24"/>
      <c r="D145" s="24" t="s">
        <v>137</v>
      </c>
      <c r="E145" s="24"/>
      <c r="F145" s="24"/>
      <c r="G145" s="84"/>
      <c r="H145" s="24"/>
      <c r="I145" s="24"/>
    </row>
  </sheetData>
  <sheetProtection/>
  <mergeCells count="5">
    <mergeCell ref="A1:H1"/>
    <mergeCell ref="A2:H2"/>
    <mergeCell ref="A3:H3"/>
    <mergeCell ref="A6:I6"/>
    <mergeCell ref="A80:I8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141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2" t="s">
        <v>3</v>
      </c>
      <c r="B6" s="123"/>
      <c r="C6" s="123"/>
      <c r="D6" s="123"/>
      <c r="E6" s="123"/>
      <c r="F6" s="123"/>
      <c r="G6" s="123"/>
      <c r="H6" s="123"/>
      <c r="I6" s="124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153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163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177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04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04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04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04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04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05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05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>E92+E93+E94+E95</f>
        <v>40.69939718145029</v>
      </c>
      <c r="F91" s="33">
        <f>F92+F93+F94+F95</f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04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04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04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04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04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3" ref="E99:E104">$D:$D/$B:$B*100</f>
        <v>4.326811836388411</v>
      </c>
      <c r="F99" s="28">
        <v>0</v>
      </c>
      <c r="G99" s="104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3"/>
        <v>14.588939784894661</v>
      </c>
      <c r="F100" s="28">
        <f>$D:$D/$C:$C*100</f>
        <v>100</v>
      </c>
      <c r="G100" s="104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3"/>
        <v>43.072860294585794</v>
      </c>
      <c r="F101" s="28">
        <f>$D:$D/$C:$C*100</f>
        <v>99.35319094595026</v>
      </c>
      <c r="G101" s="104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3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3"/>
        <v>66.43744030563515</v>
      </c>
      <c r="F103" s="28"/>
      <c r="G103" s="104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4" ref="E106:E116">$D:$D/$B:$B*100</f>
        <v>52.54799232748295</v>
      </c>
      <c r="F106" s="28">
        <f aca="true" t="shared" si="5" ref="F106:F114">$D:$D/$C:$C*100</f>
        <v>100</v>
      </c>
      <c r="G106" s="104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4"/>
        <v>49.86027839546935</v>
      </c>
      <c r="F107" s="28">
        <f t="shared" si="5"/>
        <v>100</v>
      </c>
      <c r="G107" s="104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4"/>
        <v>50.84476274300651</v>
      </c>
      <c r="F108" s="28">
        <f t="shared" si="5"/>
        <v>99.0537053743226</v>
      </c>
      <c r="G108" s="104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4"/>
        <v>15.903511580745011</v>
      </c>
      <c r="F109" s="28">
        <f t="shared" si="5"/>
        <v>100</v>
      </c>
      <c r="G109" s="104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4"/>
        <v>34.9905104631387</v>
      </c>
      <c r="F110" s="28">
        <f t="shared" si="5"/>
        <v>100</v>
      </c>
      <c r="G110" s="104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4"/>
        <v>46.867569702522744</v>
      </c>
      <c r="F111" s="28">
        <f t="shared" si="5"/>
        <v>99.99915774579082</v>
      </c>
      <c r="G111" s="104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4"/>
        <v>43.8626133592863</v>
      </c>
      <c r="F112" s="25">
        <f t="shared" si="5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4"/>
        <v>43.53019918273346</v>
      </c>
      <c r="F113" s="28">
        <f t="shared" si="5"/>
        <v>96.85291938031733</v>
      </c>
      <c r="G113" s="104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4"/>
        <v>44.44819504241714</v>
      </c>
      <c r="F114" s="28">
        <f t="shared" si="5"/>
        <v>99.99176155799682</v>
      </c>
      <c r="G114" s="104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04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04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04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04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04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04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04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06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354896.30000000005</v>
      </c>
      <c r="D7" s="33">
        <f>D8+D17+D22+D27+D30+D38+D47+D48+D49+D53+D64+D37</f>
        <v>405068.75999999995</v>
      </c>
      <c r="E7" s="25">
        <f>D7/B7*100</f>
        <v>54.51292631309339</v>
      </c>
      <c r="F7" s="25">
        <v>27699.089999999997</v>
      </c>
      <c r="G7" s="33">
        <v>403607.49999999994</v>
      </c>
      <c r="H7" s="25">
        <f>C7/G7*100</f>
        <v>87.93104687103191</v>
      </c>
      <c r="I7" s="33">
        <f>D7-июнь!D7</f>
        <v>95218.8999999999</v>
      </c>
    </row>
    <row r="8" spans="1:9" ht="12.75">
      <c r="A8" s="47" t="s">
        <v>4</v>
      </c>
      <c r="B8" s="25">
        <f>B9+B10</f>
        <v>373116.60000000003</v>
      </c>
      <c r="C8" s="25">
        <f>C9+C10</f>
        <v>168602</v>
      </c>
      <c r="D8" s="25">
        <f>D9+D10</f>
        <v>205197.09999999998</v>
      </c>
      <c r="E8" s="25">
        <f aca="true" t="shared" si="0" ref="E8:E73">D8/B8*100</f>
        <v>54.99543574314302</v>
      </c>
      <c r="F8" s="25">
        <v>10645.39</v>
      </c>
      <c r="G8" s="25">
        <v>214581.4</v>
      </c>
      <c r="H8" s="25">
        <f aca="true" t="shared" si="1" ref="H8:H73">C8/G8*100</f>
        <v>78.57251374070633</v>
      </c>
      <c r="I8" s="33">
        <f>D8-июнь!D8</f>
        <v>49226.09999999998</v>
      </c>
    </row>
    <row r="9" spans="1:9" ht="25.5">
      <c r="A9" s="54" t="s">
        <v>5</v>
      </c>
      <c r="B9" s="27">
        <v>8631</v>
      </c>
      <c r="C9" s="27">
        <v>6631</v>
      </c>
      <c r="D9" s="27">
        <v>9580.9</v>
      </c>
      <c r="E9" s="27">
        <f t="shared" si="0"/>
        <v>111.00567721005676</v>
      </c>
      <c r="F9" s="25">
        <v>200.86</v>
      </c>
      <c r="G9" s="26">
        <v>3143.7</v>
      </c>
      <c r="H9" s="25">
        <f t="shared" si="1"/>
        <v>210.9297961001368</v>
      </c>
      <c r="I9" s="33">
        <f>D9-июнь!D9</f>
        <v>1490.1999999999998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161971</v>
      </c>
      <c r="D10" s="33">
        <f>SUM(D11:D16)</f>
        <v>195616.19999999998</v>
      </c>
      <c r="E10" s="25">
        <f t="shared" si="0"/>
        <v>53.66911614615226</v>
      </c>
      <c r="F10" s="25">
        <v>10444.529999999999</v>
      </c>
      <c r="G10" s="42">
        <v>211437.8</v>
      </c>
      <c r="H10" s="25">
        <f t="shared" si="1"/>
        <v>76.60456171980601</v>
      </c>
      <c r="I10" s="33">
        <f>D10-июнь!D10</f>
        <v>47735.899999999994</v>
      </c>
    </row>
    <row r="11" spans="1:9" ht="51">
      <c r="A11" s="51" t="s">
        <v>74</v>
      </c>
      <c r="B11" s="27">
        <v>344651.2</v>
      </c>
      <c r="C11" s="27">
        <v>147500</v>
      </c>
      <c r="D11" s="27">
        <v>176440.3</v>
      </c>
      <c r="E11" s="27">
        <f t="shared" si="0"/>
        <v>51.19387369027004</v>
      </c>
      <c r="F11" s="27">
        <v>10058</v>
      </c>
      <c r="G11" s="27">
        <v>154008.8</v>
      </c>
      <c r="H11" s="25">
        <f t="shared" si="1"/>
        <v>95.77374799362116</v>
      </c>
      <c r="I11" s="33">
        <f>D11-июнь!D11</f>
        <v>35132</v>
      </c>
    </row>
    <row r="12" spans="1:9" ht="51" customHeight="1">
      <c r="A12" s="51" t="s">
        <v>75</v>
      </c>
      <c r="B12" s="27">
        <v>1745</v>
      </c>
      <c r="C12" s="27">
        <v>1281</v>
      </c>
      <c r="D12" s="27">
        <v>2767.8</v>
      </c>
      <c r="E12" s="27">
        <f t="shared" si="0"/>
        <v>158.61318051575932</v>
      </c>
      <c r="F12" s="27">
        <v>81.56</v>
      </c>
      <c r="G12" s="27">
        <v>1089.9</v>
      </c>
      <c r="H12" s="25">
        <f t="shared" si="1"/>
        <v>117.53371868978803</v>
      </c>
      <c r="I12" s="33">
        <f>D12-июнь!D12</f>
        <v>2240.4</v>
      </c>
    </row>
    <row r="13" spans="1:9" ht="25.5">
      <c r="A13" s="51" t="s">
        <v>76</v>
      </c>
      <c r="B13" s="27">
        <v>5600.4</v>
      </c>
      <c r="C13" s="27">
        <v>4330</v>
      </c>
      <c r="D13" s="27">
        <v>4062.3</v>
      </c>
      <c r="E13" s="27">
        <f t="shared" si="0"/>
        <v>72.53589029355047</v>
      </c>
      <c r="F13" s="27">
        <v>117.15</v>
      </c>
      <c r="G13" s="27">
        <v>3977.3</v>
      </c>
      <c r="H13" s="25">
        <f t="shared" si="1"/>
        <v>108.8678249063435</v>
      </c>
      <c r="I13" s="33">
        <f>D13-июнь!D13</f>
        <v>3971.9</v>
      </c>
    </row>
    <row r="14" spans="1:9" ht="63.75">
      <c r="A14" s="51" t="s">
        <v>78</v>
      </c>
      <c r="B14" s="27">
        <v>3850</v>
      </c>
      <c r="C14" s="27">
        <v>2260</v>
      </c>
      <c r="D14" s="27">
        <v>2228.6</v>
      </c>
      <c r="E14" s="27">
        <f t="shared" si="0"/>
        <v>57.885714285714286</v>
      </c>
      <c r="F14" s="27">
        <v>187.82</v>
      </c>
      <c r="G14" s="27">
        <v>2251.2</v>
      </c>
      <c r="H14" s="25">
        <f t="shared" si="1"/>
        <v>100.3909026297086</v>
      </c>
      <c r="I14" s="33">
        <f>D14-июнь!D14</f>
        <v>354.89999999999986</v>
      </c>
    </row>
    <row r="15" spans="1:9" ht="37.5" customHeight="1">
      <c r="A15" s="51" t="s">
        <v>145</v>
      </c>
      <c r="B15" s="27">
        <v>8639</v>
      </c>
      <c r="C15" s="27">
        <v>6600</v>
      </c>
      <c r="D15" s="27">
        <v>7657.2</v>
      </c>
      <c r="E15" s="27">
        <f t="shared" si="0"/>
        <v>88.6352587104989</v>
      </c>
      <c r="F15" s="27"/>
      <c r="G15" s="34">
        <v>50110.6</v>
      </c>
      <c r="H15" s="25">
        <f t="shared" si="1"/>
        <v>13.170866044309987</v>
      </c>
      <c r="I15" s="33">
        <f>D15-июнь!D15</f>
        <v>5670.4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2460</v>
      </c>
      <c r="E16" s="27">
        <v>0</v>
      </c>
      <c r="F16" s="27"/>
      <c r="G16" s="33">
        <v>0</v>
      </c>
      <c r="H16" s="25">
        <v>0</v>
      </c>
      <c r="I16" s="33">
        <f>D16-июнь!D16</f>
        <v>366.3000000000002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36870</v>
      </c>
      <c r="D17" s="26">
        <f>SUM(D18:D21)</f>
        <v>37956.3</v>
      </c>
      <c r="E17" s="25">
        <f t="shared" si="0"/>
        <v>64.23531370907773</v>
      </c>
      <c r="F17" s="25">
        <v>1853.18</v>
      </c>
      <c r="G17" s="26">
        <v>35731.2</v>
      </c>
      <c r="H17" s="25">
        <f t="shared" si="1"/>
        <v>103.18713057495972</v>
      </c>
      <c r="I17" s="33">
        <f>D17-июнь!D17</f>
        <v>5755.9000000000015</v>
      </c>
    </row>
    <row r="18" spans="1:9" ht="37.5" customHeight="1">
      <c r="A18" s="37" t="s">
        <v>83</v>
      </c>
      <c r="B18" s="27">
        <v>27987.73</v>
      </c>
      <c r="C18" s="27">
        <v>17245</v>
      </c>
      <c r="D18" s="27">
        <v>19506.5</v>
      </c>
      <c r="E18" s="27">
        <f t="shared" si="0"/>
        <v>69.69661348026439</v>
      </c>
      <c r="F18" s="27">
        <v>844.23</v>
      </c>
      <c r="G18" s="34">
        <v>17466.4</v>
      </c>
      <c r="H18" s="25">
        <f t="shared" si="1"/>
        <v>98.73242339577702</v>
      </c>
      <c r="I18" s="33">
        <f>D18-июнь!D18</f>
        <v>2907</v>
      </c>
    </row>
    <row r="19" spans="1:9" ht="56.25" customHeight="1">
      <c r="A19" s="37" t="s">
        <v>84</v>
      </c>
      <c r="B19" s="27">
        <v>194.4</v>
      </c>
      <c r="C19" s="27">
        <v>105</v>
      </c>
      <c r="D19" s="27">
        <v>104.7</v>
      </c>
      <c r="E19" s="27">
        <f t="shared" si="0"/>
        <v>53.85802469135802</v>
      </c>
      <c r="F19" s="27">
        <v>5.74</v>
      </c>
      <c r="G19" s="34">
        <v>102.8</v>
      </c>
      <c r="H19" s="25">
        <f t="shared" si="1"/>
        <v>102.14007782101166</v>
      </c>
      <c r="I19" s="33">
        <f>D19-июнь!D19</f>
        <v>18.400000000000006</v>
      </c>
    </row>
    <row r="20" spans="1:9" ht="55.5" customHeight="1">
      <c r="A20" s="37" t="s">
        <v>85</v>
      </c>
      <c r="B20" s="27">
        <v>34598.53</v>
      </c>
      <c r="C20" s="27">
        <v>21550</v>
      </c>
      <c r="D20" s="27">
        <v>20695.7</v>
      </c>
      <c r="E20" s="27">
        <f t="shared" si="0"/>
        <v>59.816703195193554</v>
      </c>
      <c r="F20" s="27">
        <v>1158.41</v>
      </c>
      <c r="G20" s="34">
        <v>20184.3</v>
      </c>
      <c r="H20" s="25">
        <f t="shared" si="1"/>
        <v>106.76614992840972</v>
      </c>
      <c r="I20" s="33">
        <f>D20-июнь!D20</f>
        <v>3110</v>
      </c>
    </row>
    <row r="21" spans="1:9" ht="15.75" customHeight="1">
      <c r="A21" s="37" t="s">
        <v>86</v>
      </c>
      <c r="B21" s="27">
        <v>-3691.2</v>
      </c>
      <c r="C21" s="27">
        <v>-2030</v>
      </c>
      <c r="D21" s="27">
        <v>-2350.6</v>
      </c>
      <c r="E21" s="27">
        <f t="shared" si="0"/>
        <v>63.681187689640225</v>
      </c>
      <c r="F21" s="27">
        <v>-155.2</v>
      </c>
      <c r="G21" s="34">
        <v>-2022.3</v>
      </c>
      <c r="H21" s="25">
        <f t="shared" si="1"/>
        <v>100.38075458636206</v>
      </c>
      <c r="I21" s="33">
        <f>D21-июнь!D21</f>
        <v>-279.5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98815</v>
      </c>
      <c r="D22" s="26">
        <f>SUM(D23:D26)</f>
        <v>99535.7</v>
      </c>
      <c r="E22" s="25">
        <f t="shared" si="0"/>
        <v>66.81983844125956</v>
      </c>
      <c r="F22" s="25">
        <v>7362.96</v>
      </c>
      <c r="G22" s="26">
        <v>86683.59999999999</v>
      </c>
      <c r="H22" s="25">
        <f t="shared" si="1"/>
        <v>113.99503481627437</v>
      </c>
      <c r="I22" s="33">
        <f>D22-июнь!D22</f>
        <v>20790.699999999997</v>
      </c>
    </row>
    <row r="23" spans="1:9" ht="28.5" customHeight="1">
      <c r="A23" s="51" t="s">
        <v>146</v>
      </c>
      <c r="B23" s="27">
        <v>116885.1</v>
      </c>
      <c r="C23" s="27">
        <v>80900</v>
      </c>
      <c r="D23" s="27">
        <v>83903.5</v>
      </c>
      <c r="E23" s="27">
        <f t="shared" si="0"/>
        <v>71.7828876392286</v>
      </c>
      <c r="F23" s="27"/>
      <c r="G23" s="27">
        <v>71819.2</v>
      </c>
      <c r="H23" s="25">
        <f t="shared" si="1"/>
        <v>112.64397264241317</v>
      </c>
      <c r="I23" s="33">
        <f>D23-июнь!D23</f>
        <v>18506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-637.6</v>
      </c>
      <c r="E24" s="27" t="s">
        <v>148</v>
      </c>
      <c r="F24" s="27">
        <v>7198.75</v>
      </c>
      <c r="G24" s="27">
        <v>9.9</v>
      </c>
      <c r="H24" s="25">
        <f t="shared" si="1"/>
        <v>0</v>
      </c>
      <c r="I24" s="33">
        <f>D24-июнь!D24</f>
        <v>14.699999999999932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</v>
      </c>
      <c r="E25" s="27">
        <f t="shared" si="0"/>
        <v>61.53846153846154</v>
      </c>
      <c r="F25" s="27">
        <v>113.58</v>
      </c>
      <c r="G25" s="34">
        <v>295.8</v>
      </c>
      <c r="H25" s="25">
        <f t="shared" si="1"/>
        <v>241.7173766058147</v>
      </c>
      <c r="I25" s="33">
        <f>D25-июнь!D25</f>
        <v>0</v>
      </c>
    </row>
    <row r="26" spans="1:9" ht="27" customHeight="1">
      <c r="A26" s="51" t="s">
        <v>88</v>
      </c>
      <c r="B26" s="27">
        <v>31361.2</v>
      </c>
      <c r="C26" s="27">
        <v>17200</v>
      </c>
      <c r="D26" s="27">
        <v>15829.8</v>
      </c>
      <c r="E26" s="27">
        <f t="shared" si="0"/>
        <v>50.47574710151397</v>
      </c>
      <c r="F26" s="27">
        <v>50.63</v>
      </c>
      <c r="G26" s="27">
        <v>14558.7</v>
      </c>
      <c r="H26" s="25">
        <f t="shared" si="1"/>
        <v>118.14241656191831</v>
      </c>
      <c r="I26" s="33">
        <f>D26-июнь!D26</f>
        <v>2270</v>
      </c>
    </row>
    <row r="27" spans="1:9" ht="12.75">
      <c r="A27" s="54" t="s">
        <v>8</v>
      </c>
      <c r="B27" s="26">
        <f>SUM(B28:B29)</f>
        <v>42454.6</v>
      </c>
      <c r="C27" s="26">
        <f>SUM(C28:C29)</f>
        <v>10250</v>
      </c>
      <c r="D27" s="26">
        <f>SUM(D28:D29)</f>
        <v>10146.8</v>
      </c>
      <c r="E27" s="25">
        <f t="shared" si="0"/>
        <v>23.900354731878288</v>
      </c>
      <c r="F27" s="25">
        <v>2465.82</v>
      </c>
      <c r="G27" s="26">
        <v>10563.5</v>
      </c>
      <c r="H27" s="25">
        <f t="shared" si="1"/>
        <v>97.03223363468547</v>
      </c>
      <c r="I27" s="33">
        <f>D27-июнь!D27</f>
        <v>2430.5999999999985</v>
      </c>
    </row>
    <row r="28" spans="1:9" ht="12.75">
      <c r="A28" s="51" t="s">
        <v>106</v>
      </c>
      <c r="B28" s="27">
        <v>24668.5</v>
      </c>
      <c r="C28" s="27">
        <v>3550</v>
      </c>
      <c r="D28" s="27">
        <v>2759.3</v>
      </c>
      <c r="E28" s="27">
        <f t="shared" si="0"/>
        <v>11.185519995135497</v>
      </c>
      <c r="F28" s="27">
        <v>536.1</v>
      </c>
      <c r="G28" s="34">
        <v>3827.9</v>
      </c>
      <c r="H28" s="25">
        <f t="shared" si="1"/>
        <v>92.74014472687374</v>
      </c>
      <c r="I28" s="33">
        <f>D28-июнь!D28</f>
        <v>575.7000000000003</v>
      </c>
    </row>
    <row r="29" spans="1:9" ht="12.75">
      <c r="A29" s="51" t="s">
        <v>107</v>
      </c>
      <c r="B29" s="27">
        <v>17786.1</v>
      </c>
      <c r="C29" s="27">
        <v>6700</v>
      </c>
      <c r="D29" s="27">
        <v>7387.5</v>
      </c>
      <c r="E29" s="27">
        <f t="shared" si="0"/>
        <v>41.53524381398958</v>
      </c>
      <c r="F29" s="27">
        <v>1929.72</v>
      </c>
      <c r="G29" s="27">
        <v>6735.6</v>
      </c>
      <c r="H29" s="25">
        <f t="shared" si="1"/>
        <v>99.47146505136885</v>
      </c>
      <c r="I29" s="33">
        <f>D29-июнь!D29</f>
        <v>1854.8999999999996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9025</v>
      </c>
      <c r="D30" s="26">
        <f>SUM(D31:D33)</f>
        <v>10389</v>
      </c>
      <c r="E30" s="26">
        <f t="shared" si="0"/>
        <v>66.59615384615385</v>
      </c>
      <c r="F30" s="26">
        <v>793.07</v>
      </c>
      <c r="G30" s="26">
        <v>9365.5</v>
      </c>
      <c r="H30" s="25">
        <f t="shared" si="1"/>
        <v>96.36431584005125</v>
      </c>
      <c r="I30" s="33">
        <f>D30-июнь!D30</f>
        <v>1425.3999999999996</v>
      </c>
    </row>
    <row r="31" spans="1:9" ht="25.5">
      <c r="A31" s="51" t="s">
        <v>10</v>
      </c>
      <c r="B31" s="27">
        <v>15550</v>
      </c>
      <c r="C31" s="27">
        <v>9000</v>
      </c>
      <c r="D31" s="27">
        <v>10369</v>
      </c>
      <c r="E31" s="27">
        <f t="shared" si="0"/>
        <v>66.68167202572347</v>
      </c>
      <c r="F31" s="27">
        <v>793.07</v>
      </c>
      <c r="G31" s="27">
        <v>9270.7</v>
      </c>
      <c r="H31" s="25">
        <f t="shared" si="1"/>
        <v>97.08004789282361</v>
      </c>
      <c r="I31" s="33">
        <f>D31-июнь!D31</f>
        <v>1425.3999999999996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44.8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25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50</v>
      </c>
      <c r="I33" s="33">
        <f>D33-июнь!D33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34292.9</v>
      </c>
      <c r="D38" s="26">
        <f>SUM(D40:D46)</f>
        <v>36633.87</v>
      </c>
      <c r="E38" s="26">
        <f t="shared" si="0"/>
        <v>63.48746987133318</v>
      </c>
      <c r="F38" s="26">
        <v>3247.05</v>
      </c>
      <c r="G38" s="26">
        <v>30785.699999999997</v>
      </c>
      <c r="H38" s="25">
        <f t="shared" si="1"/>
        <v>111.39230227020988</v>
      </c>
      <c r="I38" s="33">
        <f>D38-июнь!D38</f>
        <v>12040.36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17074.9</v>
      </c>
      <c r="D40" s="27">
        <v>21173.7</v>
      </c>
      <c r="E40" s="27">
        <f t="shared" si="0"/>
        <v>72.33633902015566</v>
      </c>
      <c r="F40" s="27">
        <v>2393.3</v>
      </c>
      <c r="G40" s="34">
        <v>17434.6</v>
      </c>
      <c r="H40" s="25">
        <f t="shared" si="1"/>
        <v>97.93686118408225</v>
      </c>
      <c r="I40" s="33">
        <f>D40-июнь!D40</f>
        <v>9034.900000000001</v>
      </c>
    </row>
    <row r="41" spans="1:9" ht="76.5">
      <c r="A41" s="51" t="s">
        <v>125</v>
      </c>
      <c r="B41" s="27">
        <v>5434.31</v>
      </c>
      <c r="C41" s="27">
        <v>3170</v>
      </c>
      <c r="D41" s="27">
        <v>3648.5</v>
      </c>
      <c r="E41" s="27">
        <f t="shared" si="0"/>
        <v>67.13823834120615</v>
      </c>
      <c r="F41" s="27">
        <v>75.44</v>
      </c>
      <c r="G41" s="34">
        <v>2433.6</v>
      </c>
      <c r="H41" s="25">
        <f t="shared" si="1"/>
        <v>130.25969756738988</v>
      </c>
      <c r="I41" s="33">
        <f>D41-июнь!D41</f>
        <v>965.7600000000002</v>
      </c>
    </row>
    <row r="42" spans="1:9" ht="76.5">
      <c r="A42" s="51" t="s">
        <v>118</v>
      </c>
      <c r="B42" s="27">
        <v>515.73</v>
      </c>
      <c r="C42" s="27">
        <v>295.9</v>
      </c>
      <c r="D42" s="27">
        <v>424.8</v>
      </c>
      <c r="E42" s="27">
        <f t="shared" si="0"/>
        <v>82.36868128671979</v>
      </c>
      <c r="F42" s="27">
        <v>3.43</v>
      </c>
      <c r="G42" s="34">
        <v>278.1</v>
      </c>
      <c r="H42" s="25">
        <f t="shared" si="1"/>
        <v>106.40057533261415</v>
      </c>
      <c r="I42" s="33">
        <f>D42-июнь!D42</f>
        <v>41.69999999999999</v>
      </c>
    </row>
    <row r="43" spans="1:9" ht="38.25">
      <c r="A43" s="51" t="s">
        <v>119</v>
      </c>
      <c r="B43" s="27">
        <v>17384.33</v>
      </c>
      <c r="C43" s="27">
        <v>10140.9</v>
      </c>
      <c r="D43" s="27">
        <v>8697.8</v>
      </c>
      <c r="E43" s="27">
        <f t="shared" si="0"/>
        <v>50.03241424892416</v>
      </c>
      <c r="F43" s="27">
        <v>538.73</v>
      </c>
      <c r="G43" s="34">
        <v>8396</v>
      </c>
      <c r="H43" s="25">
        <f t="shared" si="1"/>
        <v>120.7825154835636</v>
      </c>
      <c r="I43" s="33">
        <f>D43-июнь!D43</f>
        <v>1775.8999999999996</v>
      </c>
    </row>
    <row r="44" spans="1:9" ht="44.25" customHeight="1">
      <c r="A44" s="51" t="s">
        <v>147</v>
      </c>
      <c r="B44" s="27">
        <v>62.2</v>
      </c>
      <c r="C44" s="27">
        <v>36.3</v>
      </c>
      <c r="D44" s="27">
        <v>13.7</v>
      </c>
      <c r="E44" s="27">
        <f t="shared" si="0"/>
        <v>22.02572347266881</v>
      </c>
      <c r="F44" s="27"/>
      <c r="G44" s="34">
        <v>10.4</v>
      </c>
      <c r="H44" s="25" t="s">
        <v>148</v>
      </c>
      <c r="I44" s="33">
        <f>D44-июнь!D44</f>
        <v>0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D45-июнь!D45</f>
        <v>0</v>
      </c>
    </row>
    <row r="46" spans="1:9" ht="76.5">
      <c r="A46" s="51" t="s">
        <v>121</v>
      </c>
      <c r="B46" s="27">
        <v>3503.77</v>
      </c>
      <c r="C46" s="27">
        <v>2043.9</v>
      </c>
      <c r="D46" s="27">
        <v>1648</v>
      </c>
      <c r="E46" s="27">
        <f t="shared" si="0"/>
        <v>47.03505081669174</v>
      </c>
      <c r="F46" s="27">
        <v>236.15</v>
      </c>
      <c r="G46" s="27">
        <v>1755.4</v>
      </c>
      <c r="H46" s="25">
        <f t="shared" si="1"/>
        <v>116.43500056967073</v>
      </c>
      <c r="I46" s="33">
        <f>D46-июнь!D46</f>
        <v>222.0999999999999</v>
      </c>
    </row>
    <row r="47" spans="1:9" ht="27" customHeight="1">
      <c r="A47" s="54" t="s">
        <v>13</v>
      </c>
      <c r="B47" s="33">
        <v>598.72</v>
      </c>
      <c r="C47" s="33">
        <v>411.2</v>
      </c>
      <c r="D47" s="33">
        <v>2643.5</v>
      </c>
      <c r="E47" s="33">
        <f t="shared" si="0"/>
        <v>441.5252538749332</v>
      </c>
      <c r="F47" s="33">
        <v>43.6</v>
      </c>
      <c r="G47" s="26">
        <v>555</v>
      </c>
      <c r="H47" s="33">
        <f t="shared" si="1"/>
        <v>74.09009009009009</v>
      </c>
      <c r="I47" s="33">
        <f>D47-июнь!D47</f>
        <v>357.5</v>
      </c>
    </row>
    <row r="48" spans="1:9" ht="25.5">
      <c r="A48" s="54" t="s">
        <v>96</v>
      </c>
      <c r="B48" s="33">
        <v>1290.36</v>
      </c>
      <c r="C48" s="33">
        <v>805.3</v>
      </c>
      <c r="D48" s="33">
        <v>1284</v>
      </c>
      <c r="E48" s="33">
        <f t="shared" si="0"/>
        <v>99.50711429368549</v>
      </c>
      <c r="F48" s="33">
        <v>561.58</v>
      </c>
      <c r="G48" s="26">
        <v>9372.8</v>
      </c>
      <c r="H48" s="33">
        <f t="shared" si="1"/>
        <v>8.591882895186071</v>
      </c>
      <c r="I48" s="33">
        <f>D48-июнь!D48</f>
        <v>239.9000000000001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4211.6</v>
      </c>
      <c r="E49" s="25">
        <f t="shared" si="0"/>
        <v>8.999145299145301</v>
      </c>
      <c r="F49" s="25">
        <v>585.5</v>
      </c>
      <c r="G49" s="33">
        <v>1841</v>
      </c>
      <c r="H49" s="25">
        <f t="shared" si="1"/>
        <v>0</v>
      </c>
      <c r="I49" s="33">
        <f>D49-июнь!D49</f>
        <v>2462.7000000000003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4211.6</v>
      </c>
      <c r="E52" s="27">
        <f t="shared" si="0"/>
        <v>300.8285714285714</v>
      </c>
      <c r="F52" s="27">
        <v>548.36</v>
      </c>
      <c r="G52" s="27">
        <v>1841</v>
      </c>
      <c r="H52" s="25">
        <f t="shared" si="1"/>
        <v>0</v>
      </c>
      <c r="I52" s="33">
        <f>D52-июнь!D52</f>
        <v>2462.7000000000003</v>
      </c>
    </row>
    <row r="53" spans="1:9" ht="12.75">
      <c r="A53" s="54" t="s">
        <v>15</v>
      </c>
      <c r="B53" s="33">
        <v>-1455.1</v>
      </c>
      <c r="C53" s="33">
        <v>-3081.1</v>
      </c>
      <c r="D53" s="33">
        <v>-2514.3</v>
      </c>
      <c r="E53" s="26">
        <f t="shared" si="0"/>
        <v>172.792247955467</v>
      </c>
      <c r="F53" s="26">
        <v>179.73</v>
      </c>
      <c r="G53" s="26">
        <v>4043</v>
      </c>
      <c r="H53" s="25">
        <f t="shared" si="1"/>
        <v>-76.20826119218403</v>
      </c>
      <c r="I53" s="33">
        <f>D53-июнь!D53</f>
        <v>300.8399999999997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-1094</v>
      </c>
      <c r="D64" s="33">
        <v>-406.7</v>
      </c>
      <c r="E64" s="26">
        <f t="shared" si="0"/>
        <v>37.33693207377418</v>
      </c>
      <c r="F64" s="26">
        <v>-38.79</v>
      </c>
      <c r="G64" s="26">
        <v>84.8</v>
      </c>
      <c r="H64" s="25" t="s">
        <v>148</v>
      </c>
      <c r="I64" s="33">
        <f>D64-июнь!D64</f>
        <v>188.90000000000003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354896.3</v>
      </c>
      <c r="D65" s="26">
        <f>D64+D53+D49+D48+D47+D38+D30+D27+D22+D17+D8+D37</f>
        <v>405068.76</v>
      </c>
      <c r="E65" s="26">
        <f t="shared" si="0"/>
        <v>54.5129263130934</v>
      </c>
      <c r="F65" s="26">
        <v>27699.089999999997</v>
      </c>
      <c r="G65" s="26">
        <v>403607.5</v>
      </c>
      <c r="H65" s="25">
        <f t="shared" si="1"/>
        <v>87.93104687103188</v>
      </c>
      <c r="I65" s="33">
        <f>D65-июнь!D65</f>
        <v>95218.90000000002</v>
      </c>
    </row>
    <row r="66" spans="1:9" ht="12.75">
      <c r="A66" s="54" t="s">
        <v>18</v>
      </c>
      <c r="B66" s="26">
        <f>B67+B72+B73</f>
        <v>3723954.3899999997</v>
      </c>
      <c r="C66" s="26">
        <f>C67+C72+C73</f>
        <v>1771750.76</v>
      </c>
      <c r="D66" s="26">
        <f>D67+D72+D73</f>
        <v>1770208.5999999999</v>
      </c>
      <c r="E66" s="26">
        <f t="shared" si="0"/>
        <v>47.53572183251149</v>
      </c>
      <c r="F66" s="26">
        <v>43822.57000000001</v>
      </c>
      <c r="G66" s="27">
        <v>1227090.8</v>
      </c>
      <c r="H66" s="25">
        <f t="shared" si="1"/>
        <v>144.38628013509677</v>
      </c>
      <c r="I66" s="33">
        <f>D66-июнь!D66</f>
        <v>329570.99999999977</v>
      </c>
    </row>
    <row r="67" spans="1:9" ht="25.5">
      <c r="A67" s="54" t="s">
        <v>19</v>
      </c>
      <c r="B67" s="26">
        <f>SUM(B68:B71)</f>
        <v>3732334.6399999997</v>
      </c>
      <c r="C67" s="26">
        <f>SUM(C68:C71)</f>
        <v>1780131</v>
      </c>
      <c r="D67" s="26">
        <f>SUM(D68:D71)</f>
        <v>1780130.9</v>
      </c>
      <c r="E67" s="26">
        <f t="shared" si="0"/>
        <v>47.69483638798262</v>
      </c>
      <c r="F67" s="26">
        <v>46091.770000000004</v>
      </c>
      <c r="G67" s="27">
        <v>1245463.7</v>
      </c>
      <c r="H67" s="25">
        <f t="shared" si="1"/>
        <v>142.929175695767</v>
      </c>
      <c r="I67" s="33">
        <f>D67-июнь!D67</f>
        <v>329661.3999999999</v>
      </c>
    </row>
    <row r="68" spans="1:9" ht="12.75">
      <c r="A68" s="51" t="s">
        <v>108</v>
      </c>
      <c r="B68" s="27">
        <v>578714.4</v>
      </c>
      <c r="C68" s="27">
        <v>462884</v>
      </c>
      <c r="D68" s="27">
        <v>462883.9</v>
      </c>
      <c r="E68" s="25">
        <f t="shared" si="0"/>
        <v>79.98485954384408</v>
      </c>
      <c r="F68" s="25">
        <v>15902.8</v>
      </c>
      <c r="G68" s="27">
        <v>270862.6</v>
      </c>
      <c r="H68" s="25">
        <f t="shared" si="1"/>
        <v>170.8925484729158</v>
      </c>
      <c r="I68" s="33">
        <f>D68-июнь!D68</f>
        <v>73238.20000000001</v>
      </c>
    </row>
    <row r="69" spans="1:9" ht="12.75" customHeight="1">
      <c r="A69" s="51" t="s">
        <v>109</v>
      </c>
      <c r="B69" s="27">
        <v>1750706.2</v>
      </c>
      <c r="C69" s="27">
        <v>499157.3</v>
      </c>
      <c r="D69" s="27">
        <v>499157.3</v>
      </c>
      <c r="E69" s="25">
        <f t="shared" si="0"/>
        <v>28.5117685651653</v>
      </c>
      <c r="F69" s="25">
        <v>0</v>
      </c>
      <c r="G69" s="27">
        <v>314099.9</v>
      </c>
      <c r="H69" s="25">
        <f t="shared" si="1"/>
        <v>158.91673317947567</v>
      </c>
      <c r="I69" s="33">
        <f>D69-июнь!D69</f>
        <v>156267.3</v>
      </c>
    </row>
    <row r="70" spans="1:9" ht="18.75" customHeight="1">
      <c r="A70" s="51" t="s">
        <v>110</v>
      </c>
      <c r="B70" s="27">
        <v>1341815.2</v>
      </c>
      <c r="C70" s="27">
        <v>784326.1</v>
      </c>
      <c r="D70" s="27">
        <v>784326.1</v>
      </c>
      <c r="E70" s="25">
        <f t="shared" si="0"/>
        <v>58.45261702207577</v>
      </c>
      <c r="F70" s="25">
        <v>30188.97</v>
      </c>
      <c r="G70" s="34">
        <v>625199.4</v>
      </c>
      <c r="H70" s="25">
        <f t="shared" si="1"/>
        <v>125.4521517455071</v>
      </c>
      <c r="I70" s="33">
        <f>D70-июнь!D70</f>
        <v>97119.40000000002</v>
      </c>
    </row>
    <row r="71" spans="1:9" ht="12.75" customHeight="1">
      <c r="A71" s="2" t="s">
        <v>122</v>
      </c>
      <c r="B71" s="27">
        <v>61098.84</v>
      </c>
      <c r="C71" s="27">
        <v>33763.6</v>
      </c>
      <c r="D71" s="27">
        <v>33763.6</v>
      </c>
      <c r="E71" s="25">
        <f t="shared" si="0"/>
        <v>55.260623605947345</v>
      </c>
      <c r="F71" s="25">
        <v>0</v>
      </c>
      <c r="G71" s="83">
        <v>35301.8</v>
      </c>
      <c r="H71" s="25" t="s">
        <v>148</v>
      </c>
      <c r="I71" s="33">
        <f>D71-июнь!D71</f>
        <v>3036.5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-9922.3</v>
      </c>
      <c r="E73" s="26">
        <f t="shared" si="0"/>
        <v>118.4010023567316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-90.39999999999964</v>
      </c>
      <c r="K73" s="98"/>
      <c r="L73" s="98"/>
      <c r="M73" s="98"/>
    </row>
    <row r="74" spans="1:9" ht="12.75">
      <c r="A74" s="47" t="s">
        <v>20</v>
      </c>
      <c r="B74" s="26">
        <f>B65+B66-0.1</f>
        <v>4467023.48</v>
      </c>
      <c r="C74" s="26">
        <f>C65+C66-0.2</f>
        <v>2126646.86</v>
      </c>
      <c r="D74" s="26">
        <f>D65+D66-0.1</f>
        <v>2175277.26</v>
      </c>
      <c r="E74" s="25">
        <f>D74/B74*100</f>
        <v>48.696347125536036</v>
      </c>
      <c r="F74" s="25">
        <v>71521.66</v>
      </c>
      <c r="G74" s="33">
        <v>1630698.3</v>
      </c>
      <c r="H74" s="25">
        <f>C74/G74*100</f>
        <v>130.41326283347445</v>
      </c>
      <c r="I74" s="33">
        <f>D74-июнь!D74</f>
        <v>424789.7999999998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624710.2999999999</v>
      </c>
      <c r="C80" s="33">
        <f>C81+C82+C83+C84+C85+C86+C87+C88</f>
        <v>207722.74</v>
      </c>
      <c r="D80" s="33">
        <f>D81+D82+D83+D84+D85+D86+D87+D88</f>
        <v>204602.63999999998</v>
      </c>
      <c r="E80" s="25">
        <f>$D:$D/$B:$B*100</f>
        <v>32.75160342321873</v>
      </c>
      <c r="F80" s="25">
        <f>$D:$D/$C:$C*100</f>
        <v>98.49794971893785</v>
      </c>
      <c r="G80" s="33">
        <v>91910.70999999999</v>
      </c>
      <c r="H80" s="25">
        <f>$D:$D/$G:$G*100</f>
        <v>222.61022681687476</v>
      </c>
      <c r="I80" s="33">
        <f>D80-июнь!D80</f>
        <v>41800.99999999997</v>
      </c>
    </row>
    <row r="81" spans="1:9" ht="14.25" customHeight="1">
      <c r="A81" s="8" t="s">
        <v>24</v>
      </c>
      <c r="B81" s="27">
        <v>3197.2</v>
      </c>
      <c r="C81" s="27">
        <v>1992.7</v>
      </c>
      <c r="D81" s="27">
        <v>1856.6</v>
      </c>
      <c r="E81" s="28">
        <f>$D:$D/$B:$B*100</f>
        <v>58.06956086575754</v>
      </c>
      <c r="F81" s="28">
        <v>0</v>
      </c>
      <c r="G81" s="104">
        <v>1379.07</v>
      </c>
      <c r="H81" s="28">
        <f aca="true" t="shared" si="2" ref="H81:H129">$D:$D/$G:$G*100</f>
        <v>134.62695874756176</v>
      </c>
      <c r="I81" s="33">
        <f>D81-июнь!D81</f>
        <v>166.19999999999982</v>
      </c>
    </row>
    <row r="82" spans="1:9" ht="12.75">
      <c r="A82" s="8" t="s">
        <v>25</v>
      </c>
      <c r="B82" s="27">
        <v>7698.8</v>
      </c>
      <c r="C82" s="27">
        <v>4243.5</v>
      </c>
      <c r="D82" s="27">
        <v>4060.7</v>
      </c>
      <c r="E82" s="28">
        <f>$D:$D/$B:$B*100</f>
        <v>52.744583571465675</v>
      </c>
      <c r="F82" s="28">
        <f>$D:$D/$C:$C*100</f>
        <v>95.6922351832214</v>
      </c>
      <c r="G82" s="104">
        <v>3524.3</v>
      </c>
      <c r="H82" s="28">
        <f t="shared" si="2"/>
        <v>115.22004369662059</v>
      </c>
      <c r="I82" s="33">
        <f>D82-июнь!D82</f>
        <v>471.5999999999999</v>
      </c>
    </row>
    <row r="83" spans="1:9" ht="25.5">
      <c r="A83" s="8" t="s">
        <v>26</v>
      </c>
      <c r="B83" s="27">
        <v>70929</v>
      </c>
      <c r="C83" s="27">
        <v>39604.2</v>
      </c>
      <c r="D83" s="27">
        <v>37378.8</v>
      </c>
      <c r="E83" s="28">
        <f>$D:$D/$B:$B*100</f>
        <v>52.69889607917777</v>
      </c>
      <c r="F83" s="28">
        <f>$D:$D/$C:$C*100</f>
        <v>94.3808989955611</v>
      </c>
      <c r="G83" s="104">
        <v>32635.92</v>
      </c>
      <c r="H83" s="28">
        <f t="shared" si="2"/>
        <v>114.53269894030873</v>
      </c>
      <c r="I83" s="33">
        <f>D83-июнь!D83</f>
        <v>3768.5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D84-июнь!D84</f>
        <v>0</v>
      </c>
    </row>
    <row r="85" spans="1:9" ht="25.5">
      <c r="A85" s="1" t="s">
        <v>27</v>
      </c>
      <c r="B85" s="27">
        <v>18122.5</v>
      </c>
      <c r="C85" s="27">
        <v>9580.9</v>
      </c>
      <c r="D85" s="27">
        <v>9349.9</v>
      </c>
      <c r="E85" s="28">
        <f>$D:$D/$B:$B*100</f>
        <v>51.59277141674714</v>
      </c>
      <c r="F85" s="28">
        <v>0</v>
      </c>
      <c r="G85" s="104">
        <v>8304.28</v>
      </c>
      <c r="H85" s="28">
        <f t="shared" si="2"/>
        <v>112.59133844234539</v>
      </c>
      <c r="I85" s="33">
        <f>D85-июнь!D85</f>
        <v>1411.8999999999996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D86-июнь!D86</f>
        <v>0</v>
      </c>
    </row>
    <row r="87" spans="1:9" ht="12.75">
      <c r="A87" s="8" t="s">
        <v>29</v>
      </c>
      <c r="B87" s="27">
        <v>3175.2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D87-июнь!D87</f>
        <v>0</v>
      </c>
    </row>
    <row r="88" spans="1:9" ht="12.75">
      <c r="A88" s="1" t="s">
        <v>30</v>
      </c>
      <c r="B88" s="27">
        <v>521583.6</v>
      </c>
      <c r="C88" s="27">
        <v>152297.6</v>
      </c>
      <c r="D88" s="27">
        <v>151952.8</v>
      </c>
      <c r="E88" s="28">
        <f>$D:$D/$B:$B*100</f>
        <v>29.13297120538299</v>
      </c>
      <c r="F88" s="28">
        <f>$D:$D/$C:$C*100</f>
        <v>99.77360115983441</v>
      </c>
      <c r="G88" s="104">
        <v>37397.14</v>
      </c>
      <c r="H88" s="28">
        <f t="shared" si="2"/>
        <v>406.3219807717916</v>
      </c>
      <c r="I88" s="33">
        <f>D88-июнь!D88</f>
        <v>35982.79999999999</v>
      </c>
    </row>
    <row r="89" spans="1:9" ht="12.75">
      <c r="A89" s="7" t="s">
        <v>31</v>
      </c>
      <c r="B89" s="26">
        <v>527.7</v>
      </c>
      <c r="C89" s="26">
        <v>311.4</v>
      </c>
      <c r="D89" s="26">
        <v>311.4</v>
      </c>
      <c r="E89" s="25">
        <f>$D:$D/$B:$B*100</f>
        <v>59.010801591813525</v>
      </c>
      <c r="F89" s="25">
        <f>$D:$D/$C:$C*100</f>
        <v>100</v>
      </c>
      <c r="G89" s="105">
        <v>245.23</v>
      </c>
      <c r="H89" s="25">
        <f t="shared" si="2"/>
        <v>126.98283244301267</v>
      </c>
      <c r="I89" s="33">
        <f>D89-июнь!D89</f>
        <v>33.799999999999955</v>
      </c>
    </row>
    <row r="90" spans="1:9" ht="25.5">
      <c r="A90" s="9" t="s">
        <v>32</v>
      </c>
      <c r="B90" s="26">
        <v>36812.7</v>
      </c>
      <c r="C90" s="26">
        <v>14638.6</v>
      </c>
      <c r="D90" s="26">
        <v>14542.8</v>
      </c>
      <c r="E90" s="25">
        <f>$D:$D/$B:$B*100</f>
        <v>39.504844795410285</v>
      </c>
      <c r="F90" s="25">
        <f>$D:$D/$C:$C*100</f>
        <v>99.34556583279821</v>
      </c>
      <c r="G90" s="105">
        <v>3407.49</v>
      </c>
      <c r="H90" s="25">
        <f t="shared" si="2"/>
        <v>426.7892202178143</v>
      </c>
      <c r="I90" s="33">
        <f>D90-июнь!D90</f>
        <v>716.0999999999985</v>
      </c>
    </row>
    <row r="91" spans="1:9" ht="12.75">
      <c r="A91" s="7" t="s">
        <v>33</v>
      </c>
      <c r="B91" s="33">
        <f>B92+B93+B94+B95+B96</f>
        <v>637463.3</v>
      </c>
      <c r="C91" s="33">
        <f>C92+C93+C94+C95+C96</f>
        <v>120636.59999999999</v>
      </c>
      <c r="D91" s="33">
        <f>D92+D93+D94+D95+D96</f>
        <v>120231.20000000001</v>
      </c>
      <c r="E91" s="33">
        <f>E92+E93+E94+E95</f>
        <v>68.65952953033299</v>
      </c>
      <c r="F91" s="33">
        <f>F92+F93+F94+F95</f>
        <v>199.54908002954085</v>
      </c>
      <c r="G91" s="33">
        <v>162939.58000000002</v>
      </c>
      <c r="H91" s="25">
        <f t="shared" si="2"/>
        <v>73.78882405367683</v>
      </c>
      <c r="I91" s="33">
        <f>D91-июнь!D91</f>
        <v>54607.100000000006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3">
        <f>D92-июнь!D92</f>
        <v>0</v>
      </c>
    </row>
    <row r="93" spans="1:9" ht="12.75">
      <c r="A93" s="10" t="s">
        <v>67</v>
      </c>
      <c r="B93" s="27">
        <v>13418.9</v>
      </c>
      <c r="C93" s="27">
        <v>368.9</v>
      </c>
      <c r="D93" s="27">
        <v>368.9</v>
      </c>
      <c r="E93" s="28">
        <f>$D:$D/$B:$B*100</f>
        <v>2.7491076019643934</v>
      </c>
      <c r="F93" s="28">
        <v>0</v>
      </c>
      <c r="G93" s="104">
        <v>0</v>
      </c>
      <c r="H93" s="28">
        <v>0</v>
      </c>
      <c r="I93" s="33">
        <f>D93-июнь!D93</f>
        <v>352.4</v>
      </c>
    </row>
    <row r="94" spans="1:9" ht="12.75">
      <c r="A94" s="8" t="s">
        <v>34</v>
      </c>
      <c r="B94" s="27">
        <v>29101</v>
      </c>
      <c r="C94" s="27">
        <v>14395.8</v>
      </c>
      <c r="D94" s="27">
        <v>14375.9</v>
      </c>
      <c r="E94" s="28">
        <f>$D:$D/$B:$B*100</f>
        <v>49.400020617848185</v>
      </c>
      <c r="F94" s="28">
        <f>$D:$D/$C:$C*100</f>
        <v>99.86176523708305</v>
      </c>
      <c r="G94" s="104">
        <v>13821.38</v>
      </c>
      <c r="H94" s="28">
        <f t="shared" si="2"/>
        <v>104.01204510692854</v>
      </c>
      <c r="I94" s="33">
        <f>D94-июнь!D94</f>
        <v>4844.9</v>
      </c>
    </row>
    <row r="95" spans="1:9" ht="12.75">
      <c r="A95" s="10" t="s">
        <v>77</v>
      </c>
      <c r="B95" s="27">
        <v>550132.6</v>
      </c>
      <c r="C95" s="27">
        <v>91114</v>
      </c>
      <c r="D95" s="27">
        <v>90829.1</v>
      </c>
      <c r="E95" s="28">
        <f>$D:$D/$B:$B*100</f>
        <v>16.51040131052041</v>
      </c>
      <c r="F95" s="28">
        <f>$D:$D/$C:$C*100</f>
        <v>99.6873147924578</v>
      </c>
      <c r="G95" s="104">
        <v>136689.2</v>
      </c>
      <c r="H95" s="28">
        <f t="shared" si="2"/>
        <v>66.44936103218103</v>
      </c>
      <c r="I95" s="33">
        <f>D95-июнь!D95</f>
        <v>48374.00000000001</v>
      </c>
    </row>
    <row r="96" spans="1:9" ht="12.75">
      <c r="A96" s="8" t="s">
        <v>35</v>
      </c>
      <c r="B96" s="27">
        <v>44810.8</v>
      </c>
      <c r="C96" s="27">
        <v>14757.9</v>
      </c>
      <c r="D96" s="27">
        <v>14657.3</v>
      </c>
      <c r="E96" s="28">
        <f>$D:$D/$B:$B*100</f>
        <v>32.70930222178581</v>
      </c>
      <c r="F96" s="28"/>
      <c r="G96" s="104">
        <v>12429</v>
      </c>
      <c r="H96" s="28">
        <f t="shared" si="2"/>
        <v>117.92823235980367</v>
      </c>
      <c r="I96" s="33">
        <f>D96-июнь!D96</f>
        <v>1035.7999999999993</v>
      </c>
    </row>
    <row r="97" spans="1:9" ht="12.75">
      <c r="A97" s="7" t="s">
        <v>36</v>
      </c>
      <c r="B97" s="33">
        <f>B99+B100+B101+B98</f>
        <v>495170.60000000003</v>
      </c>
      <c r="C97" s="26">
        <f>C99+C100+C101+C98</f>
        <v>139423.5</v>
      </c>
      <c r="D97" s="33">
        <f>D99+D100+D101+D98</f>
        <v>138538.2</v>
      </c>
      <c r="E97" s="33">
        <f>E100+E101+E98</f>
        <v>75.30680638840545</v>
      </c>
      <c r="F97" s="25">
        <f>$D:$D/$C:$C*100</f>
        <v>99.36502813370774</v>
      </c>
      <c r="G97" s="33">
        <v>97875.93</v>
      </c>
      <c r="H97" s="25">
        <f t="shared" si="2"/>
        <v>141.54470869395573</v>
      </c>
      <c r="I97" s="33">
        <f>D97-июнь!D97</f>
        <v>39980.90000000001</v>
      </c>
    </row>
    <row r="98" spans="1:9" ht="12.75">
      <c r="A98" s="8" t="s">
        <v>37</v>
      </c>
      <c r="B98" s="27">
        <v>86977.7</v>
      </c>
      <c r="C98" s="27">
        <v>24683</v>
      </c>
      <c r="D98" s="27">
        <v>24683</v>
      </c>
      <c r="E98" s="43">
        <v>0</v>
      </c>
      <c r="F98" s="28">
        <v>0</v>
      </c>
      <c r="G98" s="104">
        <v>4489.4</v>
      </c>
      <c r="H98" s="28">
        <f t="shared" si="2"/>
        <v>549.806210183989</v>
      </c>
      <c r="I98" s="33">
        <f>D98-июнь!D98</f>
        <v>16165.2</v>
      </c>
    </row>
    <row r="99" spans="1:9" ht="12.75">
      <c r="A99" s="8" t="s">
        <v>38</v>
      </c>
      <c r="B99" s="27">
        <v>3889.7</v>
      </c>
      <c r="C99" s="27">
        <v>228.5</v>
      </c>
      <c r="D99" s="27">
        <v>228.5</v>
      </c>
      <c r="E99" s="28">
        <f aca="true" t="shared" si="3" ref="E99:E104">$D:$D/$B:$B*100</f>
        <v>5.874489035144099</v>
      </c>
      <c r="F99" s="28">
        <v>0</v>
      </c>
      <c r="G99" s="104">
        <v>635.75</v>
      </c>
      <c r="H99" s="28">
        <f t="shared" si="2"/>
        <v>35.941801022414474</v>
      </c>
      <c r="I99" s="33">
        <f>D99-июнь!D99</f>
        <v>60.19999999999999</v>
      </c>
    </row>
    <row r="100" spans="1:9" ht="12.75">
      <c r="A100" s="8" t="s">
        <v>39</v>
      </c>
      <c r="B100" s="27">
        <v>296187.3</v>
      </c>
      <c r="C100" s="27">
        <v>50723.4</v>
      </c>
      <c r="D100" s="27">
        <v>50723.4</v>
      </c>
      <c r="E100" s="28">
        <f t="shared" si="3"/>
        <v>17.125447309861023</v>
      </c>
      <c r="F100" s="28">
        <f>$D:$D/$C:$C*100</f>
        <v>100</v>
      </c>
      <c r="G100" s="104">
        <v>30298.98</v>
      </c>
      <c r="H100" s="28">
        <f t="shared" si="2"/>
        <v>167.4095959665969</v>
      </c>
      <c r="I100" s="33">
        <f>D100-июнь!D100</f>
        <v>7532.800000000003</v>
      </c>
    </row>
    <row r="101" spans="1:9" ht="12.75">
      <c r="A101" s="8" t="s">
        <v>40</v>
      </c>
      <c r="B101" s="27">
        <v>108115.9</v>
      </c>
      <c r="C101" s="27">
        <v>63788.6</v>
      </c>
      <c r="D101" s="27">
        <v>62903.3</v>
      </c>
      <c r="E101" s="28">
        <f t="shared" si="3"/>
        <v>58.18135907854442</v>
      </c>
      <c r="F101" s="28">
        <f>$D:$D/$C:$C*100</f>
        <v>98.61213445662706</v>
      </c>
      <c r="G101" s="104">
        <v>62451.8</v>
      </c>
      <c r="H101" s="28">
        <f t="shared" si="2"/>
        <v>100.7229575448586</v>
      </c>
      <c r="I101" s="33">
        <f>D101-июнь!D101</f>
        <v>16222.700000000004</v>
      </c>
    </row>
    <row r="102" spans="1:9" ht="12.75">
      <c r="A102" s="11" t="s">
        <v>115</v>
      </c>
      <c r="B102" s="33">
        <f>B103+B104</f>
        <v>14100.3</v>
      </c>
      <c r="C102" s="33">
        <f>C103+C104</f>
        <v>1865.3</v>
      </c>
      <c r="D102" s="33">
        <f>D103+D104</f>
        <v>1865.3</v>
      </c>
      <c r="E102" s="25">
        <f t="shared" si="3"/>
        <v>13.228796550428005</v>
      </c>
      <c r="F102" s="25"/>
      <c r="G102" s="33">
        <v>633.12</v>
      </c>
      <c r="H102" s="25">
        <f t="shared" si="2"/>
        <v>294.62029315137727</v>
      </c>
      <c r="I102" s="33">
        <f>D102-июнь!D102</f>
        <v>474.0999999999999</v>
      </c>
    </row>
    <row r="103" spans="1:9" ht="25.5">
      <c r="A103" s="39" t="s">
        <v>143</v>
      </c>
      <c r="B103" s="27">
        <v>2094</v>
      </c>
      <c r="C103" s="27">
        <v>1865.3</v>
      </c>
      <c r="D103" s="27">
        <v>1865.3</v>
      </c>
      <c r="E103" s="28">
        <f t="shared" si="3"/>
        <v>89.07831900668577</v>
      </c>
      <c r="F103" s="28"/>
      <c r="G103" s="104">
        <v>633.12</v>
      </c>
      <c r="H103" s="28">
        <f t="shared" si="2"/>
        <v>294.62029315137727</v>
      </c>
      <c r="I103" s="33">
        <f>D103-июнь!D103</f>
        <v>474.0999999999999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D104-июнь!D104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1116225</v>
      </c>
      <c r="D105" s="33">
        <f>D106+D107+D109+D110+D111+D108</f>
        <v>1116150.7999999998</v>
      </c>
      <c r="E105" s="33">
        <f>E106+E107+E110+E111+E109</f>
        <v>235.4680843793864</v>
      </c>
      <c r="F105" s="33">
        <f>F106+F107+F110+F111+F109</f>
        <v>494.1159280761493</v>
      </c>
      <c r="G105" s="33">
        <v>958800.6</v>
      </c>
      <c r="H105" s="25">
        <f t="shared" si="2"/>
        <v>116.41114951325645</v>
      </c>
      <c r="I105" s="33">
        <f>D105-июнь!D105</f>
        <v>134590.3999999999</v>
      </c>
    </row>
    <row r="106" spans="1:9" ht="12.75">
      <c r="A106" s="8" t="s">
        <v>42</v>
      </c>
      <c r="B106" s="27">
        <v>745107.8</v>
      </c>
      <c r="C106" s="27">
        <v>421900.3</v>
      </c>
      <c r="D106" s="27">
        <v>421900.3</v>
      </c>
      <c r="E106" s="28">
        <f aca="true" t="shared" si="4" ref="E106:E116">$D:$D/$B:$B*100</f>
        <v>56.62271955816326</v>
      </c>
      <c r="F106" s="28">
        <f aca="true" t="shared" si="5" ref="F106:F114">$D:$D/$C:$C*100</f>
        <v>100</v>
      </c>
      <c r="G106" s="104">
        <v>361719.85</v>
      </c>
      <c r="H106" s="28">
        <f t="shared" si="2"/>
        <v>116.63730923254559</v>
      </c>
      <c r="I106" s="33">
        <f>D106-июнь!D106</f>
        <v>32118</v>
      </c>
    </row>
    <row r="107" spans="1:9" ht="12.75">
      <c r="A107" s="8" t="s">
        <v>43</v>
      </c>
      <c r="B107" s="27">
        <v>797908.1</v>
      </c>
      <c r="C107" s="27">
        <v>464233.9</v>
      </c>
      <c r="D107" s="27">
        <v>464205.5</v>
      </c>
      <c r="E107" s="28">
        <f t="shared" si="4"/>
        <v>58.17781521455917</v>
      </c>
      <c r="F107" s="28">
        <f t="shared" si="5"/>
        <v>99.99388239419827</v>
      </c>
      <c r="G107" s="104">
        <v>385988.01</v>
      </c>
      <c r="H107" s="28">
        <f t="shared" si="2"/>
        <v>120.26422789661264</v>
      </c>
      <c r="I107" s="33">
        <f>D107-июнь!D107</f>
        <v>66366.29999999999</v>
      </c>
    </row>
    <row r="108" spans="1:9" ht="12.75">
      <c r="A108" s="21" t="s">
        <v>105</v>
      </c>
      <c r="B108" s="27">
        <v>155268.6</v>
      </c>
      <c r="C108" s="27">
        <v>89775.5</v>
      </c>
      <c r="D108" s="27">
        <v>89775.5</v>
      </c>
      <c r="E108" s="28">
        <f t="shared" si="4"/>
        <v>57.81948185273777</v>
      </c>
      <c r="F108" s="28">
        <f t="shared" si="5"/>
        <v>100</v>
      </c>
      <c r="G108" s="104">
        <v>86704.89</v>
      </c>
      <c r="H108" s="28">
        <f t="shared" si="2"/>
        <v>103.5414496229682</v>
      </c>
      <c r="I108" s="33">
        <f>D108-июнь!D108</f>
        <v>11269</v>
      </c>
    </row>
    <row r="109" spans="1:9" ht="25.5">
      <c r="A109" s="8" t="s">
        <v>123</v>
      </c>
      <c r="B109" s="27">
        <v>374.76</v>
      </c>
      <c r="C109" s="27">
        <v>63.3</v>
      </c>
      <c r="D109" s="27">
        <v>59.6</v>
      </c>
      <c r="E109" s="28">
        <f t="shared" si="4"/>
        <v>15.903511580745011</v>
      </c>
      <c r="F109" s="28">
        <f t="shared" si="5"/>
        <v>94.15481832543445</v>
      </c>
      <c r="G109" s="104">
        <v>377.17</v>
      </c>
      <c r="H109" s="28">
        <f t="shared" si="2"/>
        <v>15.801893045576264</v>
      </c>
      <c r="I109" s="33">
        <f>D109-июнь!D109</f>
        <v>0</v>
      </c>
    </row>
    <row r="110" spans="1:9" ht="12.75">
      <c r="A110" s="8" t="s">
        <v>44</v>
      </c>
      <c r="B110" s="27">
        <v>24342.6</v>
      </c>
      <c r="C110" s="27">
        <v>11791.2</v>
      </c>
      <c r="D110" s="27">
        <v>11791.2</v>
      </c>
      <c r="E110" s="28">
        <f t="shared" si="4"/>
        <v>48.43853984373075</v>
      </c>
      <c r="F110" s="28">
        <f t="shared" si="5"/>
        <v>100</v>
      </c>
      <c r="G110" s="104">
        <v>28760.33</v>
      </c>
      <c r="H110" s="28">
        <f t="shared" si="2"/>
        <v>40.99813875570969</v>
      </c>
      <c r="I110" s="33">
        <f>D110-июнь!D110</f>
        <v>3273.6000000000004</v>
      </c>
    </row>
    <row r="111" spans="1:9" ht="12.75">
      <c r="A111" s="8" t="s">
        <v>45</v>
      </c>
      <c r="B111" s="27">
        <v>227993.9</v>
      </c>
      <c r="C111" s="27">
        <v>128460.8</v>
      </c>
      <c r="D111" s="27">
        <v>128418.7</v>
      </c>
      <c r="E111" s="28">
        <f t="shared" si="4"/>
        <v>56.325498182188205</v>
      </c>
      <c r="F111" s="28">
        <f t="shared" si="5"/>
        <v>99.96722735651655</v>
      </c>
      <c r="G111" s="104">
        <v>95250.35</v>
      </c>
      <c r="H111" s="28">
        <f t="shared" si="2"/>
        <v>134.82228674225343</v>
      </c>
      <c r="I111" s="33">
        <f>D111-июнь!D111</f>
        <v>21563.5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174644</v>
      </c>
      <c r="D112" s="33">
        <f>D113+D114</f>
        <v>174603.2</v>
      </c>
      <c r="E112" s="25">
        <f t="shared" si="4"/>
        <v>50.33478069601405</v>
      </c>
      <c r="F112" s="25">
        <f t="shared" si="5"/>
        <v>99.97663818968874</v>
      </c>
      <c r="G112" s="33">
        <v>91551.23</v>
      </c>
      <c r="H112" s="25">
        <f t="shared" si="2"/>
        <v>190.71638906435228</v>
      </c>
      <c r="I112" s="33">
        <f>D112-июнь!D112</f>
        <v>22450.900000000023</v>
      </c>
    </row>
    <row r="113" spans="1:9" ht="12.75">
      <c r="A113" s="8" t="s">
        <v>47</v>
      </c>
      <c r="B113" s="27">
        <v>221274.2</v>
      </c>
      <c r="C113" s="27">
        <v>115391.5</v>
      </c>
      <c r="D113" s="27">
        <v>115391.5</v>
      </c>
      <c r="E113" s="28">
        <f t="shared" si="4"/>
        <v>52.148646340151714</v>
      </c>
      <c r="F113" s="28">
        <f t="shared" si="5"/>
        <v>100</v>
      </c>
      <c r="G113" s="104">
        <v>89375.7</v>
      </c>
      <c r="H113" s="28">
        <f t="shared" si="2"/>
        <v>129.10835943103103</v>
      </c>
      <c r="I113" s="33">
        <f>D113-июнь!D113</f>
        <v>19070.399999999994</v>
      </c>
    </row>
    <row r="114" spans="1:9" ht="25.5">
      <c r="A114" s="8" t="s">
        <v>48</v>
      </c>
      <c r="B114" s="27">
        <v>125609.6</v>
      </c>
      <c r="C114" s="27">
        <v>59252.5</v>
      </c>
      <c r="D114" s="27">
        <v>59211.7</v>
      </c>
      <c r="E114" s="28">
        <f t="shared" si="4"/>
        <v>47.139470231574656</v>
      </c>
      <c r="F114" s="28">
        <f t="shared" si="5"/>
        <v>99.931142145901</v>
      </c>
      <c r="G114" s="104">
        <v>2175.53</v>
      </c>
      <c r="H114" s="28">
        <f t="shared" si="2"/>
        <v>2721.7137892835303</v>
      </c>
      <c r="I114" s="33">
        <f>D114-июнь!D114</f>
        <v>3380.5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D115-июнь!D115</f>
        <v>36.5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3">
        <f>D116-июнь!D116</f>
        <v>36.5</v>
      </c>
    </row>
    <row r="117" spans="1:9" ht="12.75">
      <c r="A117" s="11" t="s">
        <v>49</v>
      </c>
      <c r="B117" s="33">
        <f>B118+B120+B121+B122</f>
        <v>170051.78</v>
      </c>
      <c r="C117" s="33">
        <f>C118+C120+C121+C122</f>
        <v>82360.2</v>
      </c>
      <c r="D117" s="33">
        <f>D118+D120+D121+D122</f>
        <v>82172</v>
      </c>
      <c r="E117" s="33">
        <f>E118+E119+E120+E121</f>
        <v>136.16554442031503</v>
      </c>
      <c r="F117" s="33" t="e">
        <f>F118+F119+F120+F121</f>
        <v>#DIV/0!</v>
      </c>
      <c r="G117" s="33">
        <f>G118+G119+G120+G121+G122</f>
        <v>50936.82000000001</v>
      </c>
      <c r="H117" s="25">
        <f t="shared" si="2"/>
        <v>161.3214173951181</v>
      </c>
      <c r="I117" s="33">
        <f>D117-июнь!D117</f>
        <v>8717.200000000012</v>
      </c>
    </row>
    <row r="118" spans="1:9" ht="12.75">
      <c r="A118" s="8" t="s">
        <v>50</v>
      </c>
      <c r="B118" s="27">
        <v>3025.38</v>
      </c>
      <c r="C118" s="27">
        <v>1132.8</v>
      </c>
      <c r="D118" s="27">
        <v>1132.8</v>
      </c>
      <c r="E118" s="28">
        <f>$D:$D/$B:$B*100</f>
        <v>37.44323027189972</v>
      </c>
      <c r="F118" s="28">
        <v>0</v>
      </c>
      <c r="G118" s="104">
        <v>1291.14</v>
      </c>
      <c r="H118" s="28">
        <f t="shared" si="2"/>
        <v>87.73641897857706</v>
      </c>
      <c r="I118" s="33">
        <f>D118-июнь!D118</f>
        <v>189.5999999999999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3">
        <f>D119-июнь!D119</f>
        <v>0</v>
      </c>
    </row>
    <row r="120" spans="1:9" ht="12.75">
      <c r="A120" s="8" t="s">
        <v>52</v>
      </c>
      <c r="B120" s="27">
        <v>106384.5</v>
      </c>
      <c r="C120" s="27">
        <v>49792.2</v>
      </c>
      <c r="D120" s="27">
        <v>49792.2</v>
      </c>
      <c r="E120" s="28">
        <f>$D:$D/$B:$B*100</f>
        <v>46.80399870281855</v>
      </c>
      <c r="F120" s="28">
        <v>0</v>
      </c>
      <c r="G120" s="104">
        <v>40106.97</v>
      </c>
      <c r="H120" s="28">
        <f t="shared" si="2"/>
        <v>124.14849588487984</v>
      </c>
      <c r="I120" s="33">
        <f>D120-июнь!D120</f>
        <v>1609.2999999999956</v>
      </c>
    </row>
    <row r="121" spans="1:9" ht="12.75">
      <c r="A121" s="8" t="s">
        <v>53</v>
      </c>
      <c r="B121" s="27">
        <v>58037.9</v>
      </c>
      <c r="C121" s="27">
        <v>30173.3</v>
      </c>
      <c r="D121" s="27">
        <v>30132.3</v>
      </c>
      <c r="E121" s="28">
        <f>$D:$D/$B:$B*100</f>
        <v>51.918315445596754</v>
      </c>
      <c r="F121" s="28">
        <f>$D:$D/$C:$C*100</f>
        <v>99.86411827675461</v>
      </c>
      <c r="G121" s="104">
        <v>8441.41</v>
      </c>
      <c r="H121" s="28">
        <f t="shared" si="2"/>
        <v>356.9581385100356</v>
      </c>
      <c r="I121" s="33">
        <f>D121-июнь!D121</f>
        <v>6852</v>
      </c>
    </row>
    <row r="122" spans="1:9" ht="12.75">
      <c r="A122" s="8" t="s">
        <v>54</v>
      </c>
      <c r="B122" s="27">
        <v>2604</v>
      </c>
      <c r="C122" s="27">
        <v>1261.9</v>
      </c>
      <c r="D122" s="27">
        <v>1114.7</v>
      </c>
      <c r="E122" s="28">
        <f>$D:$D/$B:$B*100</f>
        <v>42.80721966205837</v>
      </c>
      <c r="F122" s="28"/>
      <c r="G122" s="104">
        <v>1097.3</v>
      </c>
      <c r="H122" s="28">
        <f t="shared" si="2"/>
        <v>101.58571038002371</v>
      </c>
      <c r="I122" s="33">
        <f>D122-июнь!D122</f>
        <v>66.29999999999995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134851.4</v>
      </c>
      <c r="D123" s="26">
        <f>D124+D125+D126</f>
        <v>134126.5</v>
      </c>
      <c r="E123" s="25">
        <f>$D:$D/$B:$B*100</f>
        <v>37.13947422999274</v>
      </c>
      <c r="F123" s="25">
        <f>$D:$D/$C:$C*100</f>
        <v>99.46244532870998</v>
      </c>
      <c r="G123" s="26">
        <v>121362.23000000001</v>
      </c>
      <c r="H123" s="25">
        <f t="shared" si="2"/>
        <v>110.51749790688585</v>
      </c>
      <c r="I123" s="33">
        <f>D123-июнь!D123</f>
        <v>27327</v>
      </c>
    </row>
    <row r="124" spans="1:9" ht="12.75">
      <c r="A124" s="39" t="s">
        <v>62</v>
      </c>
      <c r="B124" s="27">
        <v>294545.2</v>
      </c>
      <c r="C124" s="27">
        <v>99606.5</v>
      </c>
      <c r="D124" s="27">
        <v>99001.9</v>
      </c>
      <c r="E124" s="28">
        <f>$D:$D/$B:$B*100</f>
        <v>33.61178522006129</v>
      </c>
      <c r="F124" s="28">
        <f>$D:$D/$C:$C*100</f>
        <v>99.3930115002535</v>
      </c>
      <c r="G124" s="104">
        <v>51034.79</v>
      </c>
      <c r="H124" s="28">
        <f t="shared" si="2"/>
        <v>193.9890415929996</v>
      </c>
      <c r="I124" s="33">
        <f>D124-июнь!D124</f>
        <v>22995.59999999999</v>
      </c>
    </row>
    <row r="125" spans="1:9" ht="24.75" customHeight="1">
      <c r="A125" s="12" t="s">
        <v>63</v>
      </c>
      <c r="B125" s="27">
        <v>61418.5</v>
      </c>
      <c r="C125" s="27">
        <v>32719.4</v>
      </c>
      <c r="D125" s="27">
        <v>32719.4</v>
      </c>
      <c r="E125" s="28">
        <v>0</v>
      </c>
      <c r="F125" s="28">
        <v>0</v>
      </c>
      <c r="G125" s="104">
        <v>68198</v>
      </c>
      <c r="H125" s="28">
        <f t="shared" si="2"/>
        <v>47.977066776151794</v>
      </c>
      <c r="I125" s="33">
        <f>D125-июнь!D125</f>
        <v>4081.100000000002</v>
      </c>
    </row>
    <row r="126" spans="1:9" ht="25.5">
      <c r="A126" s="12" t="s">
        <v>73</v>
      </c>
      <c r="B126" s="27">
        <v>5179</v>
      </c>
      <c r="C126" s="27">
        <v>2525.5</v>
      </c>
      <c r="D126" s="27">
        <v>2405.2</v>
      </c>
      <c r="E126" s="28">
        <f>$D:$D/$B:$B*100</f>
        <v>46.441397953272826</v>
      </c>
      <c r="F126" s="28">
        <f>$D:$D/$C:$C*100</f>
        <v>95.23658681449217</v>
      </c>
      <c r="G126" s="104">
        <v>2129.44</v>
      </c>
      <c r="H126" s="28">
        <f t="shared" si="2"/>
        <v>112.94988353745585</v>
      </c>
      <c r="I126" s="33">
        <f>D126-июнь!D126</f>
        <v>250.29999999999973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D127-июнь!D127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3">
        <f>D128-июнь!D128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4638028.19</v>
      </c>
      <c r="C129" s="33">
        <f>C80+C89+C90+C91+C97+C105+C112+C115+C117+C123+C127+C102</f>
        <v>1992847.9899999998</v>
      </c>
      <c r="D129" s="33">
        <f>D80+D89+D90+D91+D97+D105+D112+D115+D117+D123+D127+D102+0.1</f>
        <v>1987313.39</v>
      </c>
      <c r="E129" s="25">
        <f>$D:$D/$B:$B*100</f>
        <v>42.848238703784155</v>
      </c>
      <c r="F129" s="25">
        <f>$D:$D/$C:$C*100</f>
        <v>99.72227686066513</v>
      </c>
      <c r="G129" s="33">
        <v>1579823.08384</v>
      </c>
      <c r="H129" s="25">
        <f t="shared" si="2"/>
        <v>125.79341385299503</v>
      </c>
      <c r="I129" s="33">
        <f>D129-июнь!D129</f>
        <v>330734.99999999977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133798.8700000001</v>
      </c>
      <c r="D130" s="80">
        <f>D74-D129</f>
        <v>187963.86999999988</v>
      </c>
      <c r="E130" s="80"/>
      <c r="F130" s="80"/>
      <c r="G130" s="33">
        <v>50875.21616000007</v>
      </c>
      <c r="H130" s="80"/>
      <c r="I130" s="33">
        <f>D130-июнь!D130</f>
        <v>94054.80000000005</v>
      </c>
    </row>
    <row r="131" spans="1:9" ht="24" customHeight="1">
      <c r="A131" s="1" t="s">
        <v>57</v>
      </c>
      <c r="B131" s="27" t="s">
        <v>159</v>
      </c>
      <c r="C131" s="27"/>
      <c r="D131" s="27" t="s">
        <v>183</v>
      </c>
      <c r="E131" s="27"/>
      <c r="F131" s="27"/>
      <c r="G131" s="27" t="s">
        <v>182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252187.5</v>
      </c>
      <c r="E132" s="77"/>
      <c r="F132" s="77">
        <f>F134+F135</f>
        <v>0</v>
      </c>
      <c r="G132" s="106">
        <v>81696.8</v>
      </c>
      <c r="H132" s="77"/>
      <c r="I132" s="33">
        <f>D132-июнь!D132</f>
        <v>94054.79999999999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D133-июнь!D133</f>
        <v>0</v>
      </c>
    </row>
    <row r="134" spans="1:9" ht="12.75">
      <c r="A134" s="5" t="s">
        <v>59</v>
      </c>
      <c r="B134" s="78">
        <v>53815.7</v>
      </c>
      <c r="C134" s="27"/>
      <c r="D134" s="27">
        <v>169654.4</v>
      </c>
      <c r="E134" s="27"/>
      <c r="F134" s="27"/>
      <c r="G134" s="27">
        <v>41514.4</v>
      </c>
      <c r="H134" s="35"/>
      <c r="I134" s="33">
        <f>D134-июнь!D134</f>
        <v>123966.99999999999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f>252187.5-169654.4</f>
        <v>82533.1</v>
      </c>
      <c r="E135" s="27"/>
      <c r="F135" s="27"/>
      <c r="G135" s="27">
        <v>40182.4</v>
      </c>
      <c r="H135" s="35"/>
      <c r="I135" s="33">
        <f>D135-июнь!D135</f>
        <v>-29912.199999999997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D136-июнь!D136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D137-июнь!D137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D138-июнь!D138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:I7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184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185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408828.17</v>
      </c>
      <c r="D7" s="33">
        <f>D8+D17+D22+D27+D30+D38+D47+D48+D49+D53+D64+D37</f>
        <v>459485.44</v>
      </c>
      <c r="E7" s="25">
        <f>D7/B7*100</f>
        <v>61.83615821832149</v>
      </c>
      <c r="F7" s="25">
        <v>27699.089999999997</v>
      </c>
      <c r="G7" s="33">
        <v>448648.5</v>
      </c>
      <c r="H7" s="25">
        <f>C7/G7*100</f>
        <v>91.12438133639141</v>
      </c>
      <c r="I7" s="33">
        <f>D7-июль!D7</f>
        <v>54416.68000000005</v>
      </c>
    </row>
    <row r="8" spans="1:9" ht="12.75">
      <c r="A8" s="47" t="s">
        <v>4</v>
      </c>
      <c r="B8" s="25">
        <f>B9+B10</f>
        <v>373116.60000000003</v>
      </c>
      <c r="C8" s="25">
        <f>C9+C10</f>
        <v>202352</v>
      </c>
      <c r="D8" s="25">
        <f>D9+D10</f>
        <v>236123.03</v>
      </c>
      <c r="E8" s="25">
        <f aca="true" t="shared" si="0" ref="E8:E73">D8/B8*100</f>
        <v>63.283978788400184</v>
      </c>
      <c r="F8" s="25">
        <v>10645.39</v>
      </c>
      <c r="G8" s="25">
        <v>240832.6</v>
      </c>
      <c r="H8" s="25">
        <f aca="true" t="shared" si="1" ref="H8:H73">C8/G8*100</f>
        <v>84.02184754057383</v>
      </c>
      <c r="I8" s="33">
        <f>D8-июль!D8</f>
        <v>30925.930000000022</v>
      </c>
    </row>
    <row r="9" spans="1:9" ht="25.5">
      <c r="A9" s="54" t="s">
        <v>5</v>
      </c>
      <c r="B9" s="27">
        <v>8631</v>
      </c>
      <c r="C9" s="27">
        <v>6631</v>
      </c>
      <c r="D9" s="27">
        <v>10643.48</v>
      </c>
      <c r="E9" s="27">
        <f t="shared" si="0"/>
        <v>123.31688101031166</v>
      </c>
      <c r="F9" s="25">
        <v>200.86</v>
      </c>
      <c r="G9" s="26">
        <v>4087.5</v>
      </c>
      <c r="H9" s="25">
        <f t="shared" si="1"/>
        <v>162.2262996941896</v>
      </c>
      <c r="I9" s="33">
        <f>D9-июль!D9</f>
        <v>1062.58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195721</v>
      </c>
      <c r="D10" s="33">
        <f>SUM(D11:D16)</f>
        <v>225479.55</v>
      </c>
      <c r="E10" s="25">
        <f t="shared" si="0"/>
        <v>61.862402794513685</v>
      </c>
      <c r="F10" s="25">
        <v>10444.529999999999</v>
      </c>
      <c r="G10" s="42">
        <v>236745.2</v>
      </c>
      <c r="H10" s="25">
        <f t="shared" si="1"/>
        <v>82.671581092246</v>
      </c>
      <c r="I10" s="33">
        <f>D10-июль!D10</f>
        <v>29863.350000000006</v>
      </c>
    </row>
    <row r="11" spans="1:9" ht="51">
      <c r="A11" s="51" t="s">
        <v>74</v>
      </c>
      <c r="B11" s="27">
        <v>344651.2</v>
      </c>
      <c r="C11" s="27">
        <v>179500</v>
      </c>
      <c r="D11" s="27">
        <v>204765.57</v>
      </c>
      <c r="E11" s="27">
        <f t="shared" si="0"/>
        <v>59.412405933883306</v>
      </c>
      <c r="F11" s="27">
        <v>10058</v>
      </c>
      <c r="G11" s="27">
        <v>178439</v>
      </c>
      <c r="H11" s="25">
        <f t="shared" si="1"/>
        <v>100.59460095606903</v>
      </c>
      <c r="I11" s="33">
        <f>D11-июль!D11</f>
        <v>28325.27000000002</v>
      </c>
    </row>
    <row r="12" spans="1:9" ht="51" customHeight="1">
      <c r="A12" s="51" t="s">
        <v>75</v>
      </c>
      <c r="B12" s="27">
        <v>1745</v>
      </c>
      <c r="C12" s="27">
        <v>1381</v>
      </c>
      <c r="D12" s="27">
        <v>2908.19</v>
      </c>
      <c r="E12" s="27">
        <f t="shared" si="0"/>
        <v>166.65845272206303</v>
      </c>
      <c r="F12" s="27">
        <v>81.56</v>
      </c>
      <c r="G12" s="27">
        <v>573.3</v>
      </c>
      <c r="H12" s="25">
        <f t="shared" si="1"/>
        <v>240.8860980289552</v>
      </c>
      <c r="I12" s="33">
        <f>D12-июль!D12</f>
        <v>140.38999999999987</v>
      </c>
    </row>
    <row r="13" spans="1:9" ht="25.5">
      <c r="A13" s="51" t="s">
        <v>76</v>
      </c>
      <c r="B13" s="27">
        <v>5600.4</v>
      </c>
      <c r="C13" s="27">
        <v>4630</v>
      </c>
      <c r="D13" s="27">
        <v>4513</v>
      </c>
      <c r="E13" s="27">
        <f t="shared" si="0"/>
        <v>80.58352974787516</v>
      </c>
      <c r="F13" s="27">
        <v>117.15</v>
      </c>
      <c r="G13" s="27">
        <v>4177.2</v>
      </c>
      <c r="H13" s="25">
        <f t="shared" si="1"/>
        <v>110.83979699320119</v>
      </c>
      <c r="I13" s="33">
        <f>D13-июль!D13</f>
        <v>450.6999999999998</v>
      </c>
    </row>
    <row r="14" spans="1:9" ht="63.75">
      <c r="A14" s="51" t="s">
        <v>78</v>
      </c>
      <c r="B14" s="27">
        <v>3850</v>
      </c>
      <c r="C14" s="27">
        <v>2610</v>
      </c>
      <c r="D14" s="27">
        <v>2505.96</v>
      </c>
      <c r="E14" s="27">
        <f t="shared" si="0"/>
        <v>65.08987012987014</v>
      </c>
      <c r="F14" s="27">
        <v>187.82</v>
      </c>
      <c r="G14" s="27">
        <v>2572.5</v>
      </c>
      <c r="H14" s="25">
        <f t="shared" si="1"/>
        <v>101.45772594752187</v>
      </c>
      <c r="I14" s="33">
        <f>D14-июль!D14</f>
        <v>277.3600000000001</v>
      </c>
    </row>
    <row r="15" spans="1:9" ht="37.5" customHeight="1">
      <c r="A15" s="51" t="s">
        <v>145</v>
      </c>
      <c r="B15" s="27">
        <v>8639</v>
      </c>
      <c r="C15" s="27">
        <v>7600</v>
      </c>
      <c r="D15" s="27">
        <v>8186.46</v>
      </c>
      <c r="E15" s="27">
        <f t="shared" si="0"/>
        <v>94.7616622294247</v>
      </c>
      <c r="F15" s="27"/>
      <c r="G15" s="34">
        <v>50983.2</v>
      </c>
      <c r="H15" s="25">
        <f t="shared" si="1"/>
        <v>14.906871283089332</v>
      </c>
      <c r="I15" s="33">
        <f>D15-июль!D15</f>
        <v>529.2600000000002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2600.37</v>
      </c>
      <c r="E16" s="27">
        <v>0</v>
      </c>
      <c r="F16" s="27"/>
      <c r="G16" s="33">
        <v>0</v>
      </c>
      <c r="H16" s="25">
        <v>0</v>
      </c>
      <c r="I16" s="33">
        <f>D16-июль!D16</f>
        <v>140.3699999999999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41735</v>
      </c>
      <c r="D17" s="26">
        <f>SUM(D18:D21)</f>
        <v>43968.439999999995</v>
      </c>
      <c r="E17" s="25">
        <f t="shared" si="0"/>
        <v>74.4099539917948</v>
      </c>
      <c r="F17" s="25">
        <v>1853.18</v>
      </c>
      <c r="G17" s="26">
        <v>41556.3</v>
      </c>
      <c r="H17" s="25">
        <f t="shared" si="1"/>
        <v>100.43001903441835</v>
      </c>
      <c r="I17" s="33">
        <f>D17-июль!D17</f>
        <v>6012.139999999992</v>
      </c>
    </row>
    <row r="18" spans="1:9" ht="37.5" customHeight="1">
      <c r="A18" s="37" t="s">
        <v>83</v>
      </c>
      <c r="B18" s="27">
        <v>27987.73</v>
      </c>
      <c r="C18" s="27">
        <v>19245</v>
      </c>
      <c r="D18" s="27">
        <v>22562.73</v>
      </c>
      <c r="E18" s="27">
        <f t="shared" si="0"/>
        <v>80.61650587596779</v>
      </c>
      <c r="F18" s="27">
        <v>844.23</v>
      </c>
      <c r="G18" s="34">
        <v>20394.1</v>
      </c>
      <c r="H18" s="25">
        <f t="shared" si="1"/>
        <v>94.365527284852</v>
      </c>
      <c r="I18" s="33">
        <f>D18-июль!D18</f>
        <v>3056.2299999999996</v>
      </c>
    </row>
    <row r="19" spans="1:9" ht="56.25" customHeight="1">
      <c r="A19" s="37" t="s">
        <v>84</v>
      </c>
      <c r="B19" s="27">
        <v>194.4</v>
      </c>
      <c r="C19" s="27">
        <v>120</v>
      </c>
      <c r="D19" s="27">
        <v>120.12</v>
      </c>
      <c r="E19" s="27">
        <f t="shared" si="0"/>
        <v>61.79012345679013</v>
      </c>
      <c r="F19" s="27">
        <v>5.74</v>
      </c>
      <c r="G19" s="34">
        <v>117.9</v>
      </c>
      <c r="H19" s="25">
        <f t="shared" si="1"/>
        <v>101.78117048346056</v>
      </c>
      <c r="I19" s="33">
        <f>D19-июль!D19</f>
        <v>15.420000000000002</v>
      </c>
    </row>
    <row r="20" spans="1:9" ht="55.5" customHeight="1">
      <c r="A20" s="37" t="s">
        <v>85</v>
      </c>
      <c r="B20" s="27">
        <v>34598.53</v>
      </c>
      <c r="C20" s="27">
        <v>24750</v>
      </c>
      <c r="D20" s="27">
        <v>23929.3</v>
      </c>
      <c r="E20" s="27">
        <f t="shared" si="0"/>
        <v>69.16276500764627</v>
      </c>
      <c r="F20" s="27">
        <v>1158.41</v>
      </c>
      <c r="G20" s="34">
        <v>23418.5</v>
      </c>
      <c r="H20" s="25">
        <f t="shared" si="1"/>
        <v>105.68567585455943</v>
      </c>
      <c r="I20" s="33">
        <f>D20-июль!D20</f>
        <v>3233.5999999999985</v>
      </c>
    </row>
    <row r="21" spans="1:9" ht="15.75" customHeight="1">
      <c r="A21" s="37" t="s">
        <v>86</v>
      </c>
      <c r="B21" s="27">
        <v>-3691.2</v>
      </c>
      <c r="C21" s="27">
        <v>-2380</v>
      </c>
      <c r="D21" s="27">
        <v>-2643.71</v>
      </c>
      <c r="E21" s="27">
        <f t="shared" si="0"/>
        <v>71.62196575639359</v>
      </c>
      <c r="F21" s="27">
        <v>-155.2</v>
      </c>
      <c r="G21" s="34">
        <v>-2374.2</v>
      </c>
      <c r="H21" s="25">
        <f t="shared" si="1"/>
        <v>100.24429281442171</v>
      </c>
      <c r="I21" s="33">
        <f>D21-июль!D21</f>
        <v>-293.1100000000001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105815</v>
      </c>
      <c r="D22" s="26">
        <f>SUM(D23:D26)</f>
        <v>107171.29000000001</v>
      </c>
      <c r="E22" s="25">
        <f t="shared" si="0"/>
        <v>71.9457268431465</v>
      </c>
      <c r="F22" s="25">
        <v>7362.96</v>
      </c>
      <c r="G22" s="26">
        <v>92274.3</v>
      </c>
      <c r="H22" s="25">
        <f t="shared" si="1"/>
        <v>114.67440013091401</v>
      </c>
      <c r="I22" s="33">
        <f>D22-июль!D22</f>
        <v>7635.590000000011</v>
      </c>
    </row>
    <row r="23" spans="1:9" ht="28.5" customHeight="1">
      <c r="A23" s="51" t="s">
        <v>146</v>
      </c>
      <c r="B23" s="27">
        <v>116885.1</v>
      </c>
      <c r="C23" s="27">
        <v>86400</v>
      </c>
      <c r="D23" s="27">
        <v>91346.02</v>
      </c>
      <c r="E23" s="27">
        <f t="shared" si="0"/>
        <v>78.15026893932588</v>
      </c>
      <c r="F23" s="27"/>
      <c r="G23" s="27">
        <v>76105.6</v>
      </c>
      <c r="H23" s="25">
        <f t="shared" si="1"/>
        <v>113.52646848589328</v>
      </c>
      <c r="I23" s="33">
        <f>D23-июль!D23</f>
        <v>7442.520000000004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-626.77</v>
      </c>
      <c r="E24" s="27" t="s">
        <v>148</v>
      </c>
      <c r="F24" s="27">
        <v>7198.75</v>
      </c>
      <c r="G24" s="27">
        <v>86.2</v>
      </c>
      <c r="H24" s="25">
        <f t="shared" si="1"/>
        <v>0</v>
      </c>
      <c r="I24" s="33">
        <f>D24-июль!D24</f>
        <v>10.830000000000041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440.63</v>
      </c>
      <c r="E25" s="27">
        <f t="shared" si="0"/>
        <v>61.62657342657343</v>
      </c>
      <c r="F25" s="27">
        <v>113.58</v>
      </c>
      <c r="G25" s="34">
        <v>296.5</v>
      </c>
      <c r="H25" s="25">
        <f t="shared" si="1"/>
        <v>241.14671163575042</v>
      </c>
      <c r="I25" s="33">
        <f>D25-июль!D25</f>
        <v>0.6299999999999955</v>
      </c>
    </row>
    <row r="26" spans="1:9" ht="27" customHeight="1">
      <c r="A26" s="51" t="s">
        <v>88</v>
      </c>
      <c r="B26" s="27">
        <v>31361.2</v>
      </c>
      <c r="C26" s="27">
        <v>18700</v>
      </c>
      <c r="D26" s="27">
        <v>16011.41</v>
      </c>
      <c r="E26" s="27">
        <f t="shared" si="0"/>
        <v>51.054838462813926</v>
      </c>
      <c r="F26" s="27">
        <v>50.63</v>
      </c>
      <c r="G26" s="27">
        <v>15786</v>
      </c>
      <c r="H26" s="25">
        <f t="shared" si="1"/>
        <v>118.45939440010136</v>
      </c>
      <c r="I26" s="33">
        <f>D26-июль!D26</f>
        <v>181.61000000000058</v>
      </c>
    </row>
    <row r="27" spans="1:9" ht="12.75">
      <c r="A27" s="54" t="s">
        <v>8</v>
      </c>
      <c r="B27" s="26">
        <f>SUM(B28:B29)</f>
        <v>42454.6</v>
      </c>
      <c r="C27" s="26">
        <f>SUM(C28:C29)</f>
        <v>11600</v>
      </c>
      <c r="D27" s="26">
        <f>SUM(D28:D29)</f>
        <v>11307.06</v>
      </c>
      <c r="E27" s="25">
        <f t="shared" si="0"/>
        <v>26.633297687411968</v>
      </c>
      <c r="F27" s="25">
        <v>2465.82</v>
      </c>
      <c r="G27" s="26">
        <v>11880.3</v>
      </c>
      <c r="H27" s="25">
        <f t="shared" si="1"/>
        <v>97.64063197057314</v>
      </c>
      <c r="I27" s="33">
        <f>D27-июль!D27</f>
        <v>1160.2600000000002</v>
      </c>
    </row>
    <row r="28" spans="1:9" ht="12.75">
      <c r="A28" s="51" t="s">
        <v>106</v>
      </c>
      <c r="B28" s="27">
        <v>24668.5</v>
      </c>
      <c r="C28" s="27">
        <v>3950</v>
      </c>
      <c r="D28" s="27">
        <v>3298.58</v>
      </c>
      <c r="E28" s="27">
        <f t="shared" si="0"/>
        <v>13.371627784421428</v>
      </c>
      <c r="F28" s="27">
        <v>536.1</v>
      </c>
      <c r="G28" s="34">
        <v>4195.4</v>
      </c>
      <c r="H28" s="25">
        <f t="shared" si="1"/>
        <v>94.15073652095153</v>
      </c>
      <c r="I28" s="33">
        <f>D28-июль!D28</f>
        <v>539.2799999999997</v>
      </c>
    </row>
    <row r="29" spans="1:9" ht="12.75">
      <c r="A29" s="51" t="s">
        <v>107</v>
      </c>
      <c r="B29" s="27">
        <v>17786.1</v>
      </c>
      <c r="C29" s="27">
        <v>7650</v>
      </c>
      <c r="D29" s="27">
        <v>8008.48</v>
      </c>
      <c r="E29" s="27">
        <f t="shared" si="0"/>
        <v>45.02662191261716</v>
      </c>
      <c r="F29" s="27">
        <v>1929.72</v>
      </c>
      <c r="G29" s="27">
        <v>7684.9</v>
      </c>
      <c r="H29" s="25">
        <f t="shared" si="1"/>
        <v>99.54586266574712</v>
      </c>
      <c r="I29" s="33">
        <f>D29-июль!D29</f>
        <v>620.9799999999996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10530</v>
      </c>
      <c r="D30" s="26">
        <f>SUM(D31:D33)</f>
        <v>12349.43</v>
      </c>
      <c r="E30" s="26">
        <f t="shared" si="0"/>
        <v>79.16301282051282</v>
      </c>
      <c r="F30" s="26">
        <v>793.07</v>
      </c>
      <c r="G30" s="26">
        <v>11187.8</v>
      </c>
      <c r="H30" s="25">
        <f t="shared" si="1"/>
        <v>94.12038112944458</v>
      </c>
      <c r="I30" s="33">
        <f>D30-июль!D30</f>
        <v>1960.4300000000003</v>
      </c>
    </row>
    <row r="31" spans="1:9" ht="25.5">
      <c r="A31" s="51" t="s">
        <v>10</v>
      </c>
      <c r="B31" s="27">
        <v>15550</v>
      </c>
      <c r="C31" s="27">
        <v>10500</v>
      </c>
      <c r="D31" s="27">
        <v>12324.43</v>
      </c>
      <c r="E31" s="27">
        <f t="shared" si="0"/>
        <v>79.2567845659164</v>
      </c>
      <c r="F31" s="27">
        <v>793.07</v>
      </c>
      <c r="G31" s="27">
        <v>11089.8</v>
      </c>
      <c r="H31" s="25">
        <f t="shared" si="1"/>
        <v>94.68159930747174</v>
      </c>
      <c r="I31" s="33">
        <f>D31-июль!D31</f>
        <v>1955.4300000000003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48</v>
      </c>
      <c r="H32" s="25">
        <f t="shared" si="1"/>
        <v>0</v>
      </c>
      <c r="I32" s="33">
        <f>D32-июль!D32</f>
        <v>0</v>
      </c>
    </row>
    <row r="33" spans="1:9" ht="25.5">
      <c r="A33" s="51" t="s">
        <v>90</v>
      </c>
      <c r="B33" s="27">
        <v>50</v>
      </c>
      <c r="C33" s="27">
        <v>30</v>
      </c>
      <c r="D33" s="27">
        <v>25</v>
      </c>
      <c r="E33" s="27">
        <f t="shared" si="0"/>
        <v>50</v>
      </c>
      <c r="F33" s="27">
        <v>0</v>
      </c>
      <c r="G33" s="107">
        <v>50</v>
      </c>
      <c r="H33" s="25">
        <f t="shared" si="1"/>
        <v>60</v>
      </c>
      <c r="I33" s="33">
        <f>D33-июль!D33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D37-июль!D37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38974.04</v>
      </c>
      <c r="D38" s="26">
        <f>SUM(D40:D46)</f>
        <v>35689.799999999996</v>
      </c>
      <c r="E38" s="26">
        <f t="shared" si="0"/>
        <v>61.851371482562634</v>
      </c>
      <c r="F38" s="26">
        <v>3247.05</v>
      </c>
      <c r="G38" s="26">
        <v>33614.3</v>
      </c>
      <c r="H38" s="25">
        <f t="shared" si="1"/>
        <v>115.94482110292346</v>
      </c>
      <c r="I38" s="33">
        <f>D38-июль!D38</f>
        <v>-944.070000000007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D39-июль!D39</f>
        <v>0</v>
      </c>
    </row>
    <row r="40" spans="1:9" ht="76.5">
      <c r="A40" s="51" t="s">
        <v>117</v>
      </c>
      <c r="B40" s="27">
        <v>29271.18</v>
      </c>
      <c r="C40" s="27">
        <v>19514.12</v>
      </c>
      <c r="D40" s="27">
        <v>17990.73</v>
      </c>
      <c r="E40" s="27">
        <f t="shared" si="0"/>
        <v>61.46226424763197</v>
      </c>
      <c r="F40" s="27">
        <v>2393.3</v>
      </c>
      <c r="G40" s="34">
        <v>18431.8</v>
      </c>
      <c r="H40" s="25">
        <f t="shared" si="1"/>
        <v>105.87202552111026</v>
      </c>
      <c r="I40" s="33">
        <f>D40-июль!D40</f>
        <v>-3182.970000000001</v>
      </c>
    </row>
    <row r="41" spans="1:9" ht="76.5">
      <c r="A41" s="51" t="s">
        <v>125</v>
      </c>
      <c r="B41" s="27">
        <v>5434.31</v>
      </c>
      <c r="C41" s="27">
        <v>3622.87</v>
      </c>
      <c r="D41" s="27">
        <v>4151.37</v>
      </c>
      <c r="E41" s="27">
        <f t="shared" si="0"/>
        <v>76.39185103536603</v>
      </c>
      <c r="F41" s="27">
        <v>75.44</v>
      </c>
      <c r="G41" s="34">
        <v>2793.8</v>
      </c>
      <c r="H41" s="25">
        <f t="shared" si="1"/>
        <v>129.675352566397</v>
      </c>
      <c r="I41" s="33">
        <f>D41-июль!D41</f>
        <v>502.8699999999999</v>
      </c>
    </row>
    <row r="42" spans="1:9" ht="76.5">
      <c r="A42" s="51" t="s">
        <v>118</v>
      </c>
      <c r="B42" s="27">
        <v>515.73</v>
      </c>
      <c r="C42" s="27">
        <v>339.18</v>
      </c>
      <c r="D42" s="27">
        <v>551.17</v>
      </c>
      <c r="E42" s="27">
        <f t="shared" si="0"/>
        <v>106.87181277024797</v>
      </c>
      <c r="F42" s="27">
        <v>3.43</v>
      </c>
      <c r="G42" s="34">
        <v>319.3</v>
      </c>
      <c r="H42" s="25">
        <f t="shared" si="1"/>
        <v>106.22611963670529</v>
      </c>
      <c r="I42" s="33">
        <f>D42-июль!D42</f>
        <v>126.36999999999995</v>
      </c>
    </row>
    <row r="43" spans="1:9" ht="38.25">
      <c r="A43" s="51" t="s">
        <v>119</v>
      </c>
      <c r="B43" s="27">
        <v>17384.33</v>
      </c>
      <c r="C43" s="27">
        <v>11589.55</v>
      </c>
      <c r="D43" s="27">
        <v>9858.29</v>
      </c>
      <c r="E43" s="27">
        <f t="shared" si="0"/>
        <v>56.70790878912215</v>
      </c>
      <c r="F43" s="27">
        <v>538.73</v>
      </c>
      <c r="G43" s="34">
        <v>9505.5</v>
      </c>
      <c r="H43" s="25">
        <f t="shared" si="1"/>
        <v>121.92467518804901</v>
      </c>
      <c r="I43" s="33">
        <f>D43-июль!D43</f>
        <v>1160.4900000000016</v>
      </c>
    </row>
    <row r="44" spans="1:9" ht="44.25" customHeight="1">
      <c r="A44" s="51" t="s">
        <v>147</v>
      </c>
      <c r="B44" s="27">
        <v>62.2</v>
      </c>
      <c r="C44" s="27">
        <v>41.47</v>
      </c>
      <c r="D44" s="27">
        <v>17.23</v>
      </c>
      <c r="E44" s="27">
        <f t="shared" si="0"/>
        <v>27.700964630225076</v>
      </c>
      <c r="F44" s="27"/>
      <c r="G44" s="34">
        <v>11.1</v>
      </c>
      <c r="H44" s="25" t="s">
        <v>148</v>
      </c>
      <c r="I44" s="33">
        <f>D44-июль!D44</f>
        <v>3.530000000000001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D45-июль!D45</f>
        <v>224</v>
      </c>
    </row>
    <row r="46" spans="1:9" ht="76.5">
      <c r="A46" s="51" t="s">
        <v>121</v>
      </c>
      <c r="B46" s="27">
        <v>3503.77</v>
      </c>
      <c r="C46" s="27">
        <v>2335.85</v>
      </c>
      <c r="D46" s="27">
        <v>1869.64</v>
      </c>
      <c r="E46" s="27">
        <f t="shared" si="0"/>
        <v>53.36080850055798</v>
      </c>
      <c r="F46" s="27">
        <v>236.15</v>
      </c>
      <c r="G46" s="27">
        <v>2075.2</v>
      </c>
      <c r="H46" s="25">
        <f t="shared" si="1"/>
        <v>112.56023515805707</v>
      </c>
      <c r="I46" s="33">
        <f>D46-июль!D46</f>
        <v>221.6400000000001</v>
      </c>
    </row>
    <row r="47" spans="1:9" ht="27" customHeight="1">
      <c r="A47" s="54" t="s">
        <v>13</v>
      </c>
      <c r="B47" s="33">
        <v>598.72</v>
      </c>
      <c r="C47" s="33">
        <v>416.18</v>
      </c>
      <c r="D47" s="33">
        <v>3012.81</v>
      </c>
      <c r="E47" s="33">
        <f t="shared" si="0"/>
        <v>503.2085114911812</v>
      </c>
      <c r="F47" s="33">
        <v>43.6</v>
      </c>
      <c r="G47" s="26">
        <v>556.6</v>
      </c>
      <c r="H47" s="33">
        <f t="shared" si="1"/>
        <v>74.77182896155227</v>
      </c>
      <c r="I47" s="33">
        <f>D47-июль!D47</f>
        <v>369.30999999999995</v>
      </c>
    </row>
    <row r="48" spans="1:9" ht="25.5">
      <c r="A48" s="54" t="s">
        <v>96</v>
      </c>
      <c r="B48" s="33">
        <v>1290.36</v>
      </c>
      <c r="C48" s="33">
        <v>884.06</v>
      </c>
      <c r="D48" s="33">
        <v>1888.42</v>
      </c>
      <c r="E48" s="33">
        <f t="shared" si="0"/>
        <v>146.34830589912895</v>
      </c>
      <c r="F48" s="33">
        <v>561.58</v>
      </c>
      <c r="G48" s="26">
        <v>9675.5</v>
      </c>
      <c r="H48" s="33">
        <f t="shared" si="1"/>
        <v>9.137098857940158</v>
      </c>
      <c r="I48" s="33">
        <f>D48-июль!D48</f>
        <v>604.4200000000001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4529.71</v>
      </c>
      <c r="E49" s="25">
        <f t="shared" si="0"/>
        <v>9.678867521367522</v>
      </c>
      <c r="F49" s="25">
        <v>585.5</v>
      </c>
      <c r="G49" s="33">
        <v>2383</v>
      </c>
      <c r="H49" s="25">
        <f t="shared" si="1"/>
        <v>0</v>
      </c>
      <c r="I49" s="33">
        <f>D49-июль!D49</f>
        <v>318.1099999999997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D50-июль!D50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4529.71</v>
      </c>
      <c r="E52" s="27">
        <f t="shared" si="0"/>
        <v>323.55071428571426</v>
      </c>
      <c r="F52" s="27">
        <v>548.36</v>
      </c>
      <c r="G52" s="27">
        <v>2383</v>
      </c>
      <c r="H52" s="25">
        <f t="shared" si="1"/>
        <v>0</v>
      </c>
      <c r="I52" s="33">
        <f>D52-июль!D52</f>
        <v>318.1099999999997</v>
      </c>
    </row>
    <row r="53" spans="1:9" ht="12.75">
      <c r="A53" s="54" t="s">
        <v>15</v>
      </c>
      <c r="B53" s="33">
        <v>-1455.1</v>
      </c>
      <c r="C53" s="33">
        <v>-2385</v>
      </c>
      <c r="D53" s="33">
        <v>-2265.71</v>
      </c>
      <c r="E53" s="26">
        <f t="shared" si="0"/>
        <v>155.70819874922688</v>
      </c>
      <c r="F53" s="26">
        <v>179.73</v>
      </c>
      <c r="G53" s="26">
        <v>4680.7</v>
      </c>
      <c r="H53" s="25">
        <f t="shared" si="1"/>
        <v>-50.95391714914436</v>
      </c>
      <c r="I53" s="33">
        <f>D53-июль!D53</f>
        <v>248.59000000000015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D63-июль!D63</f>
        <v>0</v>
      </c>
    </row>
    <row r="64" spans="1:9" ht="12.75">
      <c r="A64" s="47" t="s">
        <v>16</v>
      </c>
      <c r="B64" s="33">
        <v>-1089.27</v>
      </c>
      <c r="C64" s="33">
        <v>-1093.11</v>
      </c>
      <c r="D64" s="33">
        <v>5719.27</v>
      </c>
      <c r="E64" s="26">
        <f t="shared" si="0"/>
        <v>-525.0553122733575</v>
      </c>
      <c r="F64" s="26">
        <v>-38.79</v>
      </c>
      <c r="G64" s="26">
        <v>7.1</v>
      </c>
      <c r="H64" s="25" t="s">
        <v>148</v>
      </c>
      <c r="I64" s="33">
        <f>D64-июль!D64</f>
        <v>6125.97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408828.17</v>
      </c>
      <c r="D65" s="26">
        <f>D64+D53+D49+D48+D47+D38+D30+D27+D22+D17+D8+D37</f>
        <v>459485.44000000006</v>
      </c>
      <c r="E65" s="26">
        <f t="shared" si="0"/>
        <v>61.8361582183215</v>
      </c>
      <c r="F65" s="26">
        <v>27699.089999999997</v>
      </c>
      <c r="G65" s="26">
        <v>448648.5</v>
      </c>
      <c r="H65" s="25">
        <f t="shared" si="1"/>
        <v>91.12438133639141</v>
      </c>
      <c r="I65" s="33">
        <f>D65-июль!D65</f>
        <v>54416.68000000005</v>
      </c>
    </row>
    <row r="66" spans="1:9" ht="12.75">
      <c r="A66" s="54" t="s">
        <v>18</v>
      </c>
      <c r="B66" s="26">
        <f>B67+B72+B73</f>
        <v>3723997.0300000003</v>
      </c>
      <c r="C66" s="26">
        <f>C67+C72+C73</f>
        <v>2131414.35</v>
      </c>
      <c r="D66" s="26">
        <f>D67+D72+D73</f>
        <v>2129667.2899999996</v>
      </c>
      <c r="E66" s="26">
        <f t="shared" si="0"/>
        <v>57.18767423399367</v>
      </c>
      <c r="F66" s="26">
        <v>43822.57000000001</v>
      </c>
      <c r="G66" s="27">
        <v>1671244.2</v>
      </c>
      <c r="H66" s="25">
        <f t="shared" si="1"/>
        <v>127.53458471239571</v>
      </c>
      <c r="I66" s="33">
        <f>D66-июль!D66</f>
        <v>359458.6899999997</v>
      </c>
    </row>
    <row r="67" spans="1:9" ht="25.5">
      <c r="A67" s="54" t="s">
        <v>19</v>
      </c>
      <c r="B67" s="26">
        <f>SUM(B68:B71)</f>
        <v>3732377.2800000003</v>
      </c>
      <c r="C67" s="26">
        <f>SUM(C68:C71)</f>
        <v>2139794.5900000003</v>
      </c>
      <c r="D67" s="26">
        <f>SUM(D68:D71)</f>
        <v>2139794.4899999998</v>
      </c>
      <c r="E67" s="26">
        <f t="shared" si="0"/>
        <v>57.330605388317004</v>
      </c>
      <c r="F67" s="26">
        <v>46091.770000000004</v>
      </c>
      <c r="G67" s="27">
        <v>1689617.1</v>
      </c>
      <c r="H67" s="25">
        <f t="shared" si="1"/>
        <v>126.64375792598217</v>
      </c>
      <c r="I67" s="33">
        <f>D67-июль!D67</f>
        <v>359663.58999999985</v>
      </c>
    </row>
    <row r="68" spans="1:9" ht="12.75">
      <c r="A68" s="51" t="s">
        <v>108</v>
      </c>
      <c r="B68" s="27">
        <v>578714.4</v>
      </c>
      <c r="C68" s="27">
        <v>487675.85</v>
      </c>
      <c r="D68" s="27">
        <v>487675.75</v>
      </c>
      <c r="E68" s="25">
        <f t="shared" si="0"/>
        <v>84.26881204269326</v>
      </c>
      <c r="F68" s="25">
        <v>15902.8</v>
      </c>
      <c r="G68" s="27">
        <v>364346.4</v>
      </c>
      <c r="H68" s="25">
        <f t="shared" si="1"/>
        <v>133.8495042080833</v>
      </c>
      <c r="I68" s="33">
        <f>D68-июль!D68</f>
        <v>24791.849999999977</v>
      </c>
    </row>
    <row r="69" spans="1:9" ht="12.75" customHeight="1">
      <c r="A69" s="51" t="s">
        <v>109</v>
      </c>
      <c r="B69" s="27">
        <v>1750748.84</v>
      </c>
      <c r="C69" s="27">
        <v>740833.23</v>
      </c>
      <c r="D69" s="27">
        <v>740833.23</v>
      </c>
      <c r="E69" s="25">
        <f t="shared" si="0"/>
        <v>42.31522038306762</v>
      </c>
      <c r="F69" s="25">
        <v>0</v>
      </c>
      <c r="G69" s="27">
        <v>582812.4</v>
      </c>
      <c r="H69" s="25">
        <f t="shared" si="1"/>
        <v>127.11349827148494</v>
      </c>
      <c r="I69" s="33">
        <f>D69-июль!D69</f>
        <v>241675.93</v>
      </c>
    </row>
    <row r="70" spans="1:9" ht="18.75" customHeight="1">
      <c r="A70" s="51" t="s">
        <v>110</v>
      </c>
      <c r="B70" s="27">
        <v>1341815.2</v>
      </c>
      <c r="C70" s="27">
        <v>874695.2</v>
      </c>
      <c r="D70" s="27">
        <v>874695.2</v>
      </c>
      <c r="E70" s="25">
        <f t="shared" si="0"/>
        <v>65.187456514131</v>
      </c>
      <c r="F70" s="25">
        <v>30188.97</v>
      </c>
      <c r="G70" s="34">
        <v>698067.8</v>
      </c>
      <c r="H70" s="25">
        <f t="shared" si="1"/>
        <v>125.30232736705516</v>
      </c>
      <c r="I70" s="33">
        <f>D70-июль!D70</f>
        <v>90369.09999999998</v>
      </c>
    </row>
    <row r="71" spans="1:9" ht="12.75" customHeight="1">
      <c r="A71" s="2" t="s">
        <v>122</v>
      </c>
      <c r="B71" s="27">
        <v>61098.84</v>
      </c>
      <c r="C71" s="27">
        <v>36590.31</v>
      </c>
      <c r="D71" s="27">
        <v>36590.31</v>
      </c>
      <c r="E71" s="25">
        <f t="shared" si="0"/>
        <v>59.887078052545675</v>
      </c>
      <c r="F71" s="25">
        <v>0</v>
      </c>
      <c r="G71" s="83">
        <v>44390.5</v>
      </c>
      <c r="H71" s="25" t="s">
        <v>148</v>
      </c>
      <c r="I71" s="33">
        <f>D71-июль!D71</f>
        <v>2826.709999999999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D73-июль!D73</f>
        <v>-204.90000000000146</v>
      </c>
      <c r="K73" s="98"/>
      <c r="L73" s="98"/>
      <c r="M73" s="98"/>
    </row>
    <row r="74" spans="1:9" ht="12.75">
      <c r="A74" s="47" t="s">
        <v>20</v>
      </c>
      <c r="B74" s="26">
        <f>B65+B66</f>
        <v>4467066.220000001</v>
      </c>
      <c r="C74" s="26">
        <f>C65+C66</f>
        <v>2540242.52</v>
      </c>
      <c r="D74" s="26">
        <f>D65+D66</f>
        <v>2589152.7299999995</v>
      </c>
      <c r="E74" s="25">
        <f>D74/B74*100</f>
        <v>57.96092116136122</v>
      </c>
      <c r="F74" s="25">
        <v>71521.66</v>
      </c>
      <c r="G74" s="33">
        <v>2119892.7</v>
      </c>
      <c r="H74" s="25">
        <f>C74/G74*100</f>
        <v>119.82882529856344</v>
      </c>
      <c r="I74" s="33">
        <f>D74-июль!D74</f>
        <v>413875.46999999974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624502.9</v>
      </c>
      <c r="C80" s="33">
        <f>C81+C82+C83+C84+C85+C86+C87+C88</f>
        <v>231822.44</v>
      </c>
      <c r="D80" s="33">
        <f>D81+D82+D83+D84+D85+D86+D87+D88</f>
        <v>229828.91</v>
      </c>
      <c r="E80" s="25">
        <f>$D:$D/$B:$B*100</f>
        <v>36.80189635628594</v>
      </c>
      <c r="F80" s="25">
        <f>$D:$D/$C:$C*100</f>
        <v>99.1400616782396</v>
      </c>
      <c r="G80" s="33">
        <v>113583.8</v>
      </c>
      <c r="H80" s="25">
        <f>$D:$D/$G:$G*100</f>
        <v>202.34303659500736</v>
      </c>
      <c r="I80" s="33">
        <f>D80-июль!D80</f>
        <v>25226.27000000002</v>
      </c>
    </row>
    <row r="81" spans="1:9" ht="14.25" customHeight="1">
      <c r="A81" s="8" t="s">
        <v>24</v>
      </c>
      <c r="B81" s="27">
        <v>3197.2</v>
      </c>
      <c r="C81" s="27">
        <v>2274.6</v>
      </c>
      <c r="D81" s="27">
        <v>2214.97</v>
      </c>
      <c r="E81" s="28">
        <f>$D:$D/$B:$B*100</f>
        <v>69.27843112723633</v>
      </c>
      <c r="F81" s="28">
        <v>0</v>
      </c>
      <c r="G81" s="104">
        <v>1639.2</v>
      </c>
      <c r="H81" s="28">
        <f aca="true" t="shared" si="2" ref="H81:H129">$D:$D/$G:$G*100</f>
        <v>135.12506100536845</v>
      </c>
      <c r="I81" s="34">
        <f>D81-июль!D81</f>
        <v>358.3699999999999</v>
      </c>
    </row>
    <row r="82" spans="1:9" ht="12.75">
      <c r="A82" s="8" t="s">
        <v>25</v>
      </c>
      <c r="B82" s="27">
        <v>7698.8</v>
      </c>
      <c r="C82" s="27">
        <v>4831.2</v>
      </c>
      <c r="D82" s="27">
        <v>4763.3</v>
      </c>
      <c r="E82" s="28">
        <f>$D:$D/$B:$B*100</f>
        <v>61.87068114511353</v>
      </c>
      <c r="F82" s="28">
        <f>$D:$D/$C:$C*100</f>
        <v>98.59455207815864</v>
      </c>
      <c r="G82" s="104">
        <v>4379.1</v>
      </c>
      <c r="H82" s="28">
        <f t="shared" si="2"/>
        <v>108.77349227010116</v>
      </c>
      <c r="I82" s="34">
        <f>D82-июль!D82</f>
        <v>702.6000000000004</v>
      </c>
    </row>
    <row r="83" spans="1:9" ht="25.5">
      <c r="A83" s="8" t="s">
        <v>26</v>
      </c>
      <c r="B83" s="27">
        <v>70928.9</v>
      </c>
      <c r="C83" s="27">
        <v>46242.8</v>
      </c>
      <c r="D83" s="27">
        <v>45199.8</v>
      </c>
      <c r="E83" s="28">
        <f>$D:$D/$B:$B*100</f>
        <v>63.725505400478525</v>
      </c>
      <c r="F83" s="28">
        <f>$D:$D/$C:$C*100</f>
        <v>97.74451374051745</v>
      </c>
      <c r="G83" s="104">
        <v>36327.5</v>
      </c>
      <c r="H83" s="28">
        <f t="shared" si="2"/>
        <v>124.42309545110454</v>
      </c>
      <c r="I83" s="34">
        <f>D83-июль!D83</f>
        <v>7821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10993.2</v>
      </c>
      <c r="D85" s="27">
        <v>10657.4</v>
      </c>
      <c r="E85" s="28">
        <f>$D:$D/$B:$B*100</f>
        <v>58.80755966340184</v>
      </c>
      <c r="F85" s="28">
        <v>0</v>
      </c>
      <c r="G85" s="104">
        <v>9603.7</v>
      </c>
      <c r="H85" s="28">
        <f t="shared" si="2"/>
        <v>110.97181294709328</v>
      </c>
      <c r="I85" s="34">
        <f>D85-июль!D85</f>
        <v>1307.5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2925.2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167476.8</v>
      </c>
      <c r="D88" s="27">
        <v>166989.6</v>
      </c>
      <c r="E88" s="28">
        <f>$D:$D/$B:$B*100</f>
        <v>32.01326313493013</v>
      </c>
      <c r="F88" s="28">
        <f>$D:$D/$C:$C*100</f>
        <v>99.70909403571122</v>
      </c>
      <c r="G88" s="104">
        <v>52964.3</v>
      </c>
      <c r="H88" s="28">
        <f t="shared" si="2"/>
        <v>315.28708960564</v>
      </c>
      <c r="I88" s="34">
        <f>D88-июль!D88</f>
        <v>15036.800000000017</v>
      </c>
    </row>
    <row r="89" spans="1:9" ht="12.75">
      <c r="A89" s="7" t="s">
        <v>31</v>
      </c>
      <c r="B89" s="26">
        <v>527.7</v>
      </c>
      <c r="C89" s="26">
        <v>345.3</v>
      </c>
      <c r="D89" s="26">
        <v>345.3</v>
      </c>
      <c r="E89" s="25">
        <f>$D:$D/$B:$B*100</f>
        <v>65.43490619670267</v>
      </c>
      <c r="F89" s="25">
        <f>$D:$D/$C:$C*100</f>
        <v>100</v>
      </c>
      <c r="G89" s="105">
        <v>269.6</v>
      </c>
      <c r="H89" s="25">
        <f t="shared" si="2"/>
        <v>128.07863501483678</v>
      </c>
      <c r="I89" s="33">
        <f>D89-июль!D89</f>
        <v>33.900000000000034</v>
      </c>
    </row>
    <row r="90" spans="1:9" ht="25.5">
      <c r="A90" s="9" t="s">
        <v>32</v>
      </c>
      <c r="B90" s="26">
        <v>37012.7</v>
      </c>
      <c r="C90" s="26">
        <v>19603.2</v>
      </c>
      <c r="D90" s="26">
        <v>19559.3</v>
      </c>
      <c r="E90" s="25">
        <f>$D:$D/$B:$B*100</f>
        <v>52.84483434064524</v>
      </c>
      <c r="F90" s="25">
        <f>$D:$D/$C:$C*100</f>
        <v>99.77605697029055</v>
      </c>
      <c r="G90" s="105">
        <v>3726.7</v>
      </c>
      <c r="H90" s="25">
        <f t="shared" si="2"/>
        <v>524.8423538251</v>
      </c>
      <c r="I90" s="33">
        <f>D90-июль!D90</f>
        <v>5016.5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238731.59999999998</v>
      </c>
      <c r="D91" s="33">
        <f>D92+D93+D94+D95+D96</f>
        <v>238496.69999999998</v>
      </c>
      <c r="E91" s="33">
        <f>E92+E93+E94+E95</f>
        <v>95.98515740029833</v>
      </c>
      <c r="F91" s="33">
        <f>F92+F93+F94+F95</f>
        <v>200</v>
      </c>
      <c r="G91" s="33">
        <v>179842.9</v>
      </c>
      <c r="H91" s="25">
        <f t="shared" si="2"/>
        <v>132.61390913958792</v>
      </c>
      <c r="I91" s="33">
        <f>D91-июль!D91</f>
        <v>118265.49999999997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368.9</v>
      </c>
      <c r="D93" s="27">
        <v>368.9</v>
      </c>
      <c r="E93" s="28">
        <f>$D:$D/$B:$B*100</f>
        <v>2.620400625088791</v>
      </c>
      <c r="F93" s="28">
        <v>0</v>
      </c>
      <c r="G93" s="104">
        <v>0</v>
      </c>
      <c r="H93" s="28">
        <v>0</v>
      </c>
      <c r="I93" s="34">
        <f>D93-июль!D93</f>
        <v>0</v>
      </c>
    </row>
    <row r="94" spans="1:9" ht="12.75">
      <c r="A94" s="8" t="s">
        <v>34</v>
      </c>
      <c r="B94" s="27">
        <v>29101</v>
      </c>
      <c r="C94" s="27">
        <v>16838.1</v>
      </c>
      <c r="D94" s="27">
        <v>16838.1</v>
      </c>
      <c r="E94" s="28">
        <f>$D:$D/$B:$B*100</f>
        <v>57.86089825091921</v>
      </c>
      <c r="F94" s="28">
        <f>$D:$D/$C:$C*100</f>
        <v>100</v>
      </c>
      <c r="G94" s="104">
        <v>16188.5</v>
      </c>
      <c r="H94" s="28">
        <f t="shared" si="2"/>
        <v>104.01272508262036</v>
      </c>
      <c r="I94" s="34">
        <f>D94-июль!D94</f>
        <v>2462.199999999999</v>
      </c>
    </row>
    <row r="95" spans="1:9" ht="12.75">
      <c r="A95" s="10" t="s">
        <v>77</v>
      </c>
      <c r="B95" s="27">
        <v>550132.6</v>
      </c>
      <c r="C95" s="27">
        <v>195318.3</v>
      </c>
      <c r="D95" s="27">
        <v>195318.3</v>
      </c>
      <c r="E95" s="28">
        <f>$D:$D/$B:$B*100</f>
        <v>35.50385852429033</v>
      </c>
      <c r="F95" s="28">
        <f>$D:$D/$C:$C*100</f>
        <v>100</v>
      </c>
      <c r="G95" s="104">
        <v>142335.3</v>
      </c>
      <c r="H95" s="28">
        <f t="shared" si="2"/>
        <v>137.22407582658693</v>
      </c>
      <c r="I95" s="34">
        <f>D95-июль!D95</f>
        <v>104489.19999999998</v>
      </c>
    </row>
    <row r="96" spans="1:9" ht="12.75">
      <c r="A96" s="8" t="s">
        <v>35</v>
      </c>
      <c r="B96" s="27">
        <v>44810.8</v>
      </c>
      <c r="C96" s="27">
        <v>26206.3</v>
      </c>
      <c r="D96" s="27">
        <v>25971.4</v>
      </c>
      <c r="E96" s="28">
        <f>$D:$D/$B:$B*100</f>
        <v>57.95790300552546</v>
      </c>
      <c r="F96" s="28"/>
      <c r="G96" s="104">
        <v>21319.1</v>
      </c>
      <c r="H96" s="28">
        <f t="shared" si="2"/>
        <v>121.8222157595771</v>
      </c>
      <c r="I96" s="34">
        <f>D96-июль!D96</f>
        <v>11314.100000000002</v>
      </c>
    </row>
    <row r="97" spans="1:9" ht="12.75">
      <c r="A97" s="7" t="s">
        <v>36</v>
      </c>
      <c r="B97" s="33">
        <f>B99+B100+B101+B98</f>
        <v>494511.60000000003</v>
      </c>
      <c r="C97" s="26">
        <f>C99+C100+C101+C98</f>
        <v>153851.30000000002</v>
      </c>
      <c r="D97" s="33">
        <f>D99+D100+D101+D98</f>
        <v>152610.9</v>
      </c>
      <c r="E97" s="33">
        <f>E100+E101+E98</f>
        <v>83.07048963848425</v>
      </c>
      <c r="F97" s="25">
        <f>$D:$D/$C:$C*100</f>
        <v>99.19376696849488</v>
      </c>
      <c r="G97" s="33">
        <v>156800.5</v>
      </c>
      <c r="H97" s="25">
        <f t="shared" si="2"/>
        <v>97.32806974467556</v>
      </c>
      <c r="I97" s="33">
        <f>D97-июль!D97</f>
        <v>14072.699999999983</v>
      </c>
    </row>
    <row r="98" spans="1:9" ht="12.75">
      <c r="A98" s="8" t="s">
        <v>37</v>
      </c>
      <c r="B98" s="27">
        <v>86977.7</v>
      </c>
      <c r="C98" s="27">
        <v>27847.4</v>
      </c>
      <c r="D98" s="27">
        <v>27847.4</v>
      </c>
      <c r="E98" s="43">
        <v>0</v>
      </c>
      <c r="F98" s="28">
        <v>0</v>
      </c>
      <c r="G98" s="104">
        <v>12024.7</v>
      </c>
      <c r="H98" s="28">
        <f t="shared" si="2"/>
        <v>231.5849875672574</v>
      </c>
      <c r="I98" s="34">
        <f>D98-июль!D98</f>
        <v>3164.4000000000015</v>
      </c>
    </row>
    <row r="99" spans="1:9" ht="12.75">
      <c r="A99" s="8" t="s">
        <v>38</v>
      </c>
      <c r="B99" s="27">
        <v>3889.7</v>
      </c>
      <c r="C99" s="27">
        <v>281.8</v>
      </c>
      <c r="D99" s="27">
        <v>281.8</v>
      </c>
      <c r="E99" s="28">
        <f aca="true" t="shared" si="3" ref="E99:E104">$D:$D/$B:$B*100</f>
        <v>7.244774661284932</v>
      </c>
      <c r="F99" s="28">
        <v>0</v>
      </c>
      <c r="G99" s="104">
        <v>762.7</v>
      </c>
      <c r="H99" s="28">
        <f t="shared" si="2"/>
        <v>36.94768585289104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59959.3</v>
      </c>
      <c r="D100" s="27">
        <v>59959.2</v>
      </c>
      <c r="E100" s="28">
        <f t="shared" si="3"/>
        <v>19.885118463293626</v>
      </c>
      <c r="F100" s="28">
        <f>$D:$D/$C:$C*100</f>
        <v>99.99983322020103</v>
      </c>
      <c r="G100" s="104">
        <v>79271.6</v>
      </c>
      <c r="H100" s="28">
        <f t="shared" si="2"/>
        <v>75.63768108629067</v>
      </c>
      <c r="I100" s="34">
        <f>D100-июль!D100</f>
        <v>9235.799999999996</v>
      </c>
    </row>
    <row r="101" spans="1:9" ht="12.75">
      <c r="A101" s="8" t="s">
        <v>40</v>
      </c>
      <c r="B101" s="27">
        <v>102116.2</v>
      </c>
      <c r="C101" s="27">
        <v>65762.8</v>
      </c>
      <c r="D101" s="27">
        <v>64522.5</v>
      </c>
      <c r="E101" s="28">
        <f t="shared" si="3"/>
        <v>63.18537117519062</v>
      </c>
      <c r="F101" s="28">
        <f>$D:$D/$C:$C*100</f>
        <v>98.11397933178027</v>
      </c>
      <c r="G101" s="104">
        <v>64741.5</v>
      </c>
      <c r="H101" s="28">
        <f t="shared" si="2"/>
        <v>99.66173165589305</v>
      </c>
      <c r="I101" s="34">
        <f>D101-июль!D101</f>
        <v>1619.199999999997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2090</v>
      </c>
      <c r="D102" s="33">
        <f>D103+D104</f>
        <v>2090</v>
      </c>
      <c r="E102" s="25">
        <f t="shared" si="3"/>
        <v>14.822379665680874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1261687.2</v>
      </c>
      <c r="D105" s="33">
        <f>D106+D107+D109+D110+D111+D108</f>
        <v>1261564.4</v>
      </c>
      <c r="E105" s="33">
        <f>E106+E107+E110+E111+E109</f>
        <v>276.37690029170307</v>
      </c>
      <c r="F105" s="33">
        <f>F106+F107+F110+F111+F109</f>
        <v>492.45495116626125</v>
      </c>
      <c r="G105" s="33">
        <v>1065404.1</v>
      </c>
      <c r="H105" s="25">
        <f t="shared" si="2"/>
        <v>118.41182139246507</v>
      </c>
      <c r="I105" s="33">
        <f>D105-июль!D105</f>
        <v>145413.6000000001</v>
      </c>
    </row>
    <row r="106" spans="1:9" ht="12.75">
      <c r="A106" s="8" t="s">
        <v>42</v>
      </c>
      <c r="B106" s="27">
        <v>745107.8</v>
      </c>
      <c r="C106" s="27">
        <v>484353.3</v>
      </c>
      <c r="D106" s="27">
        <v>484353.3</v>
      </c>
      <c r="E106" s="28">
        <f aca="true" t="shared" si="4" ref="E106:E116">$D:$D/$B:$B*100</f>
        <v>65.00445975736665</v>
      </c>
      <c r="F106" s="28">
        <f aca="true" t="shared" si="5" ref="F106:F114">$D:$D/$C:$C*100</f>
        <v>100</v>
      </c>
      <c r="G106" s="104">
        <v>401998.5</v>
      </c>
      <c r="H106" s="28">
        <f t="shared" si="2"/>
        <v>120.4863450983026</v>
      </c>
      <c r="I106" s="34">
        <f>D106-июль!D106</f>
        <v>62453</v>
      </c>
    </row>
    <row r="107" spans="1:9" ht="12.75">
      <c r="A107" s="8" t="s">
        <v>43</v>
      </c>
      <c r="B107" s="27">
        <v>797908.1</v>
      </c>
      <c r="C107" s="27">
        <v>517762.9</v>
      </c>
      <c r="D107" s="27">
        <v>517712.9</v>
      </c>
      <c r="E107" s="28">
        <f t="shared" si="4"/>
        <v>64.88377546236215</v>
      </c>
      <c r="F107" s="28">
        <f t="shared" si="5"/>
        <v>99.99034307015818</v>
      </c>
      <c r="G107" s="104">
        <v>428645.5</v>
      </c>
      <c r="H107" s="28">
        <f t="shared" si="2"/>
        <v>120.77880206370999</v>
      </c>
      <c r="I107" s="34">
        <f>D107-июль!D107</f>
        <v>53507.40000000002</v>
      </c>
    </row>
    <row r="108" spans="1:9" ht="12.75">
      <c r="A108" s="21" t="s">
        <v>105</v>
      </c>
      <c r="B108" s="27">
        <v>155268.6</v>
      </c>
      <c r="C108" s="27">
        <v>95317.3</v>
      </c>
      <c r="D108" s="27">
        <v>95317.3</v>
      </c>
      <c r="E108" s="28">
        <f t="shared" si="4"/>
        <v>61.388651665565355</v>
      </c>
      <c r="F108" s="28">
        <f t="shared" si="5"/>
        <v>100</v>
      </c>
      <c r="G108" s="104">
        <v>91385.3</v>
      </c>
      <c r="H108" s="28">
        <f t="shared" si="2"/>
        <v>104.30266136895104</v>
      </c>
      <c r="I108" s="34">
        <f>D108-июль!D108</f>
        <v>5541.800000000003</v>
      </c>
    </row>
    <row r="109" spans="1:9" ht="25.5">
      <c r="A109" s="8" t="s">
        <v>123</v>
      </c>
      <c r="B109" s="27">
        <v>374.76</v>
      </c>
      <c r="C109" s="27">
        <v>80.1</v>
      </c>
      <c r="D109" s="27">
        <v>74.1</v>
      </c>
      <c r="E109" s="28">
        <f t="shared" si="4"/>
        <v>19.772654498879284</v>
      </c>
      <c r="F109" s="28">
        <f t="shared" si="5"/>
        <v>92.50936329588015</v>
      </c>
      <c r="G109" s="104">
        <v>400.9</v>
      </c>
      <c r="H109" s="28">
        <f t="shared" si="2"/>
        <v>18.48341232227488</v>
      </c>
      <c r="I109" s="34">
        <f>D109-июль!D109</f>
        <v>14.499999999999993</v>
      </c>
    </row>
    <row r="110" spans="1:9" ht="12.75">
      <c r="A110" s="8" t="s">
        <v>44</v>
      </c>
      <c r="B110" s="27">
        <v>24342.6</v>
      </c>
      <c r="C110" s="27">
        <v>14917.2</v>
      </c>
      <c r="D110" s="27">
        <v>14917.2</v>
      </c>
      <c r="E110" s="28">
        <f t="shared" si="4"/>
        <v>61.28022479110695</v>
      </c>
      <c r="F110" s="28">
        <f t="shared" si="5"/>
        <v>100</v>
      </c>
      <c r="G110" s="104">
        <v>34891.3</v>
      </c>
      <c r="H110" s="28">
        <f t="shared" si="2"/>
        <v>42.753351121912914</v>
      </c>
      <c r="I110" s="34">
        <f>D110-июль!D110</f>
        <v>3126</v>
      </c>
    </row>
    <row r="111" spans="1:9" ht="12.75">
      <c r="A111" s="8" t="s">
        <v>45</v>
      </c>
      <c r="B111" s="27">
        <v>227993.9</v>
      </c>
      <c r="C111" s="27">
        <v>149256.4</v>
      </c>
      <c r="D111" s="27">
        <v>149189.6</v>
      </c>
      <c r="E111" s="28">
        <f t="shared" si="4"/>
        <v>65.43578578198803</v>
      </c>
      <c r="F111" s="28">
        <f t="shared" si="5"/>
        <v>99.95524480022297</v>
      </c>
      <c r="G111" s="104">
        <v>108082.6</v>
      </c>
      <c r="H111" s="28">
        <f t="shared" si="2"/>
        <v>138.0329488742869</v>
      </c>
      <c r="I111" s="34">
        <f>D111-июль!D111</f>
        <v>20770.90000000001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215730.3</v>
      </c>
      <c r="D112" s="33">
        <f>D113+D114</f>
        <v>215571.8</v>
      </c>
      <c r="E112" s="25">
        <f t="shared" si="4"/>
        <v>62.145248639457925</v>
      </c>
      <c r="F112" s="25">
        <f t="shared" si="5"/>
        <v>99.92652863320545</v>
      </c>
      <c r="G112" s="33">
        <v>126781.8</v>
      </c>
      <c r="H112" s="25">
        <f t="shared" si="2"/>
        <v>170.03371146331727</v>
      </c>
      <c r="I112" s="33">
        <f>D112-июль!D112</f>
        <v>40968.59999999998</v>
      </c>
    </row>
    <row r="113" spans="1:9" ht="12.75">
      <c r="A113" s="8" t="s">
        <v>47</v>
      </c>
      <c r="B113" s="27">
        <v>221274.2</v>
      </c>
      <c r="C113" s="27">
        <v>155494.3</v>
      </c>
      <c r="D113" s="27">
        <v>155380.6</v>
      </c>
      <c r="E113" s="28">
        <f t="shared" si="4"/>
        <v>70.22083912177742</v>
      </c>
      <c r="F113" s="28">
        <f t="shared" si="5"/>
        <v>99.92687834859542</v>
      </c>
      <c r="G113" s="104">
        <v>111081.1</v>
      </c>
      <c r="H113" s="28">
        <f t="shared" si="2"/>
        <v>139.88032167488439</v>
      </c>
      <c r="I113" s="34">
        <f>D113-июль!D113</f>
        <v>39989.100000000006</v>
      </c>
    </row>
    <row r="114" spans="1:9" ht="25.5">
      <c r="A114" s="8" t="s">
        <v>48</v>
      </c>
      <c r="B114" s="27">
        <v>125609.6</v>
      </c>
      <c r="C114" s="27">
        <v>60236</v>
      </c>
      <c r="D114" s="27">
        <v>60191.2</v>
      </c>
      <c r="E114" s="28">
        <f t="shared" si="4"/>
        <v>47.91926731714773</v>
      </c>
      <c r="F114" s="28">
        <f t="shared" si="5"/>
        <v>99.92562587157181</v>
      </c>
      <c r="G114" s="104">
        <v>15700.7</v>
      </c>
      <c r="H114" s="28">
        <f t="shared" si="2"/>
        <v>383.36634672339443</v>
      </c>
      <c r="I114" s="34">
        <f>D114-июль!D114</f>
        <v>979.5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170101.78</v>
      </c>
      <c r="C117" s="33">
        <f>C118+C120+C121+C122</f>
        <v>87689.59999999999</v>
      </c>
      <c r="D117" s="33">
        <f>D118+D120+D121+D122</f>
        <v>87521.5</v>
      </c>
      <c r="E117" s="33">
        <f>E118+E119+E120+E121</f>
        <v>151.56286247373114</v>
      </c>
      <c r="F117" s="33" t="e">
        <f>F118+F119+F120+F121</f>
        <v>#DIV/0!</v>
      </c>
      <c r="G117" s="33">
        <v>63113.4</v>
      </c>
      <c r="H117" s="25">
        <f t="shared" si="2"/>
        <v>138.67340374627258</v>
      </c>
      <c r="I117" s="33">
        <f>D117-июль!D117</f>
        <v>5349.5</v>
      </c>
    </row>
    <row r="118" spans="1:9" ht="12.75">
      <c r="A118" s="8" t="s">
        <v>50</v>
      </c>
      <c r="B118" s="27">
        <v>3025.38</v>
      </c>
      <c r="C118" s="27">
        <v>1350.7</v>
      </c>
      <c r="D118" s="27">
        <v>1350.7</v>
      </c>
      <c r="E118" s="28">
        <f>$D:$D/$B:$B*100</f>
        <v>44.645631292597955</v>
      </c>
      <c r="F118" s="28">
        <v>0</v>
      </c>
      <c r="G118" s="104">
        <v>1496.3</v>
      </c>
      <c r="H118" s="28">
        <f t="shared" si="2"/>
        <v>90.2693310165074</v>
      </c>
      <c r="I118" s="34">
        <f>D118-июль!D118</f>
        <v>217.9000000000001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106434.5</v>
      </c>
      <c r="C120" s="27">
        <v>49957.1</v>
      </c>
      <c r="D120" s="27">
        <v>49957.1</v>
      </c>
      <c r="E120" s="28">
        <f>$D:$D/$B:$B*100</f>
        <v>46.936942438776896</v>
      </c>
      <c r="F120" s="28">
        <v>0</v>
      </c>
      <c r="G120" s="104">
        <v>40199.4</v>
      </c>
      <c r="H120" s="28">
        <f t="shared" si="2"/>
        <v>124.27324785942078</v>
      </c>
      <c r="I120" s="34">
        <f>D120-июль!D120</f>
        <v>164.90000000000146</v>
      </c>
    </row>
    <row r="121" spans="1:9" ht="12.75">
      <c r="A121" s="8" t="s">
        <v>53</v>
      </c>
      <c r="B121" s="27">
        <v>58037.9</v>
      </c>
      <c r="C121" s="27">
        <v>34914.5</v>
      </c>
      <c r="D121" s="27">
        <v>34811.3</v>
      </c>
      <c r="E121" s="28">
        <f>$D:$D/$B:$B*100</f>
        <v>59.980288742356294</v>
      </c>
      <c r="F121" s="28">
        <f>$D:$D/$C:$C*100</f>
        <v>99.70442079938135</v>
      </c>
      <c r="G121" s="104">
        <v>20106.3</v>
      </c>
      <c r="H121" s="28">
        <f t="shared" si="2"/>
        <v>173.13628066824828</v>
      </c>
      <c r="I121" s="34">
        <f>D121-июль!D121</f>
        <v>4679.000000000004</v>
      </c>
    </row>
    <row r="122" spans="1:9" ht="12.75">
      <c r="A122" s="8" t="s">
        <v>54</v>
      </c>
      <c r="B122" s="27">
        <v>2604</v>
      </c>
      <c r="C122" s="27">
        <v>1467.3</v>
      </c>
      <c r="D122" s="27">
        <v>1402.4</v>
      </c>
      <c r="E122" s="28">
        <f>$D:$D/$B:$B*100</f>
        <v>53.855606758832565</v>
      </c>
      <c r="F122" s="28"/>
      <c r="G122" s="104">
        <v>1311.4</v>
      </c>
      <c r="H122" s="28">
        <f t="shared" si="2"/>
        <v>106.93914900106756</v>
      </c>
      <c r="I122" s="34">
        <f>D122-июль!D122</f>
        <v>287.70000000000005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151149.30000000002</v>
      </c>
      <c r="D123" s="26">
        <f>D124+D125+D126</f>
        <v>151044.8</v>
      </c>
      <c r="E123" s="25">
        <f>$D:$D/$B:$B*100</f>
        <v>41.82413212284229</v>
      </c>
      <c r="F123" s="25">
        <f>$D:$D/$C:$C*100</f>
        <v>99.93086306056328</v>
      </c>
      <c r="G123" s="26">
        <v>128876.3</v>
      </c>
      <c r="H123" s="25">
        <f t="shared" si="2"/>
        <v>117.20137837600862</v>
      </c>
      <c r="I123" s="33">
        <f>D123-июль!D123</f>
        <v>16918.29999999999</v>
      </c>
    </row>
    <row r="124" spans="1:9" ht="12.75">
      <c r="A124" s="39" t="s">
        <v>62</v>
      </c>
      <c r="B124" s="27">
        <v>294545.2</v>
      </c>
      <c r="C124" s="27">
        <v>112092.4</v>
      </c>
      <c r="D124" s="27">
        <v>112091.7</v>
      </c>
      <c r="E124" s="28">
        <f>$D:$D/$B:$B*100</f>
        <v>38.05585696185169</v>
      </c>
      <c r="F124" s="28">
        <f>$D:$D/$C:$C*100</f>
        <v>99.99937551519996</v>
      </c>
      <c r="G124" s="104">
        <v>54936.7</v>
      </c>
      <c r="H124" s="28">
        <f t="shared" si="2"/>
        <v>204.0379200061161</v>
      </c>
      <c r="I124" s="34">
        <f>D124-июль!D124</f>
        <v>13089.800000000003</v>
      </c>
    </row>
    <row r="125" spans="1:9" ht="24.75" customHeight="1">
      <c r="A125" s="12" t="s">
        <v>63</v>
      </c>
      <c r="B125" s="27">
        <v>61418.5</v>
      </c>
      <c r="C125" s="27">
        <v>36083.8</v>
      </c>
      <c r="D125" s="27">
        <v>36083.8</v>
      </c>
      <c r="E125" s="28">
        <v>0</v>
      </c>
      <c r="F125" s="28">
        <v>0</v>
      </c>
      <c r="G125" s="104">
        <v>71444.5</v>
      </c>
      <c r="H125" s="28">
        <f t="shared" si="2"/>
        <v>50.506057149255724</v>
      </c>
      <c r="I125" s="34">
        <f>D125-июль!D125</f>
        <v>3364.4000000000015</v>
      </c>
    </row>
    <row r="126" spans="1:9" ht="25.5">
      <c r="A126" s="12" t="s">
        <v>73</v>
      </c>
      <c r="B126" s="27">
        <v>5179</v>
      </c>
      <c r="C126" s="27">
        <v>2973.1</v>
      </c>
      <c r="D126" s="27">
        <v>2869.3</v>
      </c>
      <c r="E126" s="28">
        <f>$D:$D/$B:$B*100</f>
        <v>55.40258737207956</v>
      </c>
      <c r="F126" s="28">
        <f>$D:$D/$C:$C*100</f>
        <v>96.50869462850224</v>
      </c>
      <c r="G126" s="104">
        <v>2495.1</v>
      </c>
      <c r="H126" s="28">
        <f t="shared" si="2"/>
        <v>114.99739489399224</v>
      </c>
      <c r="I126" s="34">
        <f>D126-июль!D126</f>
        <v>464.10000000000036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4638070.890000001</v>
      </c>
      <c r="C129" s="33">
        <f>C80+C89+C90+C91+C97+C105+C112+C115+C117+C123+C127+C102</f>
        <v>2362869.4899999998</v>
      </c>
      <c r="D129" s="33">
        <f>D80+D89+D90+D91+D97+D105+D112+D115+D117+D123+D127+D102+0.1</f>
        <v>2358802.9599999995</v>
      </c>
      <c r="E129" s="25">
        <f>$D:$D/$B:$B*100</f>
        <v>50.85741498875622</v>
      </c>
      <c r="F129" s="25">
        <f>$D:$D/$C:$C*100</f>
        <v>99.82789866231671</v>
      </c>
      <c r="G129" s="33">
        <v>1839447.84384</v>
      </c>
      <c r="H129" s="25">
        <f t="shared" si="2"/>
        <v>128.2342942149315</v>
      </c>
      <c r="I129" s="33">
        <f>D129-июль!D129</f>
        <v>371489.5699999996</v>
      </c>
    </row>
    <row r="130" spans="1:9" ht="26.25" customHeight="1">
      <c r="A130" s="79" t="s">
        <v>56</v>
      </c>
      <c r="B130" s="80">
        <f>B74-B129</f>
        <v>-171004.66999999993</v>
      </c>
      <c r="C130" s="80">
        <f>C74-C129</f>
        <v>177373.03000000026</v>
      </c>
      <c r="D130" s="80">
        <f>D74-D129</f>
        <v>230349.77000000002</v>
      </c>
      <c r="E130" s="80"/>
      <c r="F130" s="80"/>
      <c r="G130" s="33">
        <v>280444.8561600002</v>
      </c>
      <c r="H130" s="80"/>
      <c r="I130" s="34">
        <f>D130-июль!D130</f>
        <v>42385.90000000014</v>
      </c>
    </row>
    <row r="131" spans="1:9" ht="24" customHeight="1">
      <c r="A131" s="1" t="s">
        <v>57</v>
      </c>
      <c r="B131" s="27" t="s">
        <v>159</v>
      </c>
      <c r="C131" s="27"/>
      <c r="D131" s="27" t="s">
        <v>187</v>
      </c>
      <c r="E131" s="27"/>
      <c r="F131" s="27"/>
      <c r="G131" s="27" t="s">
        <v>186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294573.4</v>
      </c>
      <c r="E132" s="77"/>
      <c r="F132" s="77">
        <f>F134+F135</f>
        <v>0</v>
      </c>
      <c r="G132" s="106">
        <v>311266.6</v>
      </c>
      <c r="H132" s="77"/>
      <c r="I132" s="34">
        <f>D132-июль!D132</f>
        <v>42385.90000000002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237312.4</v>
      </c>
      <c r="E134" s="27"/>
      <c r="F134" s="27"/>
      <c r="G134" s="27">
        <v>209566.8</v>
      </c>
      <c r="H134" s="35"/>
      <c r="I134" s="34">
        <f>D134-июль!D134</f>
        <v>67658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57261</v>
      </c>
      <c r="E135" s="27"/>
      <c r="F135" s="27"/>
      <c r="G135" s="27">
        <v>101699.79999999999</v>
      </c>
      <c r="H135" s="35"/>
      <c r="I135" s="34">
        <f>D135-июль!D135</f>
        <v>-25272.100000000006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:I7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188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189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475811.55</v>
      </c>
      <c r="D7" s="33">
        <f>D8+D17+D22+D27+D30+D38+D47+D48+D49+D53+D64+D37</f>
        <v>509853.27999999997</v>
      </c>
      <c r="E7" s="25">
        <f>D7/B7*100</f>
        <v>68.6145095048282</v>
      </c>
      <c r="F7" s="25">
        <v>27699.089999999997</v>
      </c>
      <c r="G7" s="33">
        <v>497478.5</v>
      </c>
      <c r="H7" s="25">
        <f>C7/G7*100</f>
        <v>95.64464594952344</v>
      </c>
      <c r="I7" s="33">
        <f>D7-август!D7</f>
        <v>50367.83999999997</v>
      </c>
    </row>
    <row r="8" spans="1:9" ht="12.75">
      <c r="A8" s="47" t="s">
        <v>4</v>
      </c>
      <c r="B8" s="25">
        <f>B9+B10</f>
        <v>373116.60000000003</v>
      </c>
      <c r="C8" s="25">
        <f>C9+C10</f>
        <v>236212</v>
      </c>
      <c r="D8" s="25">
        <f>D9+D10</f>
        <v>269189.14999999997</v>
      </c>
      <c r="E8" s="25">
        <f aca="true" t="shared" si="0" ref="E8:E73">D8/B8*100</f>
        <v>72.14612000645373</v>
      </c>
      <c r="F8" s="25">
        <v>10645.39</v>
      </c>
      <c r="G8" s="25">
        <v>267481.2</v>
      </c>
      <c r="H8" s="25">
        <f aca="true" t="shared" si="1" ref="H8:H73">C8/G8*100</f>
        <v>88.30975784466347</v>
      </c>
      <c r="I8" s="33">
        <f>D8-август!D8</f>
        <v>33066.119999999966</v>
      </c>
    </row>
    <row r="9" spans="1:9" ht="25.5">
      <c r="A9" s="54" t="s">
        <v>5</v>
      </c>
      <c r="B9" s="27">
        <v>8631</v>
      </c>
      <c r="C9" s="27">
        <v>7631</v>
      </c>
      <c r="D9" s="27">
        <v>12864.18</v>
      </c>
      <c r="E9" s="27">
        <f t="shared" si="0"/>
        <v>149.0462287104623</v>
      </c>
      <c r="F9" s="25">
        <v>200.86</v>
      </c>
      <c r="G9" s="26">
        <v>5497.2</v>
      </c>
      <c r="H9" s="25">
        <f t="shared" si="1"/>
        <v>138.81612457250964</v>
      </c>
      <c r="I9" s="33">
        <f>D9-август!D9</f>
        <v>2220.7000000000007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228581</v>
      </c>
      <c r="D10" s="33">
        <f>SUM(D11:D16)</f>
        <v>256324.96999999997</v>
      </c>
      <c r="E10" s="25">
        <f t="shared" si="0"/>
        <v>70.3251294426995</v>
      </c>
      <c r="F10" s="25">
        <v>10444.529999999999</v>
      </c>
      <c r="G10" s="42">
        <v>261984.1</v>
      </c>
      <c r="H10" s="25">
        <f t="shared" si="1"/>
        <v>87.24995142835003</v>
      </c>
      <c r="I10" s="33">
        <f>D10-август!D10</f>
        <v>30845.419999999984</v>
      </c>
    </row>
    <row r="11" spans="1:9" ht="51">
      <c r="A11" s="51" t="s">
        <v>74</v>
      </c>
      <c r="B11" s="27">
        <v>344651.2</v>
      </c>
      <c r="C11" s="27">
        <v>211500</v>
      </c>
      <c r="D11" s="27">
        <v>234416.77</v>
      </c>
      <c r="E11" s="27">
        <f t="shared" si="0"/>
        <v>68.0156546676756</v>
      </c>
      <c r="F11" s="27">
        <v>10058</v>
      </c>
      <c r="G11" s="27">
        <v>202914</v>
      </c>
      <c r="H11" s="25">
        <f t="shared" si="1"/>
        <v>104.2313492415506</v>
      </c>
      <c r="I11" s="33">
        <f>D11-август!D11</f>
        <v>29651.199999999983</v>
      </c>
    </row>
    <row r="12" spans="1:9" ht="51" customHeight="1">
      <c r="A12" s="51" t="s">
        <v>75</v>
      </c>
      <c r="B12" s="27">
        <v>1745</v>
      </c>
      <c r="C12" s="27">
        <v>1391</v>
      </c>
      <c r="D12" s="27">
        <v>2985.71</v>
      </c>
      <c r="E12" s="27">
        <f t="shared" si="0"/>
        <v>171.10085959885387</v>
      </c>
      <c r="F12" s="27">
        <v>81.56</v>
      </c>
      <c r="G12" s="27">
        <v>569.6</v>
      </c>
      <c r="H12" s="25">
        <f t="shared" si="1"/>
        <v>244.20646067415728</v>
      </c>
      <c r="I12" s="33">
        <f>D12-август!D12</f>
        <v>77.51999999999998</v>
      </c>
    </row>
    <row r="13" spans="1:9" ht="25.5">
      <c r="A13" s="51" t="s">
        <v>76</v>
      </c>
      <c r="B13" s="27">
        <v>5600.4</v>
      </c>
      <c r="C13" s="27">
        <v>4930</v>
      </c>
      <c r="D13" s="27">
        <v>4894.61</v>
      </c>
      <c r="E13" s="27">
        <f t="shared" si="0"/>
        <v>87.39750732090566</v>
      </c>
      <c r="F13" s="27">
        <v>117.15</v>
      </c>
      <c r="G13" s="27">
        <v>4416.5</v>
      </c>
      <c r="H13" s="25">
        <f t="shared" si="1"/>
        <v>111.62685384354127</v>
      </c>
      <c r="I13" s="33">
        <f>D13-август!D13</f>
        <v>381.6099999999997</v>
      </c>
    </row>
    <row r="14" spans="1:9" ht="63.75">
      <c r="A14" s="51" t="s">
        <v>78</v>
      </c>
      <c r="B14" s="27">
        <v>3850</v>
      </c>
      <c r="C14" s="27">
        <v>2960</v>
      </c>
      <c r="D14" s="27">
        <v>2756.43</v>
      </c>
      <c r="E14" s="27">
        <f t="shared" si="0"/>
        <v>71.59558441558441</v>
      </c>
      <c r="F14" s="27">
        <v>187.82</v>
      </c>
      <c r="G14" s="27">
        <v>2900.9</v>
      </c>
      <c r="H14" s="25">
        <f t="shared" si="1"/>
        <v>102.03729876934744</v>
      </c>
      <c r="I14" s="33">
        <f>D14-август!D14</f>
        <v>250.4699999999998</v>
      </c>
    </row>
    <row r="15" spans="1:9" ht="37.5" customHeight="1">
      <c r="A15" s="51" t="s">
        <v>145</v>
      </c>
      <c r="B15" s="27">
        <v>8639</v>
      </c>
      <c r="C15" s="27">
        <v>7800</v>
      </c>
      <c r="D15" s="27">
        <v>8394.66</v>
      </c>
      <c r="E15" s="27">
        <f t="shared" si="0"/>
        <v>97.17166338696607</v>
      </c>
      <c r="F15" s="27"/>
      <c r="G15" s="34">
        <v>51183.1</v>
      </c>
      <c r="H15" s="25">
        <f t="shared" si="1"/>
        <v>15.23940519429265</v>
      </c>
      <c r="I15" s="33">
        <f>D15-август!D15</f>
        <v>208.19999999999982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2876.79</v>
      </c>
      <c r="E16" s="27">
        <v>0</v>
      </c>
      <c r="F16" s="27"/>
      <c r="G16" s="33">
        <v>0</v>
      </c>
      <c r="H16" s="25">
        <v>0</v>
      </c>
      <c r="I16" s="33">
        <f>D16-август!D16</f>
        <v>276.4200000000001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45910</v>
      </c>
      <c r="D17" s="26">
        <f>SUM(D18:D21)</f>
        <v>49758.85999999999</v>
      </c>
      <c r="E17" s="25">
        <f t="shared" si="0"/>
        <v>84.20936661123658</v>
      </c>
      <c r="F17" s="25">
        <v>1853.18</v>
      </c>
      <c r="G17" s="26">
        <v>47818.1</v>
      </c>
      <c r="H17" s="25">
        <f t="shared" si="1"/>
        <v>96.00966997852278</v>
      </c>
      <c r="I17" s="33">
        <f>D17-август!D17</f>
        <v>5790.419999999998</v>
      </c>
    </row>
    <row r="18" spans="1:9" ht="37.5" customHeight="1">
      <c r="A18" s="37" t="s">
        <v>83</v>
      </c>
      <c r="B18" s="27">
        <v>27987.73</v>
      </c>
      <c r="C18" s="27">
        <v>21245</v>
      </c>
      <c r="D18" s="27">
        <v>25488.32</v>
      </c>
      <c r="E18" s="27">
        <f t="shared" si="0"/>
        <v>91.06962229519866</v>
      </c>
      <c r="F18" s="27">
        <v>844.23</v>
      </c>
      <c r="G18" s="34">
        <v>23380.7</v>
      </c>
      <c r="H18" s="25">
        <f t="shared" si="1"/>
        <v>90.86554294781594</v>
      </c>
      <c r="I18" s="33">
        <f>D18-август!D18</f>
        <v>2925.59</v>
      </c>
    </row>
    <row r="19" spans="1:9" ht="56.25" customHeight="1">
      <c r="A19" s="37" t="s">
        <v>84</v>
      </c>
      <c r="B19" s="27">
        <v>194.4</v>
      </c>
      <c r="C19" s="27">
        <v>135</v>
      </c>
      <c r="D19" s="27">
        <v>137.34</v>
      </c>
      <c r="E19" s="27">
        <f t="shared" si="0"/>
        <v>70.64814814814815</v>
      </c>
      <c r="F19" s="27">
        <v>5.74</v>
      </c>
      <c r="G19" s="34">
        <v>132.3</v>
      </c>
      <c r="H19" s="25">
        <f t="shared" si="1"/>
        <v>102.04081632653062</v>
      </c>
      <c r="I19" s="33">
        <f>D19-август!D19</f>
        <v>17.22</v>
      </c>
    </row>
    <row r="20" spans="1:9" ht="55.5" customHeight="1">
      <c r="A20" s="37" t="s">
        <v>85</v>
      </c>
      <c r="B20" s="27">
        <v>34598.53</v>
      </c>
      <c r="C20" s="27">
        <v>27150</v>
      </c>
      <c r="D20" s="27">
        <v>27123.68</v>
      </c>
      <c r="E20" s="27">
        <f t="shared" si="0"/>
        <v>78.39546940289081</v>
      </c>
      <c r="F20" s="27">
        <v>1158.41</v>
      </c>
      <c r="G20" s="34">
        <v>26915.1</v>
      </c>
      <c r="H20" s="25">
        <f t="shared" si="1"/>
        <v>100.87274429595283</v>
      </c>
      <c r="I20" s="33">
        <f>D20-август!D20</f>
        <v>3194.380000000001</v>
      </c>
    </row>
    <row r="21" spans="1:9" ht="15.75" customHeight="1">
      <c r="A21" s="37" t="s">
        <v>86</v>
      </c>
      <c r="B21" s="27">
        <v>-3691.2</v>
      </c>
      <c r="C21" s="27">
        <v>-2620</v>
      </c>
      <c r="D21" s="27">
        <v>-2990.48</v>
      </c>
      <c r="E21" s="27">
        <f t="shared" si="0"/>
        <v>81.01647160814912</v>
      </c>
      <c r="F21" s="27">
        <v>-155.2</v>
      </c>
      <c r="G21" s="34">
        <v>-2610</v>
      </c>
      <c r="H21" s="25">
        <f t="shared" si="1"/>
        <v>100.38314176245211</v>
      </c>
      <c r="I21" s="33">
        <f>D21-август!D21</f>
        <v>-346.77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112315</v>
      </c>
      <c r="D22" s="26">
        <f>SUM(D23:D26)</f>
        <v>109820.84</v>
      </c>
      <c r="E22" s="25">
        <f t="shared" si="0"/>
        <v>73.72441029985639</v>
      </c>
      <c r="F22" s="25">
        <v>7362.96</v>
      </c>
      <c r="G22" s="26">
        <v>98548.1</v>
      </c>
      <c r="H22" s="25">
        <f t="shared" si="1"/>
        <v>113.96972645845022</v>
      </c>
      <c r="I22" s="33">
        <f>D22-август!D22</f>
        <v>2649.5499999999884</v>
      </c>
    </row>
    <row r="23" spans="1:9" ht="28.5" customHeight="1">
      <c r="A23" s="51" t="s">
        <v>146</v>
      </c>
      <c r="B23" s="27">
        <v>116885.1</v>
      </c>
      <c r="C23" s="27">
        <v>89900</v>
      </c>
      <c r="D23" s="27">
        <v>93170.59</v>
      </c>
      <c r="E23" s="27">
        <f t="shared" si="0"/>
        <v>79.71126345445228</v>
      </c>
      <c r="F23" s="27"/>
      <c r="G23" s="27">
        <v>79660.3</v>
      </c>
      <c r="H23" s="25">
        <f t="shared" si="1"/>
        <v>112.8542071772263</v>
      </c>
      <c r="I23" s="33">
        <f>D23-август!D23</f>
        <v>1824.5699999999924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-607.69</v>
      </c>
      <c r="E24" s="27" t="s">
        <v>148</v>
      </c>
      <c r="F24" s="27">
        <v>7198.75</v>
      </c>
      <c r="G24" s="27">
        <v>185.2</v>
      </c>
      <c r="H24" s="25">
        <f t="shared" si="1"/>
        <v>0</v>
      </c>
      <c r="I24" s="33">
        <f>D24-август!D24</f>
        <v>19.079999999999927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430.2</v>
      </c>
      <c r="E25" s="27">
        <f t="shared" si="0"/>
        <v>60.16783216783217</v>
      </c>
      <c r="F25" s="27">
        <v>113.58</v>
      </c>
      <c r="G25" s="34">
        <v>297</v>
      </c>
      <c r="H25" s="25">
        <f t="shared" si="1"/>
        <v>240.74074074074073</v>
      </c>
      <c r="I25" s="33">
        <f>D25-август!D25</f>
        <v>-10.430000000000007</v>
      </c>
    </row>
    <row r="26" spans="1:9" ht="27" customHeight="1">
      <c r="A26" s="51" t="s">
        <v>88</v>
      </c>
      <c r="B26" s="27">
        <v>31361.2</v>
      </c>
      <c r="C26" s="27">
        <v>21700</v>
      </c>
      <c r="D26" s="27">
        <v>16827.74</v>
      </c>
      <c r="E26" s="27">
        <f t="shared" si="0"/>
        <v>53.65783197071541</v>
      </c>
      <c r="F26" s="27">
        <v>50.63</v>
      </c>
      <c r="G26" s="27">
        <v>18405.6</v>
      </c>
      <c r="H26" s="25">
        <f t="shared" si="1"/>
        <v>117.89890033468076</v>
      </c>
      <c r="I26" s="33">
        <f>D26-август!D26</f>
        <v>816.3300000000017</v>
      </c>
    </row>
    <row r="27" spans="1:9" ht="12.75">
      <c r="A27" s="54" t="s">
        <v>8</v>
      </c>
      <c r="B27" s="26">
        <f>SUM(B28:B29)</f>
        <v>42454.6</v>
      </c>
      <c r="C27" s="26">
        <f>SUM(C28:C29)</f>
        <v>14300</v>
      </c>
      <c r="D27" s="26">
        <f>SUM(D28:D29)</f>
        <v>13009.8</v>
      </c>
      <c r="E27" s="25">
        <f t="shared" si="0"/>
        <v>30.644029151140277</v>
      </c>
      <c r="F27" s="25">
        <v>2465.82</v>
      </c>
      <c r="G27" s="26">
        <v>14550.8</v>
      </c>
      <c r="H27" s="25">
        <f t="shared" si="1"/>
        <v>98.27638342908982</v>
      </c>
      <c r="I27" s="33">
        <f>D27-август!D27</f>
        <v>1702.7399999999998</v>
      </c>
    </row>
    <row r="28" spans="1:9" ht="12.75">
      <c r="A28" s="51" t="s">
        <v>106</v>
      </c>
      <c r="B28" s="27">
        <v>24668.5</v>
      </c>
      <c r="C28" s="27">
        <v>5750</v>
      </c>
      <c r="D28" s="27">
        <v>5604.4</v>
      </c>
      <c r="E28" s="27">
        <f t="shared" si="0"/>
        <v>22.71885197721791</v>
      </c>
      <c r="F28" s="27">
        <v>536.1</v>
      </c>
      <c r="G28" s="34">
        <v>5948.5</v>
      </c>
      <c r="H28" s="25">
        <f t="shared" si="1"/>
        <v>96.66302429183827</v>
      </c>
      <c r="I28" s="33">
        <f>D28-август!D28</f>
        <v>2305.8199999999997</v>
      </c>
    </row>
    <row r="29" spans="1:9" ht="12.75">
      <c r="A29" s="51" t="s">
        <v>107</v>
      </c>
      <c r="B29" s="27">
        <v>17786.1</v>
      </c>
      <c r="C29" s="27">
        <v>8550</v>
      </c>
      <c r="D29" s="27">
        <v>7405.4</v>
      </c>
      <c r="E29" s="27">
        <f t="shared" si="0"/>
        <v>41.63588420170808</v>
      </c>
      <c r="F29" s="27">
        <v>1929.72</v>
      </c>
      <c r="G29" s="27">
        <v>8602.3</v>
      </c>
      <c r="H29" s="25">
        <f t="shared" si="1"/>
        <v>99.39202306359928</v>
      </c>
      <c r="I29" s="33">
        <f>D29-август!D29</f>
        <v>-603.0799999999999</v>
      </c>
    </row>
    <row r="30" spans="1:9" ht="12.75">
      <c r="A30" s="47" t="s">
        <v>9</v>
      </c>
      <c r="B30" s="26">
        <f>SUM(B31:B33)</f>
        <v>15600</v>
      </c>
      <c r="C30" s="26">
        <f>SUM(C31:C33)</f>
        <v>12035</v>
      </c>
      <c r="D30" s="26">
        <f>SUM(D31:D33)</f>
        <v>13687.5</v>
      </c>
      <c r="E30" s="26">
        <f t="shared" si="0"/>
        <v>87.74038461538461</v>
      </c>
      <c r="F30" s="26">
        <v>793.07</v>
      </c>
      <c r="G30" s="26">
        <v>12618.5</v>
      </c>
      <c r="H30" s="25">
        <f t="shared" si="1"/>
        <v>95.37583706462733</v>
      </c>
      <c r="I30" s="33">
        <f>D30-август!D30</f>
        <v>1338.0699999999997</v>
      </c>
    </row>
    <row r="31" spans="1:9" ht="25.5">
      <c r="A31" s="51" t="s">
        <v>10</v>
      </c>
      <c r="B31" s="27">
        <v>15550</v>
      </c>
      <c r="C31" s="27">
        <v>12000</v>
      </c>
      <c r="D31" s="27">
        <v>13662.5</v>
      </c>
      <c r="E31" s="27">
        <f t="shared" si="0"/>
        <v>87.86173633440515</v>
      </c>
      <c r="F31" s="27">
        <v>793.07</v>
      </c>
      <c r="G31" s="27">
        <v>12512.3</v>
      </c>
      <c r="H31" s="25">
        <f t="shared" si="1"/>
        <v>95.90562886120058</v>
      </c>
      <c r="I31" s="33">
        <f>D31-август!D31</f>
        <v>1338.0699999999997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51.2</v>
      </c>
      <c r="H32" s="25">
        <f t="shared" si="1"/>
        <v>0</v>
      </c>
      <c r="I32" s="33">
        <f>D32-август!D32</f>
        <v>0</v>
      </c>
    </row>
    <row r="33" spans="1:9" ht="25.5">
      <c r="A33" s="51" t="s">
        <v>90</v>
      </c>
      <c r="B33" s="27">
        <v>50</v>
      </c>
      <c r="C33" s="27">
        <v>35</v>
      </c>
      <c r="D33" s="27">
        <v>25</v>
      </c>
      <c r="E33" s="27">
        <f t="shared" si="0"/>
        <v>50</v>
      </c>
      <c r="F33" s="27">
        <v>0</v>
      </c>
      <c r="G33" s="107">
        <v>55</v>
      </c>
      <c r="H33" s="25">
        <f t="shared" si="1"/>
        <v>63.63636363636363</v>
      </c>
      <c r="I33" s="33">
        <f>D33-август!D33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D34-август!D34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D35-август!D35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D36-август!D36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D37-август!D37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43655.29</v>
      </c>
      <c r="D38" s="26">
        <f>SUM(D40:D46)</f>
        <v>39503.86</v>
      </c>
      <c r="E38" s="26">
        <f t="shared" si="0"/>
        <v>68.46123878125255</v>
      </c>
      <c r="F38" s="26">
        <v>3247.05</v>
      </c>
      <c r="G38" s="26">
        <v>38568.2</v>
      </c>
      <c r="H38" s="25">
        <f t="shared" si="1"/>
        <v>113.18985589164132</v>
      </c>
      <c r="I38" s="33">
        <f>D38-август!D38</f>
        <v>3814.060000000005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D39-август!D39</f>
        <v>0</v>
      </c>
    </row>
    <row r="40" spans="1:9" ht="76.5">
      <c r="A40" s="51" t="s">
        <v>117</v>
      </c>
      <c r="B40" s="27">
        <v>29271.18</v>
      </c>
      <c r="C40" s="27">
        <v>21953.43</v>
      </c>
      <c r="D40" s="27">
        <v>19882.03</v>
      </c>
      <c r="E40" s="27">
        <f t="shared" si="0"/>
        <v>67.92356850663349</v>
      </c>
      <c r="F40" s="27">
        <v>2393.3</v>
      </c>
      <c r="G40" s="34">
        <v>21672.9</v>
      </c>
      <c r="H40" s="25">
        <f t="shared" si="1"/>
        <v>101.29438146256385</v>
      </c>
      <c r="I40" s="33">
        <f>D40-август!D40</f>
        <v>1891.2999999999993</v>
      </c>
    </row>
    <row r="41" spans="1:9" ht="76.5">
      <c r="A41" s="51" t="s">
        <v>125</v>
      </c>
      <c r="B41" s="27">
        <v>5434.31</v>
      </c>
      <c r="C41" s="27">
        <v>4075.74</v>
      </c>
      <c r="D41" s="27">
        <v>4291.64</v>
      </c>
      <c r="E41" s="27">
        <f t="shared" si="0"/>
        <v>78.9730434958624</v>
      </c>
      <c r="F41" s="27">
        <v>75.44</v>
      </c>
      <c r="G41" s="34">
        <v>2972.8</v>
      </c>
      <c r="H41" s="25">
        <f t="shared" si="1"/>
        <v>137.10104951560817</v>
      </c>
      <c r="I41" s="33">
        <f>D41-август!D41</f>
        <v>140.27000000000044</v>
      </c>
    </row>
    <row r="42" spans="1:9" ht="76.5">
      <c r="A42" s="51" t="s">
        <v>118</v>
      </c>
      <c r="B42" s="27">
        <v>515.73</v>
      </c>
      <c r="C42" s="27">
        <v>382.47</v>
      </c>
      <c r="D42" s="27">
        <v>597.79</v>
      </c>
      <c r="E42" s="27">
        <f t="shared" si="0"/>
        <v>115.91142652162954</v>
      </c>
      <c r="F42" s="27">
        <v>3.43</v>
      </c>
      <c r="G42" s="34">
        <v>364.4</v>
      </c>
      <c r="H42" s="25">
        <f t="shared" si="1"/>
        <v>104.95883644346873</v>
      </c>
      <c r="I42" s="33">
        <f>D42-август!D42</f>
        <v>46.620000000000005</v>
      </c>
    </row>
    <row r="43" spans="1:9" ht="38.25">
      <c r="A43" s="51" t="s">
        <v>119</v>
      </c>
      <c r="B43" s="27">
        <v>17384.33</v>
      </c>
      <c r="C43" s="27">
        <v>13038.21</v>
      </c>
      <c r="D43" s="27">
        <v>10824.53</v>
      </c>
      <c r="E43" s="27">
        <f t="shared" si="0"/>
        <v>62.26601772976007</v>
      </c>
      <c r="F43" s="27">
        <v>538.73</v>
      </c>
      <c r="G43" s="34">
        <v>10617.4</v>
      </c>
      <c r="H43" s="25">
        <f t="shared" si="1"/>
        <v>122.80040311187297</v>
      </c>
      <c r="I43" s="33">
        <f>D43-август!D43</f>
        <v>966.2399999999998</v>
      </c>
    </row>
    <row r="44" spans="1:9" ht="44.25" customHeight="1">
      <c r="A44" s="51" t="s">
        <v>147</v>
      </c>
      <c r="B44" s="27">
        <v>62.2</v>
      </c>
      <c r="C44" s="27">
        <v>46.62</v>
      </c>
      <c r="D44" s="27">
        <v>77.77</v>
      </c>
      <c r="E44" s="27">
        <f t="shared" si="0"/>
        <v>125.03215434083602</v>
      </c>
      <c r="F44" s="27"/>
      <c r="G44" s="34">
        <v>60.5</v>
      </c>
      <c r="H44" s="25" t="s">
        <v>148</v>
      </c>
      <c r="I44" s="33">
        <f>D44-август!D44</f>
        <v>60.53999999999999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D45-август!D45</f>
        <v>0</v>
      </c>
    </row>
    <row r="46" spans="1:9" ht="76.5">
      <c r="A46" s="51" t="s">
        <v>121</v>
      </c>
      <c r="B46" s="27">
        <v>3503.77</v>
      </c>
      <c r="C46" s="27">
        <v>2627.82</v>
      </c>
      <c r="D46" s="27">
        <v>2578.73</v>
      </c>
      <c r="E46" s="27">
        <f t="shared" si="0"/>
        <v>73.59872366051424</v>
      </c>
      <c r="F46" s="27">
        <v>236.15</v>
      </c>
      <c r="G46" s="27">
        <v>2402.6</v>
      </c>
      <c r="H46" s="25">
        <f t="shared" si="1"/>
        <v>109.37401148755517</v>
      </c>
      <c r="I46" s="33">
        <f>D46-август!D46</f>
        <v>709.0899999999999</v>
      </c>
    </row>
    <row r="47" spans="1:9" ht="27" customHeight="1">
      <c r="A47" s="54" t="s">
        <v>13</v>
      </c>
      <c r="B47" s="33">
        <v>598.72</v>
      </c>
      <c r="C47" s="33">
        <v>421.2</v>
      </c>
      <c r="D47" s="33">
        <v>3616.7</v>
      </c>
      <c r="E47" s="33">
        <f t="shared" si="0"/>
        <v>604.0720203099946</v>
      </c>
      <c r="F47" s="33">
        <v>43.6</v>
      </c>
      <c r="G47" s="26">
        <v>561.3</v>
      </c>
      <c r="H47" s="33">
        <f t="shared" si="1"/>
        <v>75.04008551576698</v>
      </c>
      <c r="I47" s="33">
        <f>D47-август!D47</f>
        <v>603.8899999999999</v>
      </c>
    </row>
    <row r="48" spans="1:9" ht="25.5">
      <c r="A48" s="54" t="s">
        <v>96</v>
      </c>
      <c r="B48" s="33">
        <v>1290.36</v>
      </c>
      <c r="C48" s="33">
        <v>962.8</v>
      </c>
      <c r="D48" s="33">
        <v>2179.2</v>
      </c>
      <c r="E48" s="33">
        <f t="shared" si="0"/>
        <v>168.88310239003067</v>
      </c>
      <c r="F48" s="33">
        <v>561.58</v>
      </c>
      <c r="G48" s="26">
        <v>9928.6</v>
      </c>
      <c r="H48" s="33">
        <f t="shared" si="1"/>
        <v>9.697238281328687</v>
      </c>
      <c r="I48" s="33">
        <f>D48-август!D48</f>
        <v>290.77999999999975</v>
      </c>
    </row>
    <row r="49" spans="1:9" ht="25.5">
      <c r="A49" s="54" t="s">
        <v>14</v>
      </c>
      <c r="B49" s="33">
        <f>SUM(B50:B52)</f>
        <v>46800</v>
      </c>
      <c r="C49" s="33">
        <f>SUM(C50:C52)</f>
        <v>13250</v>
      </c>
      <c r="D49" s="33">
        <f>SUM(D50:D52)</f>
        <v>4598.6</v>
      </c>
      <c r="E49" s="25">
        <f t="shared" si="0"/>
        <v>9.826068376068378</v>
      </c>
      <c r="F49" s="25">
        <v>585.5</v>
      </c>
      <c r="G49" s="33">
        <v>2503</v>
      </c>
      <c r="H49" s="25">
        <f t="shared" si="1"/>
        <v>529.3647622852577</v>
      </c>
      <c r="I49" s="33">
        <f>D49-август!D49</f>
        <v>68.89000000000033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D50-август!D50</f>
        <v>0</v>
      </c>
    </row>
    <row r="51" spans="1:9" ht="76.5">
      <c r="A51" s="51" t="s">
        <v>95</v>
      </c>
      <c r="B51" s="27">
        <v>45400</v>
      </c>
      <c r="C51" s="27">
        <v>12900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D51-август!D51</f>
        <v>0</v>
      </c>
    </row>
    <row r="52" spans="1:9" ht="17.25" customHeight="1">
      <c r="A52" s="51" t="s">
        <v>93</v>
      </c>
      <c r="B52" s="27">
        <v>1400</v>
      </c>
      <c r="C52" s="27">
        <v>350</v>
      </c>
      <c r="D52" s="27">
        <v>4598.6</v>
      </c>
      <c r="E52" s="27">
        <f t="shared" si="0"/>
        <v>328.4714285714286</v>
      </c>
      <c r="F52" s="27">
        <v>548.36</v>
      </c>
      <c r="G52" s="27">
        <v>2503</v>
      </c>
      <c r="H52" s="25">
        <f t="shared" si="1"/>
        <v>13.983220135836996</v>
      </c>
      <c r="I52" s="33">
        <f>D52-август!D52</f>
        <v>68.89000000000033</v>
      </c>
    </row>
    <row r="53" spans="1:9" ht="12.75">
      <c r="A53" s="54" t="s">
        <v>15</v>
      </c>
      <c r="B53" s="33">
        <v>-1455.1</v>
      </c>
      <c r="C53" s="33">
        <v>-2157.54</v>
      </c>
      <c r="D53" s="33">
        <v>-1949.27</v>
      </c>
      <c r="E53" s="26">
        <f t="shared" si="0"/>
        <v>133.9612397773349</v>
      </c>
      <c r="F53" s="26">
        <v>179.73</v>
      </c>
      <c r="G53" s="26">
        <v>4874</v>
      </c>
      <c r="H53" s="25">
        <f t="shared" si="1"/>
        <v>-44.26631103816167</v>
      </c>
      <c r="I53" s="33">
        <f>D53-август!D53</f>
        <v>316.44000000000005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D54-август!D54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D55-август!D55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D56-август!D56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D57-август!D57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D58-август!D58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D59-август!D59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D60-август!D60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D61-август!D61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D62-август!D62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D63-август!D63</f>
        <v>0</v>
      </c>
    </row>
    <row r="64" spans="1:9" ht="12.75">
      <c r="A64" s="47" t="s">
        <v>16</v>
      </c>
      <c r="B64" s="33">
        <v>-1089.27</v>
      </c>
      <c r="C64" s="33">
        <v>-1092.2</v>
      </c>
      <c r="D64" s="33">
        <v>6446.15</v>
      </c>
      <c r="E64" s="26">
        <f t="shared" si="0"/>
        <v>-591.7862421621819</v>
      </c>
      <c r="F64" s="26">
        <v>-38.79</v>
      </c>
      <c r="G64" s="26">
        <v>26.7</v>
      </c>
      <c r="H64" s="25" t="s">
        <v>148</v>
      </c>
      <c r="I64" s="33">
        <f>D64-август!D64</f>
        <v>726.8799999999992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475811.55</v>
      </c>
      <c r="D65" s="26">
        <f>D64+D53+D49+D48+D47+D38+D30+D27+D22+D17+D8+D37</f>
        <v>509853.27999999997</v>
      </c>
      <c r="E65" s="26">
        <f t="shared" si="0"/>
        <v>68.6145095048282</v>
      </c>
      <c r="F65" s="26">
        <v>27699.089999999997</v>
      </c>
      <c r="G65" s="26">
        <v>497478.5</v>
      </c>
      <c r="H65" s="25">
        <f t="shared" si="1"/>
        <v>95.64464594952344</v>
      </c>
      <c r="I65" s="33">
        <f>D65-август!D65</f>
        <v>50367.83999999991</v>
      </c>
    </row>
    <row r="66" spans="1:9" ht="12.75">
      <c r="A66" s="54" t="s">
        <v>18</v>
      </c>
      <c r="B66" s="26">
        <f>B67+B72+B73</f>
        <v>3722400.0800000005</v>
      </c>
      <c r="C66" s="26">
        <f>C67+C72+C73</f>
        <v>2402009.06</v>
      </c>
      <c r="D66" s="26">
        <f>D67+D72+D73</f>
        <v>2400262</v>
      </c>
      <c r="E66" s="26">
        <f t="shared" si="0"/>
        <v>64.481569643637</v>
      </c>
      <c r="F66" s="26">
        <v>43822.57000000001</v>
      </c>
      <c r="G66" s="27">
        <v>2040607.4</v>
      </c>
      <c r="H66" s="25">
        <f t="shared" si="1"/>
        <v>117.71049443415723</v>
      </c>
      <c r="I66" s="33">
        <f>D66-август!D66</f>
        <v>270594.7100000004</v>
      </c>
    </row>
    <row r="67" spans="1:9" ht="25.5">
      <c r="A67" s="54" t="s">
        <v>19</v>
      </c>
      <c r="B67" s="26">
        <f>SUM(B68:B71)</f>
        <v>3730780.3300000005</v>
      </c>
      <c r="C67" s="26">
        <f>SUM(C68:C71)</f>
        <v>2410389.3000000003</v>
      </c>
      <c r="D67" s="26">
        <f>SUM(D68:D71)</f>
        <v>2410389.2</v>
      </c>
      <c r="E67" s="26">
        <f t="shared" si="0"/>
        <v>64.60817809661819</v>
      </c>
      <c r="F67" s="26">
        <v>46091.770000000004</v>
      </c>
      <c r="G67" s="27">
        <v>2058980.3</v>
      </c>
      <c r="H67" s="25">
        <f t="shared" si="1"/>
        <v>117.06713755347732</v>
      </c>
      <c r="I67" s="33">
        <f>D67-август!D67</f>
        <v>270594.7100000004</v>
      </c>
    </row>
    <row r="68" spans="1:9" ht="12.75">
      <c r="A68" s="51" t="s">
        <v>108</v>
      </c>
      <c r="B68" s="27">
        <v>578714.4</v>
      </c>
      <c r="C68" s="27">
        <v>534737.75</v>
      </c>
      <c r="D68" s="27">
        <v>534737.65</v>
      </c>
      <c r="E68" s="25">
        <f t="shared" si="0"/>
        <v>92.40095805461208</v>
      </c>
      <c r="F68" s="25">
        <v>15902.8</v>
      </c>
      <c r="G68" s="27">
        <v>406972.3</v>
      </c>
      <c r="H68" s="25">
        <f t="shared" si="1"/>
        <v>131.39413910971336</v>
      </c>
      <c r="I68" s="33">
        <f>D68-август!D68</f>
        <v>47061.90000000002</v>
      </c>
    </row>
    <row r="69" spans="1:9" ht="12.75" customHeight="1">
      <c r="A69" s="51" t="s">
        <v>109</v>
      </c>
      <c r="B69" s="27">
        <v>1750748.84</v>
      </c>
      <c r="C69" s="27">
        <v>887541.1</v>
      </c>
      <c r="D69" s="27">
        <v>887541.1</v>
      </c>
      <c r="E69" s="25">
        <f t="shared" si="0"/>
        <v>50.69494148572446</v>
      </c>
      <c r="F69" s="25">
        <v>0</v>
      </c>
      <c r="G69" s="27">
        <v>789849.5</v>
      </c>
      <c r="H69" s="25">
        <f t="shared" si="1"/>
        <v>112.36838157142594</v>
      </c>
      <c r="I69" s="33">
        <f>D69-август!D69</f>
        <v>146707.87</v>
      </c>
    </row>
    <row r="70" spans="1:9" ht="18.75" customHeight="1">
      <c r="A70" s="51" t="s">
        <v>110</v>
      </c>
      <c r="B70" s="27">
        <v>1338149.35</v>
      </c>
      <c r="C70" s="27">
        <v>947266.6</v>
      </c>
      <c r="D70" s="27">
        <v>947266.6</v>
      </c>
      <c r="E70" s="25">
        <f t="shared" si="0"/>
        <v>70.78930315214814</v>
      </c>
      <c r="F70" s="25">
        <v>30188.97</v>
      </c>
      <c r="G70" s="34">
        <v>810840.2</v>
      </c>
      <c r="H70" s="25">
        <f t="shared" si="1"/>
        <v>116.82531280516186</v>
      </c>
      <c r="I70" s="33">
        <f>D70-август!D70</f>
        <v>72571.40000000002</v>
      </c>
    </row>
    <row r="71" spans="1:9" ht="12.75" customHeight="1">
      <c r="A71" s="2" t="s">
        <v>122</v>
      </c>
      <c r="B71" s="27">
        <v>63167.74</v>
      </c>
      <c r="C71" s="27">
        <v>40843.85</v>
      </c>
      <c r="D71" s="27">
        <v>40843.85</v>
      </c>
      <c r="E71" s="25">
        <f t="shared" si="0"/>
        <v>64.65934985168063</v>
      </c>
      <c r="F71" s="25">
        <v>0</v>
      </c>
      <c r="G71" s="83">
        <v>51318.3</v>
      </c>
      <c r="H71" s="25" t="s">
        <v>148</v>
      </c>
      <c r="I71" s="33">
        <f>D71-август!D71</f>
        <v>4253.540000000001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D72-август!D72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D73-август!D73</f>
        <v>0</v>
      </c>
      <c r="K73" s="98"/>
      <c r="L73" s="98"/>
      <c r="M73" s="98"/>
    </row>
    <row r="74" spans="1:9" ht="12.75">
      <c r="A74" s="47" t="s">
        <v>20</v>
      </c>
      <c r="B74" s="26">
        <f>B65+B66</f>
        <v>4465469.2700000005</v>
      </c>
      <c r="C74" s="26">
        <f>C65+C66</f>
        <v>2877820.61</v>
      </c>
      <c r="D74" s="26">
        <f>D65+D66</f>
        <v>2910115.28</v>
      </c>
      <c r="E74" s="25">
        <f>D74/B74*100</f>
        <v>65.1693048153033</v>
      </c>
      <c r="F74" s="25">
        <v>71521.66</v>
      </c>
      <c r="G74" s="33">
        <v>2538085.9</v>
      </c>
      <c r="H74" s="25">
        <f>C74/G74*100</f>
        <v>113.38546934128588</v>
      </c>
      <c r="I74" s="33">
        <f>D74-август!D74</f>
        <v>320962.5500000003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623553.6</v>
      </c>
      <c r="C80" s="33">
        <f>C81+C82+C83+C84+C85+C86+C87+C88</f>
        <v>266283.04</v>
      </c>
      <c r="D80" s="33">
        <f>D81+D82+D83+D84+D85+D86+D87+D88</f>
        <v>265245.83999999997</v>
      </c>
      <c r="E80" s="25">
        <f>$D:$D/$B:$B*100</f>
        <v>42.53777702510257</v>
      </c>
      <c r="F80" s="25">
        <f>$D:$D/$C:$C*100</f>
        <v>99.61048965041107</v>
      </c>
      <c r="G80" s="33">
        <v>178561</v>
      </c>
      <c r="H80" s="25">
        <f>$D:$D/$G:$G*100</f>
        <v>148.54634550657758</v>
      </c>
      <c r="I80" s="33">
        <f>D80-июль!D80</f>
        <v>60643.19999999998</v>
      </c>
    </row>
    <row r="81" spans="1:9" ht="14.25" customHeight="1">
      <c r="A81" s="8" t="s">
        <v>24</v>
      </c>
      <c r="B81" s="27">
        <v>3197.2</v>
      </c>
      <c r="C81" s="27">
        <v>2550.4</v>
      </c>
      <c r="D81" s="27">
        <v>2527</v>
      </c>
      <c r="E81" s="28">
        <f>$D:$D/$B:$B*100</f>
        <v>79.03790816964845</v>
      </c>
      <c r="F81" s="28">
        <v>0</v>
      </c>
      <c r="G81" s="104">
        <v>1991.7</v>
      </c>
      <c r="H81" s="28">
        <f aca="true" t="shared" si="2" ref="H81:H129">$D:$D/$G:$G*100</f>
        <v>126.87653763116936</v>
      </c>
      <c r="I81" s="34">
        <f>D81-июль!D81</f>
        <v>670.4000000000001</v>
      </c>
    </row>
    <row r="82" spans="1:9" ht="12.75">
      <c r="A82" s="8" t="s">
        <v>25</v>
      </c>
      <c r="B82" s="27">
        <v>7698.8</v>
      </c>
      <c r="C82" s="27">
        <v>5170.9</v>
      </c>
      <c r="D82" s="27">
        <v>5170.1</v>
      </c>
      <c r="E82" s="28">
        <f>$D:$D/$B:$B*100</f>
        <v>67.15462149945446</v>
      </c>
      <c r="F82" s="28">
        <f>$D:$D/$C:$C*100</f>
        <v>99.9845288054304</v>
      </c>
      <c r="G82" s="104">
        <v>4855.5</v>
      </c>
      <c r="H82" s="28">
        <f t="shared" si="2"/>
        <v>106.47925033467203</v>
      </c>
      <c r="I82" s="34">
        <f>D82-июль!D82</f>
        <v>1109.4000000000005</v>
      </c>
    </row>
    <row r="83" spans="1:9" ht="25.5">
      <c r="A83" s="8" t="s">
        <v>26</v>
      </c>
      <c r="B83" s="27">
        <v>70928.9</v>
      </c>
      <c r="C83" s="27">
        <v>53428.2</v>
      </c>
      <c r="D83" s="27">
        <v>52740</v>
      </c>
      <c r="E83" s="28">
        <f>$D:$D/$B:$B*100</f>
        <v>74.35615101883718</v>
      </c>
      <c r="F83" s="28">
        <f>$D:$D/$C:$C*100</f>
        <v>98.71191617909643</v>
      </c>
      <c r="G83" s="104">
        <v>43995.2</v>
      </c>
      <c r="H83" s="28">
        <f t="shared" si="2"/>
        <v>119.87671382332618</v>
      </c>
      <c r="I83" s="34">
        <f>D83-июль!D83</f>
        <v>15361.199999999997</v>
      </c>
    </row>
    <row r="84" spans="1:9" ht="12.75">
      <c r="A84" s="8" t="s">
        <v>72</v>
      </c>
      <c r="B84" s="27">
        <v>12.8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12271.7</v>
      </c>
      <c r="D85" s="27">
        <v>12228.9</v>
      </c>
      <c r="E85" s="28">
        <f>$D:$D/$B:$B*100</f>
        <v>67.47910056559525</v>
      </c>
      <c r="F85" s="28">
        <v>0</v>
      </c>
      <c r="G85" s="104">
        <v>11741.8</v>
      </c>
      <c r="H85" s="28">
        <f t="shared" si="2"/>
        <v>104.14842698734437</v>
      </c>
      <c r="I85" s="34">
        <f>D85-июль!D85</f>
        <v>2879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7709.7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1967.1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192858</v>
      </c>
      <c r="D88" s="27">
        <v>192576</v>
      </c>
      <c r="E88" s="28">
        <f>$D:$D/$B:$B*100</f>
        <v>36.91838390817334</v>
      </c>
      <c r="F88" s="28">
        <f>$D:$D/$C:$C*100</f>
        <v>99.85377842765143</v>
      </c>
      <c r="G88" s="104">
        <v>108097.1</v>
      </c>
      <c r="H88" s="28">
        <f t="shared" si="2"/>
        <v>178.15094021948784</v>
      </c>
      <c r="I88" s="34">
        <f>D88-июль!D88</f>
        <v>40623.20000000001</v>
      </c>
    </row>
    <row r="89" spans="1:9" ht="12.75">
      <c r="A89" s="7" t="s">
        <v>31</v>
      </c>
      <c r="B89" s="26">
        <v>527.7</v>
      </c>
      <c r="C89" s="26">
        <v>392.1</v>
      </c>
      <c r="D89" s="26">
        <v>392.1</v>
      </c>
      <c r="E89" s="25">
        <f>$D:$D/$B:$B*100</f>
        <v>74.30358158044343</v>
      </c>
      <c r="F89" s="25">
        <f>$D:$D/$C:$C*100</f>
        <v>100</v>
      </c>
      <c r="G89" s="105">
        <v>304.4</v>
      </c>
      <c r="H89" s="25">
        <f t="shared" si="2"/>
        <v>128.81077529566363</v>
      </c>
      <c r="I89" s="33">
        <f>D89-июль!D89</f>
        <v>80.70000000000005</v>
      </c>
    </row>
    <row r="90" spans="1:9" ht="25.5">
      <c r="A90" s="9" t="s">
        <v>32</v>
      </c>
      <c r="B90" s="26">
        <v>36920.7</v>
      </c>
      <c r="C90" s="26">
        <v>28932</v>
      </c>
      <c r="D90" s="26">
        <v>28903.5</v>
      </c>
      <c r="E90" s="25">
        <f>$D:$D/$B:$B*100</f>
        <v>78.28535211954271</v>
      </c>
      <c r="F90" s="25">
        <f>$D:$D/$C:$C*100</f>
        <v>99.90149315636666</v>
      </c>
      <c r="G90" s="105">
        <v>4208.2</v>
      </c>
      <c r="H90" s="25">
        <f t="shared" si="2"/>
        <v>686.8376027755336</v>
      </c>
      <c r="I90" s="33">
        <f>D90-июль!D90</f>
        <v>14360.7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356180.8</v>
      </c>
      <c r="D91" s="33">
        <f>D92+D93+D94+D95+D96</f>
        <v>335141.30000000005</v>
      </c>
      <c r="E91" s="33">
        <f>E92+E93+E94+E95</f>
        <v>123.82089327806719</v>
      </c>
      <c r="F91" s="33">
        <f>F92+F93+F94+F95</f>
        <v>193.1656648691607</v>
      </c>
      <c r="G91" s="33">
        <v>204650.3</v>
      </c>
      <c r="H91" s="25">
        <f t="shared" si="2"/>
        <v>163.76291654593228</v>
      </c>
      <c r="I91" s="33">
        <f>D91-июль!D91</f>
        <v>214910.10000000003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798.9</v>
      </c>
      <c r="D93" s="27">
        <v>798.9</v>
      </c>
      <c r="E93" s="28">
        <f>$D:$D/$B:$B*100</f>
        <v>5.674811763034522</v>
      </c>
      <c r="F93" s="28">
        <v>0</v>
      </c>
      <c r="G93" s="104">
        <v>0</v>
      </c>
      <c r="H93" s="28">
        <v>0</v>
      </c>
      <c r="I93" s="34">
        <f>D93-июль!D93</f>
        <v>430</v>
      </c>
    </row>
    <row r="94" spans="1:9" ht="12.75">
      <c r="A94" s="8" t="s">
        <v>34</v>
      </c>
      <c r="B94" s="27">
        <v>29101</v>
      </c>
      <c r="C94" s="27">
        <v>19300.3</v>
      </c>
      <c r="D94" s="27">
        <v>19300.3</v>
      </c>
      <c r="E94" s="28">
        <f>$D:$D/$B:$B*100</f>
        <v>66.32177588399024</v>
      </c>
      <c r="F94" s="28">
        <f>$D:$D/$C:$C*100</f>
        <v>100</v>
      </c>
      <c r="G94" s="104">
        <v>18555.8</v>
      </c>
      <c r="H94" s="28">
        <f t="shared" si="2"/>
        <v>104.01222259347482</v>
      </c>
      <c r="I94" s="34">
        <f>D94-июль!D94</f>
        <v>4924.4</v>
      </c>
    </row>
    <row r="95" spans="1:9" ht="12.75">
      <c r="A95" s="10" t="s">
        <v>77</v>
      </c>
      <c r="B95" s="27">
        <v>550132.6</v>
      </c>
      <c r="C95" s="27">
        <v>306016.6</v>
      </c>
      <c r="D95" s="27">
        <v>285102.4</v>
      </c>
      <c r="E95" s="28">
        <f>$D:$D/$B:$B*100</f>
        <v>51.824305631042414</v>
      </c>
      <c r="F95" s="28">
        <f>$D:$D/$C:$C*100</f>
        <v>93.16566486916071</v>
      </c>
      <c r="G95" s="104">
        <v>163158.1</v>
      </c>
      <c r="H95" s="28">
        <f t="shared" si="2"/>
        <v>174.73996081101706</v>
      </c>
      <c r="I95" s="34">
        <f>D95-июль!D95</f>
        <v>194273.30000000002</v>
      </c>
    </row>
    <row r="96" spans="1:9" ht="12.75">
      <c r="A96" s="8" t="s">
        <v>35</v>
      </c>
      <c r="B96" s="27">
        <v>44810.8</v>
      </c>
      <c r="C96" s="27">
        <v>30065</v>
      </c>
      <c r="D96" s="27">
        <v>29939.7</v>
      </c>
      <c r="E96" s="28">
        <f>$D:$D/$B:$B*100</f>
        <v>66.81358065466361</v>
      </c>
      <c r="F96" s="28"/>
      <c r="G96" s="104">
        <v>22936.4</v>
      </c>
      <c r="H96" s="28">
        <f t="shared" si="2"/>
        <v>130.53356237247345</v>
      </c>
      <c r="I96" s="34">
        <f>D96-июль!D96</f>
        <v>15282.400000000001</v>
      </c>
    </row>
    <row r="97" spans="1:9" ht="12.75">
      <c r="A97" s="7" t="s">
        <v>36</v>
      </c>
      <c r="B97" s="33">
        <f>B99+B100+B101+B98</f>
        <v>495511.60000000003</v>
      </c>
      <c r="C97" s="26">
        <f>C99+C100+C101+C98</f>
        <v>205978.7</v>
      </c>
      <c r="D97" s="33">
        <f>D99+D100+D101+D98</f>
        <v>205701.59999999998</v>
      </c>
      <c r="E97" s="33">
        <f>E100+E101+E98</f>
        <v>97.25797761454933</v>
      </c>
      <c r="F97" s="25">
        <f>$D:$D/$C:$C*100</f>
        <v>99.86547152691028</v>
      </c>
      <c r="G97" s="33">
        <v>269169.8</v>
      </c>
      <c r="H97" s="25">
        <f t="shared" si="2"/>
        <v>76.42075745495966</v>
      </c>
      <c r="I97" s="33">
        <f>D97-июль!D97</f>
        <v>67163.39999999997</v>
      </c>
    </row>
    <row r="98" spans="1:9" ht="12.75">
      <c r="A98" s="8" t="s">
        <v>37</v>
      </c>
      <c r="B98" s="27">
        <v>86977.7</v>
      </c>
      <c r="C98" s="27">
        <v>44663.8</v>
      </c>
      <c r="D98" s="27">
        <v>44663.8</v>
      </c>
      <c r="E98" s="43">
        <v>0</v>
      </c>
      <c r="F98" s="28">
        <v>0</v>
      </c>
      <c r="G98" s="104">
        <v>12024.7</v>
      </c>
      <c r="H98" s="28">
        <f t="shared" si="2"/>
        <v>371.43379876421034</v>
      </c>
      <c r="I98" s="34">
        <f>D98-июль!D98</f>
        <v>19980.800000000003</v>
      </c>
    </row>
    <row r="99" spans="1:9" ht="12.75">
      <c r="A99" s="8" t="s">
        <v>38</v>
      </c>
      <c r="B99" s="27">
        <v>4889.7</v>
      </c>
      <c r="C99" s="27">
        <v>281.8</v>
      </c>
      <c r="D99" s="27">
        <v>281.8</v>
      </c>
      <c r="E99" s="28">
        <f aca="true" t="shared" si="3" ref="E99:E104">$D:$D/$B:$B*100</f>
        <v>5.763134752643312</v>
      </c>
      <c r="F99" s="28">
        <v>0</v>
      </c>
      <c r="G99" s="104">
        <v>817.8</v>
      </c>
      <c r="H99" s="28">
        <f t="shared" si="2"/>
        <v>34.45830276351187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92902.4</v>
      </c>
      <c r="D100" s="27">
        <v>92902.4</v>
      </c>
      <c r="E100" s="28">
        <f t="shared" si="3"/>
        <v>30.81053832479902</v>
      </c>
      <c r="F100" s="28">
        <f>$D:$D/$C:$C*100</f>
        <v>100</v>
      </c>
      <c r="G100" s="104">
        <v>181433.1</v>
      </c>
      <c r="H100" s="28">
        <f t="shared" si="2"/>
        <v>51.20476914080175</v>
      </c>
      <c r="I100" s="34">
        <f>D100-июль!D100</f>
        <v>42178.99999999999</v>
      </c>
    </row>
    <row r="101" spans="1:9" ht="12.75">
      <c r="A101" s="8" t="s">
        <v>40</v>
      </c>
      <c r="B101" s="27">
        <v>102116.2</v>
      </c>
      <c r="C101" s="27">
        <v>68130.7</v>
      </c>
      <c r="D101" s="27">
        <v>67853.6</v>
      </c>
      <c r="E101" s="28">
        <f t="shared" si="3"/>
        <v>66.4474392897503</v>
      </c>
      <c r="F101" s="28">
        <f>$D:$D/$C:$C*100</f>
        <v>99.5932817364272</v>
      </c>
      <c r="G101" s="104">
        <v>74894.2</v>
      </c>
      <c r="H101" s="28">
        <f t="shared" si="2"/>
        <v>90.59927203975742</v>
      </c>
      <c r="I101" s="34">
        <f>D101-июль!D101</f>
        <v>4950.300000000003</v>
      </c>
    </row>
    <row r="102" spans="1:9" ht="12.75">
      <c r="A102" s="11" t="s">
        <v>115</v>
      </c>
      <c r="B102" s="33">
        <f>B103+B104</f>
        <v>16169.2</v>
      </c>
      <c r="C102" s="33">
        <f>C103+C104</f>
        <v>2090</v>
      </c>
      <c r="D102" s="33">
        <f>D103+D104</f>
        <v>2090</v>
      </c>
      <c r="E102" s="25">
        <f t="shared" si="3"/>
        <v>12.925809563862156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14075.2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1952787.66</v>
      </c>
      <c r="C105" s="33">
        <f>C106+C107+C109+C110+C111+C108</f>
        <v>1379979.8000000003</v>
      </c>
      <c r="D105" s="33">
        <f>D106+D107+D109+D110+D111+D108</f>
        <v>1379782.3000000003</v>
      </c>
      <c r="E105" s="33">
        <f>E106+E107+E110+E111+E109</f>
        <v>311.09190924244695</v>
      </c>
      <c r="F105" s="33">
        <f>F106+F107+F110+F111+F109</f>
        <v>499.8819243733973</v>
      </c>
      <c r="G105" s="33">
        <v>1216998.9</v>
      </c>
      <c r="H105" s="25">
        <f t="shared" si="2"/>
        <v>113.3758050233242</v>
      </c>
      <c r="I105" s="33">
        <f>D105-июль!D105</f>
        <v>263631.50000000047</v>
      </c>
    </row>
    <row r="106" spans="1:9" ht="12.75">
      <c r="A106" s="8" t="s">
        <v>42</v>
      </c>
      <c r="B106" s="27">
        <v>743162.4</v>
      </c>
      <c r="C106" s="27">
        <v>534117.9</v>
      </c>
      <c r="D106" s="27">
        <v>534117.9</v>
      </c>
      <c r="E106" s="28">
        <f aca="true" t="shared" si="4" ref="E106:E116">$D:$D/$B:$B*100</f>
        <v>71.87095310527013</v>
      </c>
      <c r="F106" s="28">
        <f aca="true" t="shared" si="5" ref="F106:F114">$D:$D/$C:$C*100</f>
        <v>100</v>
      </c>
      <c r="G106" s="104">
        <v>461039.9</v>
      </c>
      <c r="H106" s="28">
        <f t="shared" si="2"/>
        <v>115.8506888449351</v>
      </c>
      <c r="I106" s="34">
        <f>D106-июль!D106</f>
        <v>112217.60000000003</v>
      </c>
    </row>
    <row r="107" spans="1:9" ht="12.75">
      <c r="A107" s="8" t="s">
        <v>43</v>
      </c>
      <c r="B107" s="27">
        <v>810609.5</v>
      </c>
      <c r="C107" s="27">
        <v>557164.7</v>
      </c>
      <c r="D107" s="27">
        <v>557164.4</v>
      </c>
      <c r="E107" s="28">
        <f t="shared" si="4"/>
        <v>68.73400817532979</v>
      </c>
      <c r="F107" s="28">
        <f t="shared" si="5"/>
        <v>99.99994615595713</v>
      </c>
      <c r="G107" s="104">
        <v>493661</v>
      </c>
      <c r="H107" s="28">
        <f t="shared" si="2"/>
        <v>112.86376683594612</v>
      </c>
      <c r="I107" s="34">
        <f>D107-июль!D107</f>
        <v>92958.90000000002</v>
      </c>
    </row>
    <row r="108" spans="1:9" ht="12.75">
      <c r="A108" s="21" t="s">
        <v>105</v>
      </c>
      <c r="B108" s="27">
        <v>155053</v>
      </c>
      <c r="C108" s="27">
        <v>104976.1</v>
      </c>
      <c r="D108" s="27">
        <v>104976.1</v>
      </c>
      <c r="E108" s="28">
        <f t="shared" si="4"/>
        <v>67.70336594583787</v>
      </c>
      <c r="F108" s="28">
        <f t="shared" si="5"/>
        <v>100</v>
      </c>
      <c r="G108" s="104">
        <v>101924.8</v>
      </c>
      <c r="H108" s="28">
        <f t="shared" si="2"/>
        <v>102.99367769178846</v>
      </c>
      <c r="I108" s="34">
        <f>D108-июль!D108</f>
        <v>15200.600000000006</v>
      </c>
    </row>
    <row r="109" spans="1:9" ht="25.5">
      <c r="A109" s="8" t="s">
        <v>123</v>
      </c>
      <c r="B109" s="27">
        <v>374.76</v>
      </c>
      <c r="C109" s="27">
        <v>99.1</v>
      </c>
      <c r="D109" s="27">
        <v>99.1</v>
      </c>
      <c r="E109" s="28">
        <f t="shared" si="4"/>
        <v>26.44359056462803</v>
      </c>
      <c r="F109" s="28">
        <f t="shared" si="5"/>
        <v>100</v>
      </c>
      <c r="G109" s="104">
        <v>422.6</v>
      </c>
      <c r="H109" s="28">
        <f t="shared" si="2"/>
        <v>23.450070989114998</v>
      </c>
      <c r="I109" s="34">
        <f>D109-июль!D109</f>
        <v>39.49999999999999</v>
      </c>
    </row>
    <row r="110" spans="1:9" ht="12.75">
      <c r="A110" s="8" t="s">
        <v>44</v>
      </c>
      <c r="B110" s="27">
        <v>24342.6</v>
      </c>
      <c r="C110" s="27">
        <v>16534.2</v>
      </c>
      <c r="D110" s="27">
        <v>16534.2</v>
      </c>
      <c r="E110" s="28">
        <f t="shared" si="4"/>
        <v>67.92290059402036</v>
      </c>
      <c r="F110" s="28">
        <f t="shared" si="5"/>
        <v>100</v>
      </c>
      <c r="G110" s="104">
        <v>37024.7</v>
      </c>
      <c r="H110" s="28">
        <f t="shared" si="2"/>
        <v>44.65721531842257</v>
      </c>
      <c r="I110" s="34">
        <f>D110-июль!D110</f>
        <v>4743</v>
      </c>
    </row>
    <row r="111" spans="1:9" ht="12.75">
      <c r="A111" s="8" t="s">
        <v>45</v>
      </c>
      <c r="B111" s="27">
        <v>219245.4</v>
      </c>
      <c r="C111" s="27">
        <v>167087.8</v>
      </c>
      <c r="D111" s="27">
        <v>166890.6</v>
      </c>
      <c r="E111" s="28">
        <f t="shared" si="4"/>
        <v>76.1204568031986</v>
      </c>
      <c r="F111" s="28">
        <f t="shared" si="5"/>
        <v>99.88197821744018</v>
      </c>
      <c r="G111" s="104">
        <v>122925.9</v>
      </c>
      <c r="H111" s="28">
        <f t="shared" si="2"/>
        <v>135.76520489172748</v>
      </c>
      <c r="I111" s="34">
        <f>D111-июль!D111</f>
        <v>38471.90000000001</v>
      </c>
    </row>
    <row r="112" spans="1:9" ht="25.5">
      <c r="A112" s="11" t="s">
        <v>46</v>
      </c>
      <c r="B112" s="33">
        <f>B113+B114</f>
        <v>347317.80000000005</v>
      </c>
      <c r="C112" s="33">
        <f>C113+C114</f>
        <v>233927.40000000002</v>
      </c>
      <c r="D112" s="33">
        <f>D113+D114</f>
        <v>233900.30000000002</v>
      </c>
      <c r="E112" s="25">
        <f t="shared" si="4"/>
        <v>67.34474881506218</v>
      </c>
      <c r="F112" s="25">
        <f t="shared" si="5"/>
        <v>99.98841520916318</v>
      </c>
      <c r="G112" s="33">
        <v>149770.6</v>
      </c>
      <c r="H112" s="25">
        <f t="shared" si="2"/>
        <v>156.17237294903006</v>
      </c>
      <c r="I112" s="33">
        <f>D112-июль!D112</f>
        <v>59297.100000000006</v>
      </c>
    </row>
    <row r="113" spans="1:9" ht="12.75">
      <c r="A113" s="8" t="s">
        <v>47</v>
      </c>
      <c r="B113" s="27">
        <v>221708.2</v>
      </c>
      <c r="C113" s="27">
        <v>169229.7</v>
      </c>
      <c r="D113" s="27">
        <v>169229.7</v>
      </c>
      <c r="E113" s="28">
        <f t="shared" si="4"/>
        <v>76.3299237466183</v>
      </c>
      <c r="F113" s="28">
        <f t="shared" si="5"/>
        <v>100</v>
      </c>
      <c r="G113" s="104">
        <v>127028.9</v>
      </c>
      <c r="H113" s="28">
        <f t="shared" si="2"/>
        <v>133.2214165437944</v>
      </c>
      <c r="I113" s="34">
        <f>D113-июль!D113</f>
        <v>53838.20000000001</v>
      </c>
    </row>
    <row r="114" spans="1:9" ht="25.5">
      <c r="A114" s="8" t="s">
        <v>48</v>
      </c>
      <c r="B114" s="27">
        <v>125609.6</v>
      </c>
      <c r="C114" s="27">
        <v>64697.7</v>
      </c>
      <c r="D114" s="27">
        <v>64670.6</v>
      </c>
      <c r="E114" s="28">
        <f t="shared" si="4"/>
        <v>51.485396020686316</v>
      </c>
      <c r="F114" s="28">
        <f t="shared" si="5"/>
        <v>99.9581128850021</v>
      </c>
      <c r="G114" s="104">
        <v>22741.7</v>
      </c>
      <c r="H114" s="28">
        <f t="shared" si="2"/>
        <v>284.3701218466517</v>
      </c>
      <c r="I114" s="34">
        <f>D114-июль!D114</f>
        <v>5458.9000000000015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195.8</v>
      </c>
      <c r="H115" s="25">
        <f t="shared" si="2"/>
        <v>83.50357507660878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195.8</v>
      </c>
      <c r="H116" s="28">
        <f t="shared" si="2"/>
        <v>83.50357507660878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164351.28</v>
      </c>
      <c r="C117" s="33">
        <f>C118+C120+C121+C122</f>
        <v>98753.1</v>
      </c>
      <c r="D117" s="33">
        <f>D118+D120+D121+D122</f>
        <v>98701.2</v>
      </c>
      <c r="E117" s="33">
        <f>E118+E119+E120+E121</f>
        <v>180.0188317886268</v>
      </c>
      <c r="F117" s="33" t="e">
        <f>F118+F119+F120+F121</f>
        <v>#DIV/0!</v>
      </c>
      <c r="G117" s="33">
        <v>88379.3</v>
      </c>
      <c r="H117" s="25">
        <f t="shared" si="2"/>
        <v>111.67909227613254</v>
      </c>
      <c r="I117" s="33">
        <f>D117-июль!D117</f>
        <v>16529.199999999997</v>
      </c>
    </row>
    <row r="118" spans="1:9" ht="12.75">
      <c r="A118" s="8" t="s">
        <v>50</v>
      </c>
      <c r="B118" s="27">
        <v>3025.38</v>
      </c>
      <c r="C118" s="27">
        <v>1711.3</v>
      </c>
      <c r="D118" s="27">
        <v>1709.3</v>
      </c>
      <c r="E118" s="28">
        <f>$D:$D/$B:$B*100</f>
        <v>56.49868776814812</v>
      </c>
      <c r="F118" s="28">
        <v>0</v>
      </c>
      <c r="G118" s="104">
        <v>1679.8</v>
      </c>
      <c r="H118" s="28">
        <f t="shared" si="2"/>
        <v>101.7561614477914</v>
      </c>
      <c r="I118" s="34">
        <f>D118-июль!D118</f>
        <v>576.5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100684</v>
      </c>
      <c r="C120" s="27">
        <v>55623.6</v>
      </c>
      <c r="D120" s="27">
        <v>55623.5</v>
      </c>
      <c r="E120" s="28">
        <f>$D:$D/$B:$B*100</f>
        <v>55.245619959477175</v>
      </c>
      <c r="F120" s="28">
        <v>0</v>
      </c>
      <c r="G120" s="104">
        <v>46110.5</v>
      </c>
      <c r="H120" s="28">
        <f t="shared" si="2"/>
        <v>120.63087583088449</v>
      </c>
      <c r="I120" s="34">
        <f>D120-июль!D120</f>
        <v>5831.300000000003</v>
      </c>
    </row>
    <row r="121" spans="1:9" ht="12.75">
      <c r="A121" s="8" t="s">
        <v>53</v>
      </c>
      <c r="B121" s="27">
        <v>58037.9</v>
      </c>
      <c r="C121" s="27">
        <v>39644.6</v>
      </c>
      <c r="D121" s="27">
        <v>39625.1</v>
      </c>
      <c r="E121" s="28">
        <f>$D:$D/$B:$B*100</f>
        <v>68.27452406100151</v>
      </c>
      <c r="F121" s="28">
        <f>$D:$D/$C:$C*100</f>
        <v>99.95081297326747</v>
      </c>
      <c r="G121" s="104">
        <v>39020.7</v>
      </c>
      <c r="H121" s="28">
        <f t="shared" si="2"/>
        <v>101.5489214698865</v>
      </c>
      <c r="I121" s="34">
        <f>D121-июль!D121</f>
        <v>9492.8</v>
      </c>
    </row>
    <row r="122" spans="1:9" ht="12.75">
      <c r="A122" s="8" t="s">
        <v>54</v>
      </c>
      <c r="B122" s="27">
        <v>2604</v>
      </c>
      <c r="C122" s="27">
        <v>1773.6</v>
      </c>
      <c r="D122" s="27">
        <v>1743.3</v>
      </c>
      <c r="E122" s="28">
        <f>$D:$D/$B:$B*100</f>
        <v>66.94700460829492</v>
      </c>
      <c r="F122" s="28"/>
      <c r="G122" s="104">
        <v>1568.3</v>
      </c>
      <c r="H122" s="28">
        <f t="shared" si="2"/>
        <v>111.15857935344002</v>
      </c>
      <c r="I122" s="34">
        <f>D122-июль!D122</f>
        <v>628.5999999999999</v>
      </c>
    </row>
    <row r="123" spans="1:9" ht="12.75">
      <c r="A123" s="11" t="s">
        <v>61</v>
      </c>
      <c r="B123" s="26">
        <f>B124+B125+B126</f>
        <v>361042.8</v>
      </c>
      <c r="C123" s="26">
        <f>C124+C125+C126</f>
        <v>161133.60000000003</v>
      </c>
      <c r="D123" s="26">
        <f>D124+D125+D126</f>
        <v>161086.50000000003</v>
      </c>
      <c r="E123" s="25">
        <f>$D:$D/$B:$B*100</f>
        <v>44.617009396115925</v>
      </c>
      <c r="F123" s="25">
        <f>$D:$D/$C:$C*100</f>
        <v>99.9707695974024</v>
      </c>
      <c r="G123" s="26">
        <v>159791.9</v>
      </c>
      <c r="H123" s="25">
        <f t="shared" si="2"/>
        <v>100.81017873872207</v>
      </c>
      <c r="I123" s="33">
        <f>D123-июль!D123</f>
        <v>26960.00000000003</v>
      </c>
    </row>
    <row r="124" spans="1:9" ht="12.75">
      <c r="A124" s="39" t="s">
        <v>62</v>
      </c>
      <c r="B124" s="27">
        <v>294545.2</v>
      </c>
      <c r="C124" s="27">
        <v>117991.6</v>
      </c>
      <c r="D124" s="27">
        <v>117991.6</v>
      </c>
      <c r="E124" s="28">
        <f>$D:$D/$B:$B*100</f>
        <v>40.05891116202199</v>
      </c>
      <c r="F124" s="28">
        <f>$D:$D/$C:$C*100</f>
        <v>100</v>
      </c>
      <c r="G124" s="104">
        <v>68063.2</v>
      </c>
      <c r="H124" s="28">
        <f t="shared" si="2"/>
        <v>173.35593977362217</v>
      </c>
      <c r="I124" s="34">
        <f>D124-июль!D124</f>
        <v>18989.70000000001</v>
      </c>
    </row>
    <row r="125" spans="1:9" ht="24.75" customHeight="1">
      <c r="A125" s="12" t="s">
        <v>63</v>
      </c>
      <c r="B125" s="27">
        <v>61318.6</v>
      </c>
      <c r="C125" s="27">
        <v>39694.8</v>
      </c>
      <c r="D125" s="27">
        <v>39694.8</v>
      </c>
      <c r="E125" s="28">
        <v>0</v>
      </c>
      <c r="F125" s="28">
        <v>0</v>
      </c>
      <c r="G125" s="104">
        <v>88648.1</v>
      </c>
      <c r="H125" s="28">
        <f t="shared" si="2"/>
        <v>44.77794786351879</v>
      </c>
      <c r="I125" s="34">
        <f>D125-июль!D125</f>
        <v>6975.4000000000015</v>
      </c>
    </row>
    <row r="126" spans="1:9" ht="25.5">
      <c r="A126" s="12" t="s">
        <v>73</v>
      </c>
      <c r="B126" s="27">
        <v>5179</v>
      </c>
      <c r="C126" s="27">
        <v>3447.2</v>
      </c>
      <c r="D126" s="27">
        <v>3400.1</v>
      </c>
      <c r="E126" s="28">
        <f>$D:$D/$B:$B*100</f>
        <v>65.65167020660358</v>
      </c>
      <c r="F126" s="28">
        <f>$D:$D/$C:$C*100</f>
        <v>98.63367370619633</v>
      </c>
      <c r="G126" s="104">
        <v>3080.6</v>
      </c>
      <c r="H126" s="28">
        <f t="shared" si="2"/>
        <v>110.37135622930599</v>
      </c>
      <c r="I126" s="34">
        <f>D126-июль!D126</f>
        <v>994.9000000000001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4636473.99</v>
      </c>
      <c r="C129" s="33">
        <f>C80+C89+C90+C91+C97+C105+C112+C115+C117+C123+C127+C102</f>
        <v>2733819.7900000005</v>
      </c>
      <c r="D129" s="33">
        <f>D80+D89+D90+D91+D97+D105+D112+D115+D117+D123+D127+D102-0.1</f>
        <v>2711113.79</v>
      </c>
      <c r="E129" s="25">
        <f>$D:$D/$B:$B*100</f>
        <v>58.47361153858215</v>
      </c>
      <c r="F129" s="25">
        <f>$D:$D/$C:$C*100</f>
        <v>99.16944049922178</v>
      </c>
      <c r="G129" s="33">
        <v>2272920.81384</v>
      </c>
      <c r="H129" s="25">
        <f t="shared" si="2"/>
        <v>119.27884920107235</v>
      </c>
      <c r="I129" s="33">
        <f>D129-июль!D129</f>
        <v>723800.4000000001</v>
      </c>
    </row>
    <row r="130" spans="1:9" ht="26.25" customHeight="1">
      <c r="A130" s="79" t="s">
        <v>56</v>
      </c>
      <c r="B130" s="80">
        <f>B74-B129</f>
        <v>-171004.71999999974</v>
      </c>
      <c r="C130" s="80">
        <f>C74-C129</f>
        <v>144000.81999999937</v>
      </c>
      <c r="D130" s="80">
        <f>D74-D129</f>
        <v>199001.48999999976</v>
      </c>
      <c r="E130" s="80"/>
      <c r="F130" s="80"/>
      <c r="G130" s="33">
        <v>265165.0861600004</v>
      </c>
      <c r="H130" s="80"/>
      <c r="I130" s="34">
        <f>D130-июль!D130</f>
        <v>11037.619999999879</v>
      </c>
    </row>
    <row r="131" spans="1:9" ht="24" customHeight="1">
      <c r="A131" s="1" t="s">
        <v>57</v>
      </c>
      <c r="B131" s="27" t="s">
        <v>159</v>
      </c>
      <c r="C131" s="27"/>
      <c r="D131" s="27" t="s">
        <v>191</v>
      </c>
      <c r="E131" s="27"/>
      <c r="F131" s="27"/>
      <c r="G131" s="27" t="s">
        <v>190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263225.03</v>
      </c>
      <c r="E132" s="77"/>
      <c r="F132" s="77">
        <f>F134+F135</f>
        <v>0</v>
      </c>
      <c r="G132" s="106">
        <v>295987.39</v>
      </c>
      <c r="H132" s="77"/>
      <c r="I132" s="34">
        <f>D132-июль!D132</f>
        <v>11037.530000000028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221855.94</v>
      </c>
      <c r="E134" s="27"/>
      <c r="F134" s="27"/>
      <c r="G134" s="27">
        <v>257313.51</v>
      </c>
      <c r="H134" s="35"/>
      <c r="I134" s="34">
        <f>D134-июль!D134</f>
        <v>52201.54000000001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41369.09</v>
      </c>
      <c r="E135" s="27"/>
      <c r="F135" s="27"/>
      <c r="G135" s="27">
        <v>38673.880000000005</v>
      </c>
      <c r="H135" s="35"/>
      <c r="I135" s="34">
        <f>D135-июль!D135</f>
        <v>-41164.01000000001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2023-11-14T02:36:56Z</dcterms:modified>
  <cp:category/>
  <cp:version/>
  <cp:contentType/>
  <cp:contentStatus/>
</cp:coreProperties>
</file>