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1"/>
  </bookViews>
  <sheets>
    <sheet name="Январь" sheetId="1" r:id="rId1"/>
    <sheet name="февраль" sheetId="2" r:id="rId2"/>
    <sheet name="март" sheetId="3" state="hidden" r:id="rId3"/>
    <sheet name="апрель" sheetId="4" state="hidden" r:id="rId4"/>
    <sheet name="май1" sheetId="5" state="hidden" r:id="rId5"/>
    <sheet name="май" sheetId="6" state="hidden" r:id="rId6"/>
    <sheet name="июнь" sheetId="7" state="hidden" r:id="rId7"/>
    <sheet name="июль" sheetId="8" state="hidden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7" hidden="1">'июль'!$A$8:$I$131</definedName>
    <definedName name="_xlnm._FilterDatabase" localSheetId="5" hidden="1">'май'!$A$8:$I$133</definedName>
    <definedName name="_xlnm._FilterDatabase" localSheetId="1" hidden="1">'февраль'!$A$8:$I$139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<sst xmlns="http://schemas.openxmlformats.org/spreadsheetml/2006/main" count="2137" uniqueCount="189">
  <si>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</si>
  <si>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</si>
  <si>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</si>
  <si>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</si>
  <si>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</si>
  <si>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</si>
  <si>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</si>
  <si>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</si>
  <si>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</si>
  <si>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</si>
  <si>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</si>
  <si>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</si>
  <si>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</si>
  <si>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</si>
  <si>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</si>
  <si>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</si>
  <si>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</si>
  <si>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</si>
  <si>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</si>
  <si>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</si>
  <si>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</si>
  <si>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</si>
  <si>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</si>
  <si>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</si>
  <si>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</si>
  <si>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</si>
  <si>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</si>
  <si>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</si>
  <si>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</si>
  <si>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</si>
  <si>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</si>
  <si>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</si>
  <si>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</si>
  <si>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</si>
  <si>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</si>
  <si>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</si>
  <si>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</si>
  <si>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</si>
  <si>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</si>
  <si>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</si>
  <si>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</si>
  <si>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</si>
  <si>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</si>
  <si>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</si>
  <si>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</si>
  <si>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</si>
  <si>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</si>
  <si>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</si>
  <si>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</si>
  <si>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</si>
  <si>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</si>
  <si>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</si>
  <si>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</si>
  <si>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</si>
  <si>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</si>
  <si>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</si>
  <si>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</si>
  <si>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</si>
  <si>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</si>
  <si>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</si>
  <si>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</si>
  <si>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</si>
  <si>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</si>
  <si>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</si>
  <si>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</si>
  <si>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</si>
  <si>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</si>
  <si>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</si>
  <si>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</si>
  <si>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</si>
  <si>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</si>
  <si>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</si>
  <si>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</si>
  <si>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</si>
  <si>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</si>
  <si>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</si>
  <si>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</si>
  <si>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</si>
  <si>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</si>
  <si>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</si>
  <si>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</si>
  <si>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</si>
  <si>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</si>
  <si>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</si>
  <si>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</si>
  <si>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</si>
  <si>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</si>
  <si>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</si>
  <si>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</si>
  <si>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</si>
  <si>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</si>
  <si>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</si>
  <si>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</si>
  <si>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</si>
  <si>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</si>
  <si>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</si>
  <si>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</si>
  <si>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</si>
  <si>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</si>
  <si>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</si>
  <si>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</si>
  <si>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</si>
  <si>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</si>
  <si>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</si>
  <si>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</si>
  <si>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</si>
  <si>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</si>
  <si>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</si>
  <si>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</si>
  <si>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</si>
  <si>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</si>
  <si>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</si>
  <si>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</si>
  <si>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</si>
  <si>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</si>
  <si>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</si>
  <si>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</si>
  <si>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</si>
  <si>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</si>
  <si>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</si>
  <si>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</si>
  <si>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</si>
  <si>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</si>
  <si>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</si>
  <si>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</si>
  <si>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</si>
  <si>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</si>
  <si>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</si>
  <si>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</si>
  <si>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</si>
  <si>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</si>
  <si>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</si>
  <si>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</si>
  <si>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</si>
  <si>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</si>
  <si>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</si>
  <si>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</si>
  <si>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</si>
  <si>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</si>
  <si>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</si>
  <si>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</si>
  <si>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</si>
  <si>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</si>
  <si>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</si>
  <si>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</si>
  <si>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</si>
  <si>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</si>
  <si>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</si>
  <si>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</si>
  <si>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</si>
  <si>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</si>
  <si>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</si>
  <si>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</si>
  <si>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</si>
  <si>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</si>
  <si>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</si>
  <si>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</si>
  <si>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</si>
  <si>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</si>
  <si>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</si>
  <si>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</si>
  <si>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</si>
  <si>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</si>
  <si>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</si>
  <si>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</si>
  <si>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</si>
  <si>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</si>
  <si>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</si>
  <si>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</si>
  <si>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</si>
  <si>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</si>
  <si>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</si>
  <si>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</si>
  <si>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</si>
  <si>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</si>
  <si>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</si>
  <si>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</si>
  <si>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</si>
  <si>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</si>
  <si>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</si>
  <si>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</si>
  <si>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</si>
  <si>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</si>
  <si>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</si>
  <si>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</si>
  <si>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</si>
  <si>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На 01.03.2021</t>
  </si>
  <si>
    <t>на 01 марта 2021 года</t>
  </si>
  <si>
    <t>План за 2 мес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</si>
</sst>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:I10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179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180</v>
      </c>
      <c r="D4" s="18" t="s">
        <v>68</v>
      </c>
      <c r="E4" s="18" t="s">
        <v>66</v>
      </c>
      <c r="F4" s="18" t="s">
        <v>69</v>
      </c>
      <c r="G4" s="18" t="s">
        <v>181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182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183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119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120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129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121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122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184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123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124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130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131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132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133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134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135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136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137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138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139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125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93" t="s">
        <v>22</v>
      </c>
      <c r="B77" s="94"/>
      <c r="C77" s="94"/>
      <c r="D77" s="94"/>
      <c r="E77" s="94"/>
      <c r="F77" s="94"/>
      <c r="G77" s="94"/>
      <c r="H77" s="94"/>
      <c r="I77" s="95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4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155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 aca="true" t="shared" si="1" ref="E103:E121">$D:$D/$B:$B*100</f>
        <v>3.6656994928215734</v>
      </c>
      <c r="F103" s="29">
        <f aca="true" t="shared" si="2" ref="F103:F111"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 t="shared" si="1"/>
        <v>3.348946648391063</v>
      </c>
      <c r="F104" s="29">
        <f t="shared" si="2"/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 t="shared" si="1"/>
        <v>3.0421268229628806</v>
      </c>
      <c r="F105" s="29">
        <f t="shared" si="2"/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127</v>
      </c>
      <c r="B106" s="36">
        <v>1866.6</v>
      </c>
      <c r="C106" s="36">
        <v>0</v>
      </c>
      <c r="D106" s="36">
        <v>0</v>
      </c>
      <c r="E106" s="29">
        <f t="shared" si="1"/>
        <v>0</v>
      </c>
      <c r="F106" s="29" t="e">
        <f t="shared" si="2"/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 t="shared" si="1"/>
        <v>1.341258242131738</v>
      </c>
      <c r="F107" s="29">
        <f t="shared" si="2"/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 t="shared" si="1"/>
        <v>1.8696436477048217</v>
      </c>
      <c r="F108" s="29">
        <f t="shared" si="2"/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 t="shared" si="1"/>
        <v>1.2420882424558795</v>
      </c>
      <c r="F109" s="26">
        <f t="shared" si="2"/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 t="shared" si="1"/>
        <v>1.4606388100814673</v>
      </c>
      <c r="F110" s="29">
        <f t="shared" si="2"/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 t="shared" si="1"/>
        <v>0.1775302735834953</v>
      </c>
      <c r="F111" s="29">
        <f t="shared" si="2"/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 t="shared" si="1"/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 t="shared" si="1"/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 t="shared" si="1"/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 t="shared" si="1"/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 t="shared" si="1"/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 t="shared" si="1"/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178</v>
      </c>
      <c r="C128" s="28"/>
      <c r="D128" s="28" t="s">
        <v>185</v>
      </c>
      <c r="E128" s="28"/>
      <c r="F128" s="28"/>
      <c r="G128" s="28" t="s">
        <v>141</v>
      </c>
      <c r="H128" s="27"/>
      <c r="I128" s="28"/>
    </row>
    <row r="129" spans="1:9" ht="12.75">
      <c r="A129" s="3" t="s">
        <v>58</v>
      </c>
      <c r="B129" s="44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45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45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45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4">
        <f>B134-B135</f>
        <v>19761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45">
        <v>60609.9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5">
        <v>40848.9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143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166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5" t="s">
        <v>70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 t="shared" si="0"/>
        <v>71.5997956335891</v>
      </c>
      <c r="F10" s="26">
        <f t="shared" si="1"/>
        <v>107.91195935817</v>
      </c>
      <c r="G10" s="47">
        <f>G11+G12+G13+G14</f>
        <v>174753.28</v>
      </c>
      <c r="H10" s="48">
        <f t="shared" si="2"/>
        <v>111.21978940824458</v>
      </c>
      <c r="I10" s="47">
        <f>I11+I12+I13+I14</f>
        <v>24071.62</v>
      </c>
    </row>
    <row r="11" spans="1:9" ht="51">
      <c r="A11" s="57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7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7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8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9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7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7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7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7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7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7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7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7" t="s">
        <v>120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7" t="s">
        <v>129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7" t="s">
        <v>121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122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146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123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1" t="s">
        <v>124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130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131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132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7" t="s">
        <v>135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7" t="s">
        <v>136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7" t="s">
        <v>137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7" t="s">
        <v>138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7" t="s">
        <v>139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3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60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60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60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7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7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7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125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60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76">
        <v>30.1</v>
      </c>
      <c r="C76" s="76">
        <v>30.1</v>
      </c>
      <c r="D76" s="76">
        <v>0</v>
      </c>
      <c r="E76" s="29">
        <v>0</v>
      </c>
      <c r="F76" s="29">
        <v>0</v>
      </c>
      <c r="G76" s="76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74">
        <v>75501.4</v>
      </c>
      <c r="C90" s="74">
        <v>59722.9</v>
      </c>
      <c r="D90" s="74">
        <v>4638.6</v>
      </c>
      <c r="E90" s="49">
        <f aca="true" t="shared" si="7" ref="E90:E95">$D:$D/$B:$B*100</f>
        <v>6.143727136185555</v>
      </c>
      <c r="F90" s="29">
        <v>0</v>
      </c>
      <c r="G90" s="74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5">
        <f aca="true" t="shared" si="8" ref="C94:H94">C95</f>
        <v>1146.4</v>
      </c>
      <c r="D94" s="65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5">
        <f t="shared" si="8"/>
        <v>0</v>
      </c>
      <c r="H94" s="65">
        <f t="shared" si="8"/>
        <v>0</v>
      </c>
      <c r="I94" s="35">
        <f>D94-август!D94</f>
        <v>0</v>
      </c>
    </row>
    <row r="95" spans="1:9" ht="25.5">
      <c r="A95" s="8" t="s">
        <v>155</v>
      </c>
      <c r="B95" s="88">
        <v>1768.4</v>
      </c>
      <c r="C95" s="89">
        <v>1146.4</v>
      </c>
      <c r="D95" s="89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127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90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2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128</v>
      </c>
      <c r="C122" s="28"/>
      <c r="D122" s="28" t="s">
        <v>168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7"/>
      <c r="I127" s="35">
        <f>D127-август!D127</f>
        <v>-30000</v>
      </c>
    </row>
    <row r="128" spans="1:9" ht="12.75">
      <c r="A128" s="2" t="s">
        <v>100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80" t="s">
        <v>151</v>
      </c>
      <c r="C135" s="24" t="s">
        <v>152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170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172</v>
      </c>
      <c r="D4" s="18" t="s">
        <v>68</v>
      </c>
      <c r="E4" s="18" t="s">
        <v>66</v>
      </c>
      <c r="F4" s="18" t="s">
        <v>69</v>
      </c>
      <c r="G4" s="18" t="s">
        <v>173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171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129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7" t="s">
        <v>121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122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146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4" t="s">
        <v>124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125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76">
        <v>30.1</v>
      </c>
      <c r="C77" s="76">
        <v>0</v>
      </c>
      <c r="D77" s="76">
        <v>0</v>
      </c>
      <c r="E77" s="29">
        <v>0</v>
      </c>
      <c r="F77" s="29">
        <v>0</v>
      </c>
      <c r="G77" s="76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74">
        <v>100266.2</v>
      </c>
      <c r="C91" s="74">
        <v>23141.6</v>
      </c>
      <c r="D91" s="74">
        <v>21198.4</v>
      </c>
      <c r="E91" s="49">
        <f aca="true" t="shared" si="1" ref="E91:E96">$D:$D/$B:$B*100</f>
        <v>21.142119677418712</v>
      </c>
      <c r="F91" s="29">
        <v>0</v>
      </c>
      <c r="G91" s="74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5">
        <f aca="true" t="shared" si="2" ref="C95:H95">C96</f>
        <v>509.2</v>
      </c>
      <c r="D95" s="65">
        <f t="shared" si="2"/>
        <v>509.2</v>
      </c>
      <c r="E95" s="26">
        <f t="shared" si="1"/>
        <v>28.79439040940963</v>
      </c>
      <c r="F95" s="26">
        <f>$D:$D/$C:$C*100</f>
        <v>100</v>
      </c>
      <c r="G95" s="65">
        <f t="shared" si="2"/>
        <v>0</v>
      </c>
      <c r="H95" s="65">
        <f t="shared" si="2"/>
        <v>0</v>
      </c>
      <c r="I95" s="35">
        <f>D95-сентябрь!D94</f>
        <v>254.2</v>
      </c>
    </row>
    <row r="96" spans="1:9" ht="25.5">
      <c r="A96" s="8" t="s">
        <v>155</v>
      </c>
      <c r="B96" s="88">
        <v>1768.4</v>
      </c>
      <c r="C96" s="89">
        <v>509.2</v>
      </c>
      <c r="D96" s="89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127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2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9"/>
      <c r="F122" s="79"/>
      <c r="G122" s="30">
        <f>G71-G121</f>
        <v>99946.82999999961</v>
      </c>
      <c r="H122" s="79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128</v>
      </c>
      <c r="C123" s="45"/>
      <c r="D123" s="45" t="s">
        <v>169</v>
      </c>
      <c r="E123" s="45"/>
      <c r="F123" s="45"/>
      <c r="G123" s="45"/>
      <c r="H123" s="44"/>
      <c r="I123" s="78"/>
    </row>
    <row r="124" spans="1:9" ht="12.75">
      <c r="A124" s="3" t="s">
        <v>58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59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60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99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7"/>
      <c r="I128" s="35">
        <v>-30000</v>
      </c>
    </row>
    <row r="129" spans="1:9" ht="12.75">
      <c r="A129" s="2" t="s">
        <v>100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101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91"/>
      <c r="C131" s="91"/>
      <c r="D131" s="91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80" t="s">
        <v>151</v>
      </c>
      <c r="C136" s="24" t="s">
        <v>152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174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175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171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129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121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122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146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124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92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134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92" customFormat="1" ht="12.75">
      <c r="A60" s="60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92" customFormat="1" ht="12.75">
      <c r="A61" s="60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92" customFormat="1" ht="12.75">
      <c r="A62" s="60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92" customFormat="1" ht="25.5">
      <c r="A63" s="60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125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74">
        <v>105115.1</v>
      </c>
      <c r="C91" s="74">
        <v>46977.6</v>
      </c>
      <c r="D91" s="74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92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155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2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128</v>
      </c>
      <c r="C123" s="28"/>
      <c r="D123" s="28" t="s">
        <v>176</v>
      </c>
      <c r="E123" s="28"/>
      <c r="F123" s="28"/>
      <c r="G123" s="28" t="s">
        <v>126</v>
      </c>
      <c r="H123" s="27"/>
      <c r="I123" s="36"/>
    </row>
    <row r="124" spans="1:9" ht="12.75">
      <c r="A124" s="3" t="s">
        <v>58</v>
      </c>
      <c r="B124" s="44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D128-октябрь!D128</f>
        <v>0</v>
      </c>
    </row>
    <row r="129" spans="1:9" ht="12.75">
      <c r="A129" s="2" t="s">
        <v>100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143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6" t="s">
        <v>102</v>
      </c>
      <c r="B1" s="96"/>
      <c r="C1" s="96"/>
      <c r="D1" s="96"/>
      <c r="E1" s="96"/>
      <c r="F1" s="96"/>
      <c r="G1" s="31"/>
    </row>
    <row r="2" spans="1:7" ht="15">
      <c r="A2" s="97" t="s">
        <v>177</v>
      </c>
      <c r="B2" s="97"/>
      <c r="C2" s="97"/>
      <c r="D2" s="97"/>
      <c r="E2" s="97"/>
      <c r="F2" s="97"/>
      <c r="G2" s="32"/>
    </row>
    <row r="3" spans="1:7" ht="5.25" customHeight="1" hidden="1">
      <c r="A3" s="98" t="s">
        <v>0</v>
      </c>
      <c r="B3" s="98"/>
      <c r="C3" s="98"/>
      <c r="D3" s="98"/>
      <c r="E3" s="98"/>
      <c r="F3" s="98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140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2" t="s">
        <v>3</v>
      </c>
      <c r="B6" s="103"/>
      <c r="C6" s="103"/>
      <c r="D6" s="103"/>
      <c r="E6" s="103"/>
      <c r="F6" s="103"/>
      <c r="G6" s="104"/>
    </row>
    <row r="7" spans="1:7" ht="12.75">
      <c r="A7" s="52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3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4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5" t="s">
        <v>171</v>
      </c>
      <c r="B10" s="47">
        <f>B11+B12+B13+B14</f>
        <v>291945</v>
      </c>
      <c r="C10" s="47">
        <f>C11+C12+C13+C14</f>
        <v>294790.26999999996</v>
      </c>
      <c r="D10" s="48">
        <v>100.97459110448885</v>
      </c>
      <c r="E10" s="47">
        <f>E11+E12+E13+E14</f>
        <v>265619.47</v>
      </c>
      <c r="F10" s="26">
        <f t="shared" si="0"/>
        <v>110.98217687129636</v>
      </c>
      <c r="G10" s="47">
        <f>G11+G12+G13+G14</f>
        <v>47962.22</v>
      </c>
    </row>
    <row r="11" spans="1:7" ht="51">
      <c r="A11" s="57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7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7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8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9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60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7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7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7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60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7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7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3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7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7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7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60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7" t="s">
        <v>119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7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60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7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7" t="s">
        <v>120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7" t="s">
        <v>129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7" t="s">
        <v>121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7" t="s">
        <v>122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7" t="s">
        <v>146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7" t="s">
        <v>123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1" t="s">
        <v>124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4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4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60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7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7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1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4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7" t="s">
        <v>130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7" t="s">
        <v>131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7" t="s">
        <v>132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7" t="s">
        <v>133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7" t="s">
        <v>134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7" t="s">
        <v>135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7" t="s">
        <v>136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7" t="s">
        <v>137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7" t="s">
        <v>138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7" t="s">
        <v>139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3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60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60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60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7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7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7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125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60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60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3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93" t="s">
        <v>22</v>
      </c>
      <c r="B71" s="94"/>
      <c r="C71" s="94"/>
      <c r="D71" s="94"/>
      <c r="E71" s="94"/>
      <c r="F71" s="94"/>
      <c r="G71" s="95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6">
        <v>30.1</v>
      </c>
      <c r="C76" s="46">
        <v>30.1</v>
      </c>
      <c r="D76" s="29">
        <v>0</v>
      </c>
      <c r="E76" s="46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74">
        <v>102519.5</v>
      </c>
      <c r="C90" s="74">
        <v>97683.2</v>
      </c>
      <c r="D90" s="49">
        <f>$D:$D/$B:$B*100</f>
        <v>28.674757480133678</v>
      </c>
      <c r="E90" s="74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2" t="s">
        <v>155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2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128</v>
      </c>
      <c r="C122" s="28" t="s">
        <v>178</v>
      </c>
      <c r="D122" s="28"/>
      <c r="E122" s="28" t="s">
        <v>128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1"/>
      <c r="E127" s="41">
        <f>E128-E129</f>
        <v>-25000</v>
      </c>
      <c r="F127" s="43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143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">
      <pane xSplit="1" ySplit="6" topLeftCell="B104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K114" sqref="K11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187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188</v>
      </c>
      <c r="D4" s="18" t="s">
        <v>68</v>
      </c>
      <c r="E4" s="18" t="s">
        <v>66</v>
      </c>
      <c r="F4" s="18" t="s">
        <v>69</v>
      </c>
      <c r="G4" s="18" t="s">
        <v>181</v>
      </c>
      <c r="H4" s="18" t="s">
        <v>65</v>
      </c>
      <c r="I4" s="18" t="s">
        <v>71</v>
      </c>
    </row>
    <row r="5" spans="1:9" ht="12.75">
      <c r="A5" s="105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2.75">
      <c r="A6" s="106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2" t="s">
        <v>104</v>
      </c>
      <c r="B7" s="35">
        <v>539006.9299999998</v>
      </c>
      <c r="C7" s="35">
        <v>61034.05</v>
      </c>
      <c r="D7" s="35">
        <v>61965.03999999999</v>
      </c>
      <c r="E7" s="26">
        <v>11.49614903838064</v>
      </c>
      <c r="F7" s="26">
        <v>101.52536166287504</v>
      </c>
      <c r="G7" s="35">
        <v>56942.25999999999</v>
      </c>
      <c r="H7" s="26">
        <v>108.82083008296475</v>
      </c>
      <c r="I7" s="35">
        <v>35201.22999999999</v>
      </c>
    </row>
    <row r="8" spans="1:9" ht="12.75">
      <c r="A8" s="53" t="s">
        <v>4</v>
      </c>
      <c r="B8" s="26">
        <v>321813.02999999997</v>
      </c>
      <c r="C8" s="26">
        <v>34283</v>
      </c>
      <c r="D8" s="26">
        <v>34973.11</v>
      </c>
      <c r="E8" s="26">
        <v>10.867524537462018</v>
      </c>
      <c r="F8" s="26">
        <v>102.0129801942654</v>
      </c>
      <c r="G8" s="26">
        <v>32022.429999999997</v>
      </c>
      <c r="H8" s="26">
        <v>109.2144162700957</v>
      </c>
      <c r="I8" s="26">
        <v>24611.279999999995</v>
      </c>
    </row>
    <row r="9" spans="1:9" ht="25.5">
      <c r="A9" s="60" t="s">
        <v>5</v>
      </c>
      <c r="B9" s="27">
        <v>12689.9</v>
      </c>
      <c r="C9" s="27">
        <v>500</v>
      </c>
      <c r="D9" s="27">
        <v>776.89</v>
      </c>
      <c r="E9" s="26">
        <v>6.122112861409468</v>
      </c>
      <c r="F9" s="26">
        <v>155.378</v>
      </c>
      <c r="G9" s="27">
        <v>-54.61</v>
      </c>
      <c r="H9" s="26">
        <v>-1422.6149056949278</v>
      </c>
      <c r="I9" s="27">
        <v>310.19</v>
      </c>
    </row>
    <row r="10" spans="1:9" ht="12.75" customHeight="1">
      <c r="A10" s="60" t="s">
        <v>70</v>
      </c>
      <c r="B10" s="35">
        <v>309123.12999999995</v>
      </c>
      <c r="C10" s="35">
        <v>33783</v>
      </c>
      <c r="D10" s="35">
        <v>34196.22</v>
      </c>
      <c r="E10" s="26">
        <v>11.06232975837169</v>
      </c>
      <c r="F10" s="26">
        <v>101.2231595773022</v>
      </c>
      <c r="G10" s="35">
        <v>32077.039999999997</v>
      </c>
      <c r="H10" s="26">
        <v>106.60653227355144</v>
      </c>
      <c r="I10" s="35">
        <v>24301.089999999997</v>
      </c>
    </row>
    <row r="11" spans="1:9" ht="51">
      <c r="A11" s="57" t="s">
        <v>74</v>
      </c>
      <c r="B11" s="28">
        <v>295919.93</v>
      </c>
      <c r="C11" s="28">
        <v>33150</v>
      </c>
      <c r="D11" s="28">
        <v>33806.99</v>
      </c>
      <c r="E11" s="26">
        <v>11.424370774891708</v>
      </c>
      <c r="F11" s="26">
        <v>101.98187028657617</v>
      </c>
      <c r="G11" s="28">
        <v>31317.879999999997</v>
      </c>
      <c r="H11" s="26">
        <v>107.94788791578485</v>
      </c>
      <c r="I11" s="28">
        <v>24124.19</v>
      </c>
    </row>
    <row r="12" spans="1:9" ht="51" customHeight="1">
      <c r="A12" s="57" t="s">
        <v>75</v>
      </c>
      <c r="B12" s="28">
        <v>4024.3</v>
      </c>
      <c r="C12" s="28">
        <v>89</v>
      </c>
      <c r="D12" s="28">
        <v>74.97</v>
      </c>
      <c r="E12" s="26">
        <v>1.8629326839450338</v>
      </c>
      <c r="F12" s="26">
        <v>84.23595505617978</v>
      </c>
      <c r="G12" s="28">
        <v>127.44</v>
      </c>
      <c r="H12" s="26">
        <v>58.827683615819204</v>
      </c>
      <c r="I12" s="28">
        <v>30.48</v>
      </c>
    </row>
    <row r="13" spans="1:9" ht="25.5">
      <c r="A13" s="57" t="s">
        <v>76</v>
      </c>
      <c r="B13" s="28">
        <v>2998.5</v>
      </c>
      <c r="C13" s="28">
        <v>124</v>
      </c>
      <c r="D13" s="28">
        <v>89.97</v>
      </c>
      <c r="E13" s="26">
        <v>3.000500250125062</v>
      </c>
      <c r="F13" s="26">
        <v>72.55645161290323</v>
      </c>
      <c r="G13" s="28">
        <v>198.09</v>
      </c>
      <c r="H13" s="26">
        <v>45.418749053460544</v>
      </c>
      <c r="I13" s="28">
        <v>45.44</v>
      </c>
    </row>
    <row r="14" spans="1:9" ht="63.75">
      <c r="A14" s="58" t="s">
        <v>78</v>
      </c>
      <c r="B14" s="28">
        <v>3879.1</v>
      </c>
      <c r="C14" s="28">
        <v>420</v>
      </c>
      <c r="D14" s="28">
        <v>224.29</v>
      </c>
      <c r="E14" s="26">
        <v>5.782011291278905</v>
      </c>
      <c r="F14" s="26">
        <v>53.402380952380945</v>
      </c>
      <c r="G14" s="28">
        <v>433.63</v>
      </c>
      <c r="H14" s="26">
        <v>51.723819846412844</v>
      </c>
      <c r="I14" s="28">
        <v>103.63</v>
      </c>
    </row>
    <row r="15" spans="1:9" ht="38.25" customHeight="1">
      <c r="A15" s="59" t="s">
        <v>182</v>
      </c>
      <c r="B15" s="35">
        <v>2301.3</v>
      </c>
      <c r="C15" s="35">
        <v>0</v>
      </c>
      <c r="D15" s="35">
        <v>0</v>
      </c>
      <c r="E15" s="26">
        <v>0</v>
      </c>
      <c r="F15" s="26">
        <v>0</v>
      </c>
      <c r="G15" s="35">
        <v>0</v>
      </c>
      <c r="H15" s="26">
        <v>0</v>
      </c>
      <c r="I15" s="35">
        <v>-2.65</v>
      </c>
    </row>
    <row r="16" spans="1:9" ht="39.75" customHeight="1">
      <c r="A16" s="39" t="s">
        <v>82</v>
      </c>
      <c r="B16" s="28">
        <v>24101.6</v>
      </c>
      <c r="C16" s="28">
        <v>3908</v>
      </c>
      <c r="D16" s="28">
        <v>1859.56</v>
      </c>
      <c r="E16" s="26">
        <v>7.7155043648554456</v>
      </c>
      <c r="F16" s="26">
        <v>47.583418628454446</v>
      </c>
      <c r="G16" s="28">
        <v>3503.51</v>
      </c>
      <c r="H16" s="26">
        <v>53.07705700854286</v>
      </c>
      <c r="I16" s="28">
        <v>13.259999999999991</v>
      </c>
    </row>
    <row r="17" spans="1:9" ht="37.5" customHeight="1">
      <c r="A17" s="39" t="s">
        <v>83</v>
      </c>
      <c r="B17" s="28">
        <v>11066.6</v>
      </c>
      <c r="C17" s="28">
        <v>1800</v>
      </c>
      <c r="D17" s="28">
        <v>873.24</v>
      </c>
      <c r="E17" s="26">
        <v>7.89077042632787</v>
      </c>
      <c r="F17" s="26">
        <v>48.513333333333335</v>
      </c>
      <c r="G17" s="28">
        <v>1562.3400000000001</v>
      </c>
      <c r="H17" s="26">
        <v>55.893083451745454</v>
      </c>
      <c r="I17" s="28">
        <v>25.24</v>
      </c>
    </row>
    <row r="18" spans="1:9" ht="56.25" customHeight="1">
      <c r="A18" s="39" t="s">
        <v>84</v>
      </c>
      <c r="B18" s="28">
        <v>63.1</v>
      </c>
      <c r="C18" s="28">
        <v>8</v>
      </c>
      <c r="D18" s="28">
        <v>5.61</v>
      </c>
      <c r="E18" s="26">
        <v>8.890649762282091</v>
      </c>
      <c r="F18" s="26">
        <v>70.125</v>
      </c>
      <c r="G18" s="28">
        <v>9.79</v>
      </c>
      <c r="H18" s="26">
        <v>57.30337078651686</v>
      </c>
      <c r="I18" s="28">
        <v>0.61</v>
      </c>
    </row>
    <row r="19" spans="1:9" ht="55.5" customHeight="1">
      <c r="A19" s="39" t="s">
        <v>85</v>
      </c>
      <c r="B19" s="28">
        <v>14557.4</v>
      </c>
      <c r="C19" s="28">
        <v>2400</v>
      </c>
      <c r="D19" s="28">
        <v>1157.81</v>
      </c>
      <c r="E19" s="26">
        <v>7.95341201038647</v>
      </c>
      <c r="F19" s="26">
        <v>48.242083333333326</v>
      </c>
      <c r="G19" s="28">
        <v>2236.3900000000003</v>
      </c>
      <c r="H19" s="26">
        <v>51.77138155688408</v>
      </c>
      <c r="I19" s="28">
        <v>20</v>
      </c>
    </row>
    <row r="20" spans="1:9" ht="14.25" customHeight="1">
      <c r="A20" s="60" t="s">
        <v>86</v>
      </c>
      <c r="B20" s="35">
        <v>-1585.5</v>
      </c>
      <c r="C20" s="35">
        <v>-300</v>
      </c>
      <c r="D20" s="35">
        <v>-177.1</v>
      </c>
      <c r="E20" s="26">
        <v>11.169977924944812</v>
      </c>
      <c r="F20" s="26">
        <v>59.033333333333324</v>
      </c>
      <c r="G20" s="35">
        <v>-305.01</v>
      </c>
      <c r="H20" s="26">
        <v>58.06367004360513</v>
      </c>
      <c r="I20" s="35">
        <v>-32.59</v>
      </c>
    </row>
    <row r="21" spans="1:9" ht="12.75">
      <c r="A21" s="57" t="s">
        <v>7</v>
      </c>
      <c r="B21" s="28">
        <v>82398.98999999999</v>
      </c>
      <c r="C21" s="28">
        <v>13624</v>
      </c>
      <c r="D21" s="28">
        <v>13248.57</v>
      </c>
      <c r="E21" s="26">
        <v>16.078558729906764</v>
      </c>
      <c r="F21" s="26">
        <v>97.24434820904287</v>
      </c>
      <c r="G21" s="28">
        <v>7730.370000000001</v>
      </c>
      <c r="H21" s="26">
        <v>171.38338785853716</v>
      </c>
      <c r="I21" s="28">
        <v>4268.05</v>
      </c>
    </row>
    <row r="22" spans="1:9" ht="18.75" customHeight="1">
      <c r="A22" s="57" t="s">
        <v>183</v>
      </c>
      <c r="B22" s="28">
        <v>73769</v>
      </c>
      <c r="C22" s="28">
        <v>7600</v>
      </c>
      <c r="D22" s="28">
        <v>6204.66</v>
      </c>
      <c r="E22" s="26">
        <v>8.410931421057626</v>
      </c>
      <c r="F22" s="26">
        <v>81.64026315789474</v>
      </c>
      <c r="G22" s="28"/>
      <c r="H22" s="26" t="e">
        <v>#DIV/0!</v>
      </c>
      <c r="I22" s="28">
        <v>3215.91</v>
      </c>
    </row>
    <row r="23" spans="1:9" ht="12.75">
      <c r="A23" s="57" t="s">
        <v>89</v>
      </c>
      <c r="B23" s="28">
        <v>5494</v>
      </c>
      <c r="C23" s="28">
        <v>5494</v>
      </c>
      <c r="D23" s="28">
        <v>6171.05</v>
      </c>
      <c r="E23" s="26">
        <v>112.32344375682564</v>
      </c>
      <c r="F23" s="26">
        <v>112.32344375682564</v>
      </c>
      <c r="G23" s="28">
        <v>7529.400000000001</v>
      </c>
      <c r="H23" s="26">
        <v>81.95938587404042</v>
      </c>
      <c r="I23" s="28">
        <v>660.26</v>
      </c>
    </row>
    <row r="24" spans="1:9" ht="14.25" customHeight="1">
      <c r="A24" s="60" t="s">
        <v>87</v>
      </c>
      <c r="B24" s="35">
        <v>575.0899999999999</v>
      </c>
      <c r="C24" s="35">
        <v>260</v>
      </c>
      <c r="D24" s="35">
        <v>259.92</v>
      </c>
      <c r="E24" s="26">
        <v>45.19640404110662</v>
      </c>
      <c r="F24" s="26">
        <v>99.96923076923078</v>
      </c>
      <c r="G24" s="35">
        <v>113.58</v>
      </c>
      <c r="H24" s="26">
        <v>228.84310618066564</v>
      </c>
      <c r="I24" s="35">
        <v>0</v>
      </c>
    </row>
    <row r="25" spans="1:9" ht="38.25">
      <c r="A25" s="57" t="s">
        <v>88</v>
      </c>
      <c r="B25" s="28">
        <v>2560.9</v>
      </c>
      <c r="C25" s="28">
        <v>270</v>
      </c>
      <c r="D25" s="28">
        <v>612.94</v>
      </c>
      <c r="E25" s="26">
        <v>23.934554258268577</v>
      </c>
      <c r="F25" s="26">
        <v>227.01481481481483</v>
      </c>
      <c r="G25" s="28">
        <v>87.39</v>
      </c>
      <c r="H25" s="26">
        <v>701.3845977800664</v>
      </c>
      <c r="I25" s="28">
        <v>391.88</v>
      </c>
    </row>
    <row r="26" spans="1:9" ht="12.75">
      <c r="A26" s="57" t="s">
        <v>8</v>
      </c>
      <c r="B26" s="28">
        <v>41308.6</v>
      </c>
      <c r="C26" s="28">
        <v>2920</v>
      </c>
      <c r="D26" s="28">
        <v>2591.2599999999998</v>
      </c>
      <c r="E26" s="26">
        <v>6.272931060360312</v>
      </c>
      <c r="F26" s="26">
        <v>88.7417808219178</v>
      </c>
      <c r="G26" s="28">
        <v>3961.3299999999995</v>
      </c>
      <c r="H26" s="26">
        <v>65.4138887696809</v>
      </c>
      <c r="I26" s="28">
        <v>1300.23</v>
      </c>
    </row>
    <row r="27" spans="1:9" ht="12.75">
      <c r="A27" s="53" t="s">
        <v>106</v>
      </c>
      <c r="B27" s="35">
        <v>23995.5</v>
      </c>
      <c r="C27" s="35">
        <v>1050</v>
      </c>
      <c r="D27" s="35">
        <v>839.39</v>
      </c>
      <c r="E27" s="26">
        <v>3.498114229751412</v>
      </c>
      <c r="F27" s="26">
        <v>79.94190476190475</v>
      </c>
      <c r="G27" s="35">
        <v>1003.31</v>
      </c>
      <c r="H27" s="26">
        <v>83.66207852009848</v>
      </c>
      <c r="I27" s="35">
        <v>286.09</v>
      </c>
    </row>
    <row r="28" spans="1:9" ht="12.75">
      <c r="A28" s="57" t="s">
        <v>107</v>
      </c>
      <c r="B28" s="28">
        <v>17313.1</v>
      </c>
      <c r="C28" s="28">
        <v>1870</v>
      </c>
      <c r="D28" s="28">
        <v>1751.87</v>
      </c>
      <c r="E28" s="26">
        <v>10.118754007081343</v>
      </c>
      <c r="F28" s="26">
        <v>93.68288770053475</v>
      </c>
      <c r="G28" s="28">
        <v>2958.0199999999995</v>
      </c>
      <c r="H28" s="26">
        <v>59.22441362803498</v>
      </c>
      <c r="I28" s="28">
        <v>1014.14</v>
      </c>
    </row>
    <row r="29" spans="1:9" ht="12.75">
      <c r="A29" s="57" t="s">
        <v>9</v>
      </c>
      <c r="B29" s="28">
        <v>16099.1</v>
      </c>
      <c r="C29" s="28">
        <v>2001.6</v>
      </c>
      <c r="D29" s="28">
        <v>2042.6499999999999</v>
      </c>
      <c r="E29" s="26">
        <v>12.68797634650384</v>
      </c>
      <c r="F29" s="26">
        <v>102.05085931254996</v>
      </c>
      <c r="G29" s="28">
        <v>2196.13</v>
      </c>
      <c r="H29" s="26">
        <v>93.01134268007813</v>
      </c>
      <c r="I29" s="28">
        <v>1349.1</v>
      </c>
    </row>
    <row r="30" spans="1:9" ht="25.5" customHeight="1" hidden="1">
      <c r="A30" s="57" t="s">
        <v>10</v>
      </c>
      <c r="B30" s="28">
        <v>15983.5</v>
      </c>
      <c r="C30" s="28">
        <v>2000</v>
      </c>
      <c r="D30" s="28">
        <v>2026.05</v>
      </c>
      <c r="E30" s="26">
        <v>12.675884505896706</v>
      </c>
      <c r="F30" s="26">
        <v>101.30250000000001</v>
      </c>
      <c r="G30" s="28">
        <v>2189.53</v>
      </c>
      <c r="H30" s="26">
        <v>92.5335574301334</v>
      </c>
      <c r="I30" s="28">
        <v>1334.1</v>
      </c>
    </row>
    <row r="31" spans="1:9" ht="25.5">
      <c r="A31" s="60" t="s">
        <v>91</v>
      </c>
      <c r="B31" s="35">
        <v>65.6</v>
      </c>
      <c r="C31" s="35">
        <v>1.6</v>
      </c>
      <c r="D31" s="35">
        <v>1.6</v>
      </c>
      <c r="E31" s="26">
        <v>2.439024390243903</v>
      </c>
      <c r="F31" s="26">
        <v>100</v>
      </c>
      <c r="G31" s="35">
        <v>5</v>
      </c>
      <c r="H31" s="26" t="s">
        <v>111</v>
      </c>
      <c r="I31" s="35"/>
    </row>
    <row r="32" spans="1:9" ht="25.5">
      <c r="A32" s="57" t="s">
        <v>90</v>
      </c>
      <c r="B32" s="28">
        <v>50</v>
      </c>
      <c r="C32" s="28">
        <v>0</v>
      </c>
      <c r="D32" s="28">
        <v>15</v>
      </c>
      <c r="E32" s="26">
        <v>30</v>
      </c>
      <c r="F32" s="26" t="s">
        <v>111</v>
      </c>
      <c r="G32" s="28">
        <v>1.6</v>
      </c>
      <c r="H32" s="26" t="s">
        <v>111</v>
      </c>
      <c r="I32" s="28">
        <v>15</v>
      </c>
    </row>
    <row r="33" spans="1:9" ht="25.5">
      <c r="A33" s="57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 t="s">
        <v>111</v>
      </c>
      <c r="G33" s="28">
        <v>0.07</v>
      </c>
      <c r="H33" s="26" t="s">
        <v>111</v>
      </c>
      <c r="I33" s="28">
        <v>0</v>
      </c>
    </row>
    <row r="34" spans="1:9" ht="25.5">
      <c r="A34" s="60" t="s">
        <v>119</v>
      </c>
      <c r="B34" s="35">
        <v>0</v>
      </c>
      <c r="C34" s="35">
        <v>0</v>
      </c>
      <c r="D34" s="35">
        <v>0</v>
      </c>
      <c r="E34" s="26" t="s">
        <v>111</v>
      </c>
      <c r="F34" s="26" t="s">
        <v>111</v>
      </c>
      <c r="G34" s="35">
        <v>0</v>
      </c>
      <c r="H34" s="26" t="s">
        <v>111</v>
      </c>
      <c r="I34" s="35"/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57" t="s">
        <v>12</v>
      </c>
      <c r="B36" s="28">
        <v>48809.28</v>
      </c>
      <c r="C36" s="28">
        <v>3832.9</v>
      </c>
      <c r="D36" s="28">
        <v>6315.38</v>
      </c>
      <c r="E36" s="26">
        <v>12.938891948416368</v>
      </c>
      <c r="F36" s="26">
        <v>164.7676693887135</v>
      </c>
      <c r="G36" s="28">
        <v>5760.21</v>
      </c>
      <c r="H36" s="26">
        <v>109.63801666953114</v>
      </c>
      <c r="I36" s="28">
        <v>3335.1499999999996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 customHeight="1" hidden="1">
      <c r="A38" s="57" t="s">
        <v>120</v>
      </c>
      <c r="B38" s="28">
        <v>25812</v>
      </c>
      <c r="C38" s="28">
        <v>1700</v>
      </c>
      <c r="D38" s="28">
        <v>3538.1000000000004</v>
      </c>
      <c r="E38" s="26">
        <v>13.707190454052382</v>
      </c>
      <c r="F38" s="26">
        <v>208.1235294117647</v>
      </c>
      <c r="G38" s="28">
        <v>3433.63</v>
      </c>
      <c r="H38" s="26">
        <v>103.04255263380155</v>
      </c>
      <c r="I38" s="28">
        <v>1205.66</v>
      </c>
    </row>
    <row r="39" spans="1:9" ht="76.5">
      <c r="A39" s="57" t="s">
        <v>129</v>
      </c>
      <c r="B39" s="28">
        <v>625.82</v>
      </c>
      <c r="C39" s="28">
        <v>30</v>
      </c>
      <c r="D39" s="28">
        <v>14.79</v>
      </c>
      <c r="E39" s="26">
        <v>2.3632993512511584</v>
      </c>
      <c r="F39" s="26">
        <v>49.3</v>
      </c>
      <c r="G39" s="28">
        <v>75.44</v>
      </c>
      <c r="H39" s="26" t="s">
        <v>111</v>
      </c>
      <c r="I39" s="28">
        <v>14.79</v>
      </c>
    </row>
    <row r="40" spans="1:9" ht="51" customHeight="1" hidden="1">
      <c r="A40" s="57" t="s">
        <v>121</v>
      </c>
      <c r="B40" s="28">
        <v>352.8</v>
      </c>
      <c r="C40" s="28">
        <v>32.9</v>
      </c>
      <c r="D40" s="28">
        <v>34.31</v>
      </c>
      <c r="E40" s="26">
        <v>9.725056689342404</v>
      </c>
      <c r="F40" s="26">
        <v>104.28571428571429</v>
      </c>
      <c r="G40" s="28">
        <v>30.56</v>
      </c>
      <c r="H40" s="26">
        <v>112.27094240837698</v>
      </c>
      <c r="I40" s="28">
        <v>16.19</v>
      </c>
    </row>
    <row r="41" spans="1:9" ht="38.25">
      <c r="A41" s="57" t="s">
        <v>122</v>
      </c>
      <c r="B41" s="28">
        <v>17356.03</v>
      </c>
      <c r="C41" s="28">
        <v>1400</v>
      </c>
      <c r="D41" s="28">
        <v>1858.72</v>
      </c>
      <c r="E41" s="26">
        <v>10.709361530257784</v>
      </c>
      <c r="F41" s="26">
        <v>132.7657142857143</v>
      </c>
      <c r="G41" s="28">
        <v>1502.1599999999999</v>
      </c>
      <c r="H41" s="26">
        <v>123.73648612664432</v>
      </c>
      <c r="I41" s="28">
        <v>1467.25</v>
      </c>
    </row>
    <row r="42" spans="1:9" ht="51">
      <c r="A42" s="60" t="s">
        <v>184</v>
      </c>
      <c r="B42" s="27">
        <v>62.29</v>
      </c>
      <c r="C42" s="27">
        <v>0</v>
      </c>
      <c r="D42" s="27">
        <v>0</v>
      </c>
      <c r="E42" s="26">
        <v>0</v>
      </c>
      <c r="F42" s="26">
        <v>0</v>
      </c>
      <c r="G42" s="27">
        <v>0</v>
      </c>
      <c r="H42" s="26">
        <v>0</v>
      </c>
      <c r="I42" s="27">
        <v>0</v>
      </c>
    </row>
    <row r="43" spans="1:9" ht="51">
      <c r="A43" s="60" t="s">
        <v>123</v>
      </c>
      <c r="B43" s="27">
        <v>812</v>
      </c>
      <c r="C43" s="27">
        <v>0</v>
      </c>
      <c r="D43" s="27">
        <v>0</v>
      </c>
      <c r="E43" s="26">
        <v>0</v>
      </c>
      <c r="F43" s="26" t="s">
        <v>111</v>
      </c>
      <c r="G43" s="27">
        <v>0</v>
      </c>
      <c r="H43" s="26" t="s">
        <v>111</v>
      </c>
      <c r="I43" s="27">
        <v>0</v>
      </c>
    </row>
    <row r="44" spans="1:9" ht="76.5">
      <c r="A44" s="60" t="s">
        <v>124</v>
      </c>
      <c r="B44" s="35">
        <v>3788.34</v>
      </c>
      <c r="C44" s="35">
        <v>670</v>
      </c>
      <c r="D44" s="35">
        <v>869.46</v>
      </c>
      <c r="E44" s="26">
        <v>22.950949492389807</v>
      </c>
      <c r="F44" s="26">
        <v>129.77014925373135</v>
      </c>
      <c r="G44" s="35">
        <v>718.42</v>
      </c>
      <c r="H44" s="26">
        <v>121.02391358815179</v>
      </c>
      <c r="I44" s="35">
        <v>631.26</v>
      </c>
    </row>
    <row r="45" spans="1:9" ht="14.25" customHeight="1" hidden="1">
      <c r="A45" s="57" t="s">
        <v>13</v>
      </c>
      <c r="B45" s="28">
        <v>973.2</v>
      </c>
      <c r="C45" s="28">
        <v>85</v>
      </c>
      <c r="D45" s="28">
        <v>104.35</v>
      </c>
      <c r="E45" s="26">
        <v>10.722359227291408</v>
      </c>
      <c r="F45" s="26">
        <v>122.76470588235293</v>
      </c>
      <c r="G45" s="28">
        <v>80.14</v>
      </c>
      <c r="H45" s="26">
        <v>130.20963314200148</v>
      </c>
      <c r="I45" s="28">
        <v>91.49</v>
      </c>
    </row>
    <row r="46" spans="1:9" ht="76.5" customHeight="1" hidden="1">
      <c r="A46" s="57" t="s">
        <v>96</v>
      </c>
      <c r="B46" s="28">
        <v>722.23</v>
      </c>
      <c r="C46" s="28">
        <v>60</v>
      </c>
      <c r="D46" s="28">
        <v>481.81</v>
      </c>
      <c r="E46" s="26">
        <v>66.71143541531092</v>
      </c>
      <c r="F46" s="26">
        <v>803.0166666666667</v>
      </c>
      <c r="G46" s="28">
        <v>686.49</v>
      </c>
      <c r="H46" s="26">
        <v>70.18456204751708</v>
      </c>
      <c r="I46" s="28">
        <v>12.98</v>
      </c>
    </row>
    <row r="47" spans="1:9" ht="25.5">
      <c r="A47" s="57" t="s">
        <v>14</v>
      </c>
      <c r="B47" s="28">
        <v>1400</v>
      </c>
      <c r="C47" s="28">
        <v>200</v>
      </c>
      <c r="D47" s="28">
        <v>90.34</v>
      </c>
      <c r="E47" s="26">
        <v>6.452857142857144</v>
      </c>
      <c r="F47" s="26">
        <v>45.17</v>
      </c>
      <c r="G47" s="28">
        <v>652.34</v>
      </c>
      <c r="H47" s="26">
        <v>13.848606554864029</v>
      </c>
      <c r="I47" s="28">
        <v>48.27</v>
      </c>
    </row>
    <row r="48" spans="1:9" ht="12.75">
      <c r="A48" s="60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 t="s">
        <v>111</v>
      </c>
      <c r="G48" s="27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 t="e">
        <v>#DIV/0!</v>
      </c>
      <c r="G49" s="28">
        <v>37.14</v>
      </c>
      <c r="H49" s="26">
        <v>0</v>
      </c>
      <c r="I49" s="28">
        <v>0</v>
      </c>
    </row>
    <row r="50" spans="1:9" ht="52.5" customHeight="1" hidden="1">
      <c r="A50" s="57" t="s">
        <v>93</v>
      </c>
      <c r="B50" s="28">
        <v>1400</v>
      </c>
      <c r="C50" s="28">
        <v>200</v>
      </c>
      <c r="D50" s="28">
        <v>90.34</v>
      </c>
      <c r="E50" s="26">
        <v>6.452857142857144</v>
      </c>
      <c r="F50" s="26">
        <v>45.17</v>
      </c>
      <c r="G50" s="28">
        <v>615.2</v>
      </c>
      <c r="H50" s="26">
        <v>14.684655396618984</v>
      </c>
      <c r="I50" s="28">
        <v>48.27</v>
      </c>
    </row>
    <row r="51" spans="1:9" ht="57.75" customHeight="1" hidden="1">
      <c r="A51" s="57" t="s">
        <v>15</v>
      </c>
      <c r="B51" s="28">
        <v>1380.9</v>
      </c>
      <c r="C51" s="28">
        <v>79.55</v>
      </c>
      <c r="D51" s="28">
        <v>253.91</v>
      </c>
      <c r="E51" s="26">
        <v>18.387283655586934</v>
      </c>
      <c r="F51" s="26">
        <v>319.1829038340666</v>
      </c>
      <c r="G51" s="28">
        <v>426.30999999999995</v>
      </c>
      <c r="H51" s="26">
        <v>59.55994464122353</v>
      </c>
      <c r="I51" s="28">
        <v>174.5</v>
      </c>
    </row>
    <row r="52" spans="1:9" ht="63.75" hidden="1">
      <c r="A52" s="57" t="s">
        <v>130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1" customHeight="1" hidden="1">
      <c r="A53" s="57" t="s">
        <v>131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132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133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9.25" customHeight="1" hidden="1">
      <c r="A56" s="57" t="s">
        <v>134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135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136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51" customHeight="1" hidden="1">
      <c r="A59" s="53" t="s">
        <v>137</v>
      </c>
      <c r="B59" s="27"/>
      <c r="C59" s="27"/>
      <c r="D59" s="27"/>
      <c r="E59" s="26" t="e">
        <v>#DIV/0!</v>
      </c>
      <c r="F59" s="26" t="e">
        <v>#DIV/0!</v>
      </c>
      <c r="G59" s="27"/>
      <c r="H59" s="26" t="e">
        <v>#DIV/0!</v>
      </c>
      <c r="I59" s="27"/>
    </row>
    <row r="60" spans="1:9" ht="76.5" hidden="1">
      <c r="A60" s="60" t="s">
        <v>138</v>
      </c>
      <c r="B60" s="35"/>
      <c r="C60" s="35"/>
      <c r="D60" s="35"/>
      <c r="E60" s="26" t="s">
        <v>111</v>
      </c>
      <c r="F60" s="26" t="e">
        <v>#DIV/0!</v>
      </c>
      <c r="G60" s="35"/>
      <c r="H60" s="26" t="s">
        <v>111</v>
      </c>
      <c r="I60" s="35"/>
    </row>
    <row r="61" spans="1:9" ht="12.75" hidden="1">
      <c r="A61" s="60" t="s">
        <v>139</v>
      </c>
      <c r="B61" s="35"/>
      <c r="C61" s="35"/>
      <c r="D61" s="35"/>
      <c r="E61" s="26" t="e">
        <v>#DIV/0!</v>
      </c>
      <c r="F61" s="26" t="e">
        <v>#DIV/0!</v>
      </c>
      <c r="G61" s="35"/>
      <c r="H61" s="26" t="s">
        <v>112</v>
      </c>
      <c r="I61" s="35"/>
    </row>
    <row r="62" spans="1:9" ht="12.75">
      <c r="A62" s="60" t="s">
        <v>16</v>
      </c>
      <c r="B62" s="35">
        <v>223.07</v>
      </c>
      <c r="C62" s="35">
        <v>40</v>
      </c>
      <c r="D62" s="35">
        <v>4.08</v>
      </c>
      <c r="E62" s="26">
        <v>1.8290222800017932</v>
      </c>
      <c r="F62" s="26" t="s">
        <v>111</v>
      </c>
      <c r="G62" s="35">
        <v>-77.07</v>
      </c>
      <c r="H62" s="26">
        <v>-5.293888672635267</v>
      </c>
      <c r="I62" s="35">
        <v>-3.08</v>
      </c>
    </row>
    <row r="63" spans="1:9" ht="12.75">
      <c r="A63" s="57" t="s">
        <v>17</v>
      </c>
      <c r="B63" s="28">
        <v>539229.9999999998</v>
      </c>
      <c r="C63" s="28">
        <v>61034.05</v>
      </c>
      <c r="D63" s="28">
        <v>61965.03999999999</v>
      </c>
      <c r="E63" s="26">
        <v>11.491393283014673</v>
      </c>
      <c r="F63" s="26">
        <v>101.52536166287504</v>
      </c>
      <c r="G63" s="28">
        <v>56942.25999999999</v>
      </c>
      <c r="H63" s="26">
        <v>108.82083008296475</v>
      </c>
      <c r="I63" s="28">
        <v>35201.22999999999</v>
      </c>
    </row>
    <row r="64" spans="1:9" ht="12.75">
      <c r="A64" s="57" t="s">
        <v>18</v>
      </c>
      <c r="B64" s="28">
        <v>2147020.6399999997</v>
      </c>
      <c r="C64" s="28">
        <v>183274.473</v>
      </c>
      <c r="D64" s="28">
        <v>180429.16</v>
      </c>
      <c r="E64" s="26">
        <v>8.403699370118773</v>
      </c>
      <c r="F64" s="26">
        <v>98.44751265496751</v>
      </c>
      <c r="G64" s="28">
        <v>171904.29</v>
      </c>
      <c r="H64" s="26">
        <v>104.95907926439764</v>
      </c>
      <c r="I64" s="28">
        <v>134973.02000000002</v>
      </c>
    </row>
    <row r="65" spans="1:9" ht="25.5">
      <c r="A65" s="57" t="s">
        <v>19</v>
      </c>
      <c r="B65" s="28">
        <v>2147020.6399999997</v>
      </c>
      <c r="C65" s="28">
        <v>183274.473</v>
      </c>
      <c r="D65" s="28">
        <v>183274.46</v>
      </c>
      <c r="E65" s="26">
        <v>8.536222548843314</v>
      </c>
      <c r="F65" s="26">
        <v>99.99999290681359</v>
      </c>
      <c r="G65" s="28">
        <v>174571.27000000002</v>
      </c>
      <c r="H65" s="26">
        <v>104.98546524866319</v>
      </c>
      <c r="I65" s="28">
        <v>130658.00000000001</v>
      </c>
    </row>
    <row r="66" spans="1:9" ht="12.75">
      <c r="A66" s="2" t="s">
        <v>108</v>
      </c>
      <c r="B66" s="28">
        <v>485648.00999999995</v>
      </c>
      <c r="C66" s="28">
        <v>70967</v>
      </c>
      <c r="D66" s="28">
        <v>70967</v>
      </c>
      <c r="E66" s="26">
        <v>14.612846864131082</v>
      </c>
      <c r="F66" s="26">
        <v>100</v>
      </c>
      <c r="G66" s="28">
        <v>67060.5</v>
      </c>
      <c r="H66" s="26">
        <v>105.82533682271978</v>
      </c>
      <c r="I66" s="28">
        <v>53490.4</v>
      </c>
    </row>
    <row r="67" spans="1:9" ht="12.75" customHeight="1">
      <c r="A67" s="60" t="s">
        <v>109</v>
      </c>
      <c r="B67" s="28">
        <v>598582.6599999999</v>
      </c>
      <c r="C67" s="28">
        <v>4363.09</v>
      </c>
      <c r="D67" s="28">
        <v>4363.09</v>
      </c>
      <c r="E67" s="26">
        <v>0.7289035068272778</v>
      </c>
      <c r="F67" s="26">
        <v>100</v>
      </c>
      <c r="G67" s="28">
        <v>5754.08</v>
      </c>
      <c r="H67" s="26">
        <v>75.82602257876151</v>
      </c>
      <c r="I67" s="28">
        <v>4363.09</v>
      </c>
    </row>
    <row r="68" spans="1:9" ht="18.75" customHeight="1">
      <c r="A68" s="60" t="s">
        <v>110</v>
      </c>
      <c r="B68" s="27">
        <v>1015683.57</v>
      </c>
      <c r="C68" s="27">
        <v>104153.94</v>
      </c>
      <c r="D68" s="27">
        <v>104153.94</v>
      </c>
      <c r="E68" s="26">
        <v>10.254565799464494</v>
      </c>
      <c r="F68" s="26">
        <v>100</v>
      </c>
      <c r="G68" s="27">
        <v>101756.69</v>
      </c>
      <c r="H68" s="26">
        <v>102.35586475935882</v>
      </c>
      <c r="I68" s="28">
        <v>69014.07</v>
      </c>
    </row>
    <row r="69" spans="1:9" ht="12.75" customHeight="1">
      <c r="A69" s="53" t="s">
        <v>125</v>
      </c>
      <c r="B69" s="35">
        <v>47106.399999999994</v>
      </c>
      <c r="C69" s="35">
        <v>3790.443</v>
      </c>
      <c r="D69" s="35">
        <v>3790.43</v>
      </c>
      <c r="E69" s="26">
        <v>8.046528709474723</v>
      </c>
      <c r="F69" s="26" t="s">
        <v>111</v>
      </c>
      <c r="G69" s="35">
        <v>0</v>
      </c>
      <c r="H69" s="26" t="s">
        <v>111</v>
      </c>
      <c r="I69" s="35">
        <v>3790.44</v>
      </c>
    </row>
    <row r="70" spans="1:9" ht="12.75">
      <c r="A70" s="53" t="s">
        <v>113</v>
      </c>
      <c r="B70" s="35"/>
      <c r="C70" s="35"/>
      <c r="D70" s="35"/>
      <c r="E70" s="35" t="s">
        <v>112</v>
      </c>
      <c r="F70" s="35" t="s">
        <v>111</v>
      </c>
      <c r="G70" s="35"/>
      <c r="H70" s="35" t="s">
        <v>112</v>
      </c>
      <c r="I70" s="35"/>
    </row>
    <row r="71" spans="1:9" ht="25.5">
      <c r="A71" s="108" t="s">
        <v>21</v>
      </c>
      <c r="B71" s="35"/>
      <c r="C71" s="35"/>
      <c r="D71" s="35">
        <v>-2845.2999999999993</v>
      </c>
      <c r="E71" s="26" t="s">
        <v>112</v>
      </c>
      <c r="F71" s="26" t="s">
        <v>111</v>
      </c>
      <c r="G71" s="35">
        <v>-2666.9799999999996</v>
      </c>
      <c r="H71" s="26">
        <v>106.68621436981154</v>
      </c>
      <c r="I71" s="35">
        <v>4315.02</v>
      </c>
    </row>
    <row r="72" spans="1:9" ht="12.75">
      <c r="A72" s="108" t="s">
        <v>20</v>
      </c>
      <c r="B72" s="35">
        <v>2686250.6</v>
      </c>
      <c r="C72" s="35">
        <v>244308.523</v>
      </c>
      <c r="D72" s="35">
        <v>242394.2</v>
      </c>
      <c r="E72" s="26">
        <v>9.02351390412326</v>
      </c>
      <c r="F72" s="26">
        <v>99.21643216679756</v>
      </c>
      <c r="G72" s="35">
        <v>228846.55</v>
      </c>
      <c r="H72" s="26">
        <v>105.91997126458756</v>
      </c>
      <c r="I72" s="35">
        <v>170174.25</v>
      </c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93" t="s">
        <v>22</v>
      </c>
      <c r="B79" s="94"/>
      <c r="C79" s="94"/>
      <c r="D79" s="94"/>
      <c r="E79" s="94"/>
      <c r="F79" s="94"/>
      <c r="G79" s="94"/>
      <c r="H79" s="94"/>
      <c r="I79" s="95"/>
    </row>
    <row r="80" spans="1:9" ht="12.75">
      <c r="A80" s="7" t="s">
        <v>23</v>
      </c>
      <c r="B80" s="35">
        <f>B81+B82+B83+B84+B85+B86+B87+B88</f>
        <v>207931.2</v>
      </c>
      <c r="C80" s="35">
        <f>C81+C82+C83+C84+C85+C86+C87+C88</f>
        <v>17486.9</v>
      </c>
      <c r="D80" s="35">
        <f>D81+D82+D83+D84+D85+D86+D87+D88</f>
        <v>14108.8</v>
      </c>
      <c r="E80" s="26">
        <f>$D:$D/$B:$B*100</f>
        <v>6.785321298583377</v>
      </c>
      <c r="F80" s="26">
        <f>$D:$D/$C:$C*100</f>
        <v>80.68211060851264</v>
      </c>
      <c r="G80" s="35">
        <f>G81+G82+G83+G84+G85+G86+G87+G88</f>
        <v>14745.699999999999</v>
      </c>
      <c r="H80" s="26">
        <f>$D:$D/$G:$G*100</f>
        <v>95.68077473432933</v>
      </c>
      <c r="I80" s="35">
        <f>I81+I82+I83+I84+I85+I86+I87+I88</f>
        <v>10483.099999999999</v>
      </c>
    </row>
    <row r="81" spans="1:9" ht="14.25" customHeight="1">
      <c r="A81" s="8" t="s">
        <v>24</v>
      </c>
      <c r="B81" s="36">
        <v>2468.4</v>
      </c>
      <c r="C81" s="36">
        <v>411.4</v>
      </c>
      <c r="D81" s="36">
        <v>261.7</v>
      </c>
      <c r="E81" s="29">
        <f>$D:$D/$B:$B*100</f>
        <v>10.602009398800842</v>
      </c>
      <c r="F81" s="29">
        <f>$D:$D/$C:$C*100</f>
        <v>63.61205639280506</v>
      </c>
      <c r="G81" s="36">
        <v>122.7</v>
      </c>
      <c r="H81" s="29">
        <v>0</v>
      </c>
      <c r="I81" s="36">
        <f>D81-Январь!D79</f>
        <v>193.7</v>
      </c>
    </row>
    <row r="82" spans="1:9" ht="12.75">
      <c r="A82" s="8" t="s">
        <v>25</v>
      </c>
      <c r="B82" s="36">
        <v>6337.9</v>
      </c>
      <c r="C82" s="36">
        <v>1077.8</v>
      </c>
      <c r="D82" s="36">
        <v>1077.8</v>
      </c>
      <c r="E82" s="29">
        <f>$D:$D/$B:$B*100</f>
        <v>17.005632780574008</v>
      </c>
      <c r="F82" s="29">
        <f>$D:$D/$C:$C*100</f>
        <v>100</v>
      </c>
      <c r="G82" s="36">
        <v>817.8</v>
      </c>
      <c r="H82" s="29">
        <f>$D:$D/$G:$G*100</f>
        <v>131.7926143311323</v>
      </c>
      <c r="I82" s="36">
        <f>D82-Январь!D80</f>
        <v>651.8</v>
      </c>
    </row>
    <row r="83" spans="1:9" ht="25.5">
      <c r="A83" s="8" t="s">
        <v>26</v>
      </c>
      <c r="B83" s="36">
        <v>56231.3</v>
      </c>
      <c r="C83" s="36">
        <v>8829.2</v>
      </c>
      <c r="D83" s="36">
        <v>5935.2</v>
      </c>
      <c r="E83" s="29">
        <f>$D:$D/$B:$B*100</f>
        <v>10.554975609669347</v>
      </c>
      <c r="F83" s="29">
        <f>$D:$D/$C:$C*100</f>
        <v>67.22239840529153</v>
      </c>
      <c r="G83" s="36">
        <v>6808.4</v>
      </c>
      <c r="H83" s="29">
        <f>$D:$D/$G:$G*100</f>
        <v>87.17466658833206</v>
      </c>
      <c r="I83" s="36">
        <f>D83-Январь!D81</f>
        <v>4544.4</v>
      </c>
    </row>
    <row r="84" spans="1:9" ht="12.75">
      <c r="A84" s="8" t="s">
        <v>72</v>
      </c>
      <c r="B84" s="46">
        <v>28.4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14523.4</v>
      </c>
      <c r="C85" s="28">
        <v>2398.3</v>
      </c>
      <c r="D85" s="28">
        <v>2321.9</v>
      </c>
      <c r="E85" s="29">
        <f>$D:$D/$B:$B*100</f>
        <v>15.987303248550615</v>
      </c>
      <c r="F85" s="29">
        <v>0</v>
      </c>
      <c r="G85" s="28">
        <v>2549.2</v>
      </c>
      <c r="H85" s="29">
        <f>$D:$D/$G:$G*100</f>
        <v>91.08347716930803</v>
      </c>
      <c r="I85" s="36">
        <f>D85-Январь!D83</f>
        <v>1498.2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711.9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127629.9</v>
      </c>
      <c r="C88" s="36">
        <v>4770.2</v>
      </c>
      <c r="D88" s="36">
        <v>4512.2</v>
      </c>
      <c r="E88" s="29">
        <f>$D:$D/$B:$B*100</f>
        <v>3.535378465390947</v>
      </c>
      <c r="F88" s="29">
        <f>$D:$D/$C:$C*100</f>
        <v>94.59142174332314</v>
      </c>
      <c r="G88" s="36">
        <v>4447.6</v>
      </c>
      <c r="H88" s="29">
        <f>$D:$D/$G:$G*100</f>
        <v>101.45246874718947</v>
      </c>
      <c r="I88" s="36">
        <f>D88-Январь!D86</f>
        <v>3595</v>
      </c>
    </row>
    <row r="89" spans="1:9" ht="12.75">
      <c r="A89" s="7" t="s">
        <v>31</v>
      </c>
      <c r="B89" s="27">
        <v>413.8</v>
      </c>
      <c r="C89" s="27">
        <v>72</v>
      </c>
      <c r="D89" s="35">
        <v>43.7</v>
      </c>
      <c r="E89" s="26">
        <f>$D:$D/$B:$B*100</f>
        <v>10.56065732237796</v>
      </c>
      <c r="F89" s="26">
        <f>$D:$D/$C:$C*100</f>
        <v>60.69444444444445</v>
      </c>
      <c r="G89" s="35">
        <v>27.8</v>
      </c>
      <c r="H89" s="26">
        <v>0</v>
      </c>
      <c r="I89" s="35">
        <f>D89-Январь!D87</f>
        <v>10</v>
      </c>
    </row>
    <row r="90" spans="1:9" ht="25.5">
      <c r="A90" s="9" t="s">
        <v>32</v>
      </c>
      <c r="B90" s="27">
        <v>5634.1</v>
      </c>
      <c r="C90" s="27">
        <v>788.3</v>
      </c>
      <c r="D90" s="27">
        <v>788.3</v>
      </c>
      <c r="E90" s="26">
        <f>$D:$D/$B:$B*100</f>
        <v>13.991586943788715</v>
      </c>
      <c r="F90" s="26">
        <f>$D:$D/$C:$C*100</f>
        <v>100</v>
      </c>
      <c r="G90" s="27">
        <v>388.4</v>
      </c>
      <c r="H90" s="26">
        <f>$D:$D/$G:$G*100</f>
        <v>202.96086508753862</v>
      </c>
      <c r="I90" s="35">
        <f>D90-Январь!D88</f>
        <v>658.3</v>
      </c>
    </row>
    <row r="91" spans="1:9" ht="12.75">
      <c r="A91" s="7" t="s">
        <v>33</v>
      </c>
      <c r="B91" s="35">
        <f>B92+B93+B94+B95+B96</f>
        <v>132831.7</v>
      </c>
      <c r="C91" s="35">
        <f>C92+C93+C94+C95+C96</f>
        <v>5663.6</v>
      </c>
      <c r="D91" s="35">
        <f>D92+D93+D94+D95+D96</f>
        <v>5663.6</v>
      </c>
      <c r="E91" s="26">
        <f>$D:$D/$B:$B*100</f>
        <v>4.263741260557532</v>
      </c>
      <c r="F91" s="26">
        <f>$D:$D/$C:$C*100</f>
        <v>100</v>
      </c>
      <c r="G91" s="35">
        <f>G92+G93+G94+G95+G96</f>
        <v>5267.3</v>
      </c>
      <c r="H91" s="26">
        <f>$D:$D/$G:$G*100</f>
        <v>107.52377878609533</v>
      </c>
      <c r="I91" s="35">
        <f>D91-Январь!D89</f>
        <v>5043.1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0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26139.4</v>
      </c>
      <c r="C94" s="36">
        <v>2211.5</v>
      </c>
      <c r="D94" s="36">
        <v>2211.5</v>
      </c>
      <c r="E94" s="29">
        <f>$D:$D/$B:$B*100</f>
        <v>8.460408425595078</v>
      </c>
      <c r="F94" s="29">
        <v>0</v>
      </c>
      <c r="G94" s="36">
        <v>2040.9</v>
      </c>
      <c r="H94" s="29">
        <v>0</v>
      </c>
      <c r="I94" s="36">
        <f>D94-Январь!D92</f>
        <v>2211.5</v>
      </c>
    </row>
    <row r="95" spans="1:9" ht="12.75">
      <c r="A95" s="10" t="s">
        <v>77</v>
      </c>
      <c r="B95" s="28">
        <v>94094.7</v>
      </c>
      <c r="C95" s="28">
        <v>1930.3</v>
      </c>
      <c r="D95" s="28">
        <v>1930.3</v>
      </c>
      <c r="E95" s="29">
        <f>$D:$D/$B:$B*100</f>
        <v>2.051443917670177</v>
      </c>
      <c r="F95" s="29">
        <f>$D:$D/$C:$C*100</f>
        <v>100</v>
      </c>
      <c r="G95" s="28">
        <v>1832</v>
      </c>
      <c r="H95" s="29">
        <v>0</v>
      </c>
      <c r="I95" s="36">
        <f>D95-Январь!D93</f>
        <v>1930.3</v>
      </c>
    </row>
    <row r="96" spans="1:9" ht="12.75">
      <c r="A96" s="8" t="s">
        <v>35</v>
      </c>
      <c r="B96" s="36">
        <v>12597.6</v>
      </c>
      <c r="C96" s="36">
        <v>1521.8</v>
      </c>
      <c r="D96" s="36">
        <v>1521.8</v>
      </c>
      <c r="E96" s="29">
        <f>$D:$D/$B:$B*100</f>
        <v>12.080078745157808</v>
      </c>
      <c r="F96" s="29">
        <f>$D:$D/$C:$C*100</f>
        <v>100</v>
      </c>
      <c r="G96" s="36">
        <v>1394.4</v>
      </c>
      <c r="H96" s="29">
        <f>$D:$D/$G:$G*100</f>
        <v>109.13654618473893</v>
      </c>
      <c r="I96" s="36">
        <f>D96-Январь!D94</f>
        <v>901.3</v>
      </c>
    </row>
    <row r="97" spans="1:9" ht="12.75">
      <c r="A97" s="7" t="s">
        <v>36</v>
      </c>
      <c r="B97" s="35">
        <f>B99+B100+B101+B98</f>
        <v>314103.3</v>
      </c>
      <c r="C97" s="35">
        <f>C99+C100+C101+C98</f>
        <v>8478</v>
      </c>
      <c r="D97" s="35">
        <f>D99+D100+D101+D98</f>
        <v>8431.7</v>
      </c>
      <c r="E97" s="35">
        <f>E99+E100+E101+E98</f>
        <v>7.253055284519946</v>
      </c>
      <c r="F97" s="26">
        <f>$D:$D/$C:$C*100</f>
        <v>99.4538806322246</v>
      </c>
      <c r="G97" s="35">
        <f>G99+G100+G101+G98</f>
        <v>5920.799999999999</v>
      </c>
      <c r="H97" s="35">
        <f>H99+H100+H101</f>
        <v>276.54160837072084</v>
      </c>
      <c r="I97" s="35">
        <f>D97-Январь!D95</f>
        <v>6158.300000000001</v>
      </c>
    </row>
    <row r="98" spans="1:9" ht="12.75">
      <c r="A98" s="8" t="s">
        <v>37</v>
      </c>
      <c r="B98" s="36">
        <v>89888.3</v>
      </c>
      <c r="C98" s="50">
        <v>330</v>
      </c>
      <c r="D98" s="50">
        <v>330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330</v>
      </c>
    </row>
    <row r="99" spans="1:9" ht="12.75">
      <c r="A99" s="8" t="s">
        <v>38</v>
      </c>
      <c r="B99" s="36">
        <v>2613.3</v>
      </c>
      <c r="C99" s="36">
        <v>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119802</v>
      </c>
      <c r="C100" s="36">
        <v>4779</v>
      </c>
      <c r="D100" s="36">
        <v>4778.9</v>
      </c>
      <c r="E100" s="29">
        <f>$D:$D/$B:$B*100</f>
        <v>3.988998514215121</v>
      </c>
      <c r="F100" s="29">
        <f>$D:$D/$C:$C*100</f>
        <v>99.9979075120318</v>
      </c>
      <c r="G100" s="36">
        <v>3624.1</v>
      </c>
      <c r="H100" s="29">
        <f>$D:$D/$G:$G*100</f>
        <v>131.86446290113406</v>
      </c>
      <c r="I100" s="36">
        <f>D100-Январь!D98</f>
        <v>2918.3999999999996</v>
      </c>
    </row>
    <row r="101" spans="1:9" ht="12.75">
      <c r="A101" s="8" t="s">
        <v>40</v>
      </c>
      <c r="B101" s="36">
        <v>101799.7</v>
      </c>
      <c r="C101" s="36">
        <v>3369</v>
      </c>
      <c r="D101" s="36">
        <v>3322.8</v>
      </c>
      <c r="E101" s="29">
        <f>$D:$D/$B:$B*100</f>
        <v>3.264056770304825</v>
      </c>
      <c r="F101" s="29">
        <f>$D:$D/$C:$C*100</f>
        <v>98.62867319679431</v>
      </c>
      <c r="G101" s="36">
        <v>2296.7</v>
      </c>
      <c r="H101" s="29">
        <f>$D:$D/$G:$G*100</f>
        <v>144.6771454695868</v>
      </c>
      <c r="I101" s="36">
        <f>D101-Январь!D99</f>
        <v>2909.9</v>
      </c>
    </row>
    <row r="102" spans="1:9" ht="12.75">
      <c r="A102" s="11" t="s">
        <v>116</v>
      </c>
      <c r="B102" s="35">
        <f>B103</f>
        <v>1882.5</v>
      </c>
      <c r="C102" s="35">
        <f>C103</f>
        <v>274.3</v>
      </c>
      <c r="D102" s="35">
        <f>D103</f>
        <v>0</v>
      </c>
      <c r="E102" s="26">
        <f>$D:$D/$B:$B*100</f>
        <v>0</v>
      </c>
      <c r="F102" s="26"/>
      <c r="G102" s="35">
        <v>0</v>
      </c>
      <c r="H102" s="26">
        <v>0</v>
      </c>
      <c r="I102" s="35">
        <f>D102</f>
        <v>0</v>
      </c>
    </row>
    <row r="103" spans="1:9" ht="25.5">
      <c r="A103" s="42" t="s">
        <v>155</v>
      </c>
      <c r="B103" s="36">
        <v>1882.5</v>
      </c>
      <c r="C103" s="36">
        <v>274.3</v>
      </c>
      <c r="D103" s="36">
        <v>0</v>
      </c>
      <c r="E103" s="29">
        <f>$D:$D/$B:$B*100</f>
        <v>0</v>
      </c>
      <c r="F103" s="29"/>
      <c r="G103" s="36">
        <v>0</v>
      </c>
      <c r="H103" s="29">
        <v>0</v>
      </c>
      <c r="I103" s="36">
        <f>D103</f>
        <v>0</v>
      </c>
    </row>
    <row r="104" spans="1:9" ht="12.75">
      <c r="A104" s="11" t="s">
        <v>41</v>
      </c>
      <c r="B104" s="35">
        <f>B105+B106+B107+B109+B110+B108</f>
        <v>1573828.7999999998</v>
      </c>
      <c r="C104" s="35">
        <f aca="true" t="shared" si="0" ref="C104:I104">C105+C106+C107+C109+C110+C108</f>
        <v>170403.8</v>
      </c>
      <c r="D104" s="35">
        <f t="shared" si="0"/>
        <v>169288.9</v>
      </c>
      <c r="E104" s="35">
        <f t="shared" si="0"/>
        <v>51.70273538167852</v>
      </c>
      <c r="F104" s="35">
        <f t="shared" si="0"/>
        <v>556.6697954739117</v>
      </c>
      <c r="G104" s="35">
        <f>G105+G106+G107+G109+G110+G108</f>
        <v>161345.2</v>
      </c>
      <c r="H104" s="35">
        <f t="shared" si="0"/>
        <v>454.0833126661844</v>
      </c>
      <c r="I104" s="35">
        <f t="shared" si="0"/>
        <v>122145.2</v>
      </c>
    </row>
    <row r="105" spans="1:9" ht="12.75">
      <c r="A105" s="8" t="s">
        <v>42</v>
      </c>
      <c r="B105" s="36">
        <v>601643.1</v>
      </c>
      <c r="C105" s="36">
        <v>67366.3</v>
      </c>
      <c r="D105" s="36">
        <v>67351.3</v>
      </c>
      <c r="E105" s="29">
        <f>$D:$D/$B:$B*100</f>
        <v>11.194560363112284</v>
      </c>
      <c r="F105" s="29">
        <f>$D:$D/$C:$C*100</f>
        <v>99.97773367395865</v>
      </c>
      <c r="G105" s="36">
        <v>65165.9</v>
      </c>
      <c r="H105" s="29">
        <f>$D:$D/$G:$G*100</f>
        <v>103.35359444126453</v>
      </c>
      <c r="I105" s="36">
        <f>D105-Январь!D103</f>
        <v>45369.9</v>
      </c>
    </row>
    <row r="106" spans="1:9" ht="12.75">
      <c r="A106" s="8" t="s">
        <v>43</v>
      </c>
      <c r="B106" s="36">
        <v>612397.7</v>
      </c>
      <c r="C106" s="36">
        <v>67051.5</v>
      </c>
      <c r="D106" s="36">
        <v>66726.5</v>
      </c>
      <c r="E106" s="29">
        <f>$D:$D/$B:$B*100</f>
        <v>10.895942293708812</v>
      </c>
      <c r="F106" s="29">
        <f>$D:$D/$C:$C*100</f>
        <v>99.51529794262619</v>
      </c>
      <c r="G106" s="36">
        <v>63375.7</v>
      </c>
      <c r="H106" s="29">
        <f>$D:$D/$G:$G*100</f>
        <v>105.28719998358993</v>
      </c>
      <c r="I106" s="36">
        <f>D106-Январь!D104</f>
        <v>46222.4</v>
      </c>
    </row>
    <row r="107" spans="1:9" ht="12.75">
      <c r="A107" s="8" t="s">
        <v>105</v>
      </c>
      <c r="B107" s="36">
        <v>129182.8</v>
      </c>
      <c r="C107" s="36">
        <v>14222.7</v>
      </c>
      <c r="D107" s="36">
        <v>14222.7</v>
      </c>
      <c r="E107" s="29">
        <f>$D:$D/$B:$B*100</f>
        <v>11.009747427676132</v>
      </c>
      <c r="F107" s="29">
        <f>$D:$D/$C:$C*100</f>
        <v>100</v>
      </c>
      <c r="G107" s="36">
        <v>14090.3</v>
      </c>
      <c r="H107" s="29">
        <v>0</v>
      </c>
      <c r="I107" s="36">
        <f>D107-Январь!D106</f>
        <v>14222.7</v>
      </c>
    </row>
    <row r="108" spans="1:9" ht="30" customHeight="1">
      <c r="A108" s="8" t="str">
        <f>Январь!A106</f>
        <v>Профессиональная подготовка, переподготовка и повышение квалификации</v>
      </c>
      <c r="B108" s="36">
        <v>1881.8</v>
      </c>
      <c r="C108" s="36">
        <v>90.4</v>
      </c>
      <c r="D108" s="36">
        <v>55.2</v>
      </c>
      <c r="E108" s="29">
        <f>$D:$D/$B:$B*100</f>
        <v>2.933361674992029</v>
      </c>
      <c r="F108" s="29">
        <f>$D:$D/$C:$C*100</f>
        <v>61.06194690265486</v>
      </c>
      <c r="G108" s="36">
        <v>103.6</v>
      </c>
      <c r="H108" s="29">
        <v>0</v>
      </c>
      <c r="I108" s="36">
        <f>D108-Январь!D107</f>
        <v>-576.1999999999999</v>
      </c>
    </row>
    <row r="109" spans="1:9" ht="12.75">
      <c r="A109" s="8" t="s">
        <v>44</v>
      </c>
      <c r="B109" s="36">
        <v>47075.2</v>
      </c>
      <c r="C109" s="36">
        <v>2633.9</v>
      </c>
      <c r="D109" s="36">
        <v>2633.9</v>
      </c>
      <c r="E109" s="29">
        <f>$D:$D/$B:$B*100</f>
        <v>5.595090408537829</v>
      </c>
      <c r="F109" s="29">
        <f>$D:$D/$C:$C*100</f>
        <v>100</v>
      </c>
      <c r="G109" s="36">
        <v>1941.6</v>
      </c>
      <c r="H109" s="29">
        <f>$D:$D/$G:$G*100</f>
        <v>135.65615986814998</v>
      </c>
      <c r="I109" s="36">
        <f>D109-Январь!D107</f>
        <v>2002.5</v>
      </c>
    </row>
    <row r="110" spans="1:9" ht="12.75">
      <c r="A110" s="8" t="s">
        <v>45</v>
      </c>
      <c r="B110" s="36">
        <v>181648.2</v>
      </c>
      <c r="C110" s="36">
        <v>19039</v>
      </c>
      <c r="D110" s="28">
        <v>18299.3</v>
      </c>
      <c r="E110" s="29">
        <f>$D:$D/$B:$B*100</f>
        <v>10.074033213651441</v>
      </c>
      <c r="F110" s="29">
        <f>$D:$D/$C:$C*100</f>
        <v>96.114816954672</v>
      </c>
      <c r="G110" s="28">
        <v>16668.1</v>
      </c>
      <c r="H110" s="29">
        <f>$D:$D/$G:$G*100</f>
        <v>109.78635837317992</v>
      </c>
      <c r="I110" s="36">
        <f>D110-Январь!D108</f>
        <v>14903.9</v>
      </c>
    </row>
    <row r="111" spans="1:9" ht="25.5">
      <c r="A111" s="11" t="s">
        <v>46</v>
      </c>
      <c r="B111" s="35">
        <f>B112+B113</f>
        <v>254060.80000000002</v>
      </c>
      <c r="C111" s="35">
        <f>C112+C113</f>
        <v>13421.199999999999</v>
      </c>
      <c r="D111" s="35">
        <f>D112+D113</f>
        <v>13421.199999999999</v>
      </c>
      <c r="E111" s="26">
        <f>$D:$D/$B:$B*100</f>
        <v>5.282672494143133</v>
      </c>
      <c r="F111" s="26">
        <f>$D:$D/$C:$C*100</f>
        <v>100</v>
      </c>
      <c r="G111" s="35">
        <f>G112+G113</f>
        <v>14597.099999999999</v>
      </c>
      <c r="H111" s="26">
        <f>$D:$D/$G:$G*100</f>
        <v>91.94429030423852</v>
      </c>
      <c r="I111" s="35">
        <f>D111-Январь!D109</f>
        <v>10299.399999999998</v>
      </c>
    </row>
    <row r="112" spans="1:9" ht="12.75">
      <c r="A112" s="8" t="s">
        <v>47</v>
      </c>
      <c r="B112" s="36">
        <v>211251.2</v>
      </c>
      <c r="C112" s="36">
        <v>13061.8</v>
      </c>
      <c r="D112" s="36">
        <v>13061.8</v>
      </c>
      <c r="E112" s="29">
        <f>$D:$D/$B:$B*100</f>
        <v>6.183065468977217</v>
      </c>
      <c r="F112" s="29">
        <f>$D:$D/$C:$C*100</f>
        <v>100</v>
      </c>
      <c r="G112" s="36">
        <v>14300.8</v>
      </c>
      <c r="H112" s="29">
        <f>$D:$D/$G:$G*100</f>
        <v>91.33614902662788</v>
      </c>
      <c r="I112" s="36">
        <f>D112-Январь!D110</f>
        <v>10016</v>
      </c>
    </row>
    <row r="113" spans="1:9" ht="25.5">
      <c r="A113" s="8" t="s">
        <v>48</v>
      </c>
      <c r="B113" s="36">
        <v>42809.6</v>
      </c>
      <c r="C113" s="36">
        <v>359.4</v>
      </c>
      <c r="D113" s="36">
        <v>359.4</v>
      </c>
      <c r="E113" s="29">
        <f>$D:$D/$B:$B*100</f>
        <v>0.8395313200777397</v>
      </c>
      <c r="F113" s="29">
        <f>$D:$D/$C:$C*100</f>
        <v>100</v>
      </c>
      <c r="G113" s="36">
        <v>296.3</v>
      </c>
      <c r="H113" s="29">
        <v>0</v>
      </c>
      <c r="I113" s="36">
        <f>D113-Январь!D111</f>
        <v>283.4</v>
      </c>
    </row>
    <row r="114" spans="1:9" ht="12.75">
      <c r="A114" s="11" t="s">
        <v>97</v>
      </c>
      <c r="B114" s="35">
        <f>B115</f>
        <v>43.8</v>
      </c>
      <c r="C114" s="35">
        <f>C115</f>
        <v>0</v>
      </c>
      <c r="D114" s="35">
        <f>D115</f>
        <v>0</v>
      </c>
      <c r="E114" s="26">
        <f>$D:$D/$B:$B*100</f>
        <v>0</v>
      </c>
      <c r="F114" s="26">
        <v>0</v>
      </c>
      <c r="G114" s="35">
        <f>G115</f>
        <v>0</v>
      </c>
      <c r="H114" s="26">
        <v>0</v>
      </c>
      <c r="I114" s="36">
        <f>D114-Январь!D112</f>
        <v>0</v>
      </c>
    </row>
    <row r="115" spans="1:9" ht="12.75">
      <c r="A115" s="8" t="s">
        <v>98</v>
      </c>
      <c r="B115" s="36">
        <v>43.8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>D115-Январь!D113</f>
        <v>0</v>
      </c>
    </row>
    <row r="116" spans="1:9" ht="12.75">
      <c r="A116" s="11" t="s">
        <v>49</v>
      </c>
      <c r="B116" s="35">
        <f>B117+B118+B119+B120+B121</f>
        <v>147541.89999999997</v>
      </c>
      <c r="C116" s="35">
        <f>C117+C118+C119+C120+C121</f>
        <v>9002.9</v>
      </c>
      <c r="D116" s="35">
        <f>D117+D118+D119+D120+D121</f>
        <v>6395.499999999999</v>
      </c>
      <c r="E116" s="26">
        <f>$D:$D/$B:$B*100</f>
        <v>4.334700854469138</v>
      </c>
      <c r="F116" s="26">
        <f>$D:$D/$C:$C*100</f>
        <v>71.03822101767207</v>
      </c>
      <c r="G116" s="35">
        <f>G117+G118+G119+G120+G121</f>
        <v>5737.900000000001</v>
      </c>
      <c r="H116" s="26">
        <v>0</v>
      </c>
      <c r="I116" s="35">
        <f>D116-Январь!D114</f>
        <v>5090.4</v>
      </c>
    </row>
    <row r="117" spans="1:9" ht="12.75">
      <c r="A117" s="8" t="s">
        <v>50</v>
      </c>
      <c r="B117" s="36">
        <v>3162.5</v>
      </c>
      <c r="C117" s="36">
        <v>255.5</v>
      </c>
      <c r="D117" s="36">
        <v>231.7</v>
      </c>
      <c r="E117" s="29">
        <f>$D:$D/$B:$B*100</f>
        <v>7.326482213438734</v>
      </c>
      <c r="F117" s="29">
        <v>0</v>
      </c>
      <c r="G117" s="36">
        <v>149.7</v>
      </c>
      <c r="H117" s="29">
        <v>0</v>
      </c>
      <c r="I117" s="36">
        <f>D117-Январь!D115</f>
        <v>231.7</v>
      </c>
    </row>
    <row r="118" spans="1:9" ht="12.75" hidden="1">
      <c r="A118" s="8" t="s">
        <v>51</v>
      </c>
      <c r="B118" s="36">
        <v>0</v>
      </c>
      <c r="C118" s="36">
        <v>0</v>
      </c>
      <c r="D118" s="36">
        <v>0</v>
      </c>
      <c r="E118" s="29">
        <v>0</v>
      </c>
      <c r="F118" s="29">
        <v>0</v>
      </c>
      <c r="G118" s="36">
        <v>0</v>
      </c>
      <c r="H118" s="29" t="e">
        <f>$D:$D/$G:$G*100</f>
        <v>#DIV/0!</v>
      </c>
      <c r="I118" s="36">
        <f>D118-Январь!D116</f>
        <v>0</v>
      </c>
    </row>
    <row r="119" spans="1:9" ht="12.75">
      <c r="A119" s="8" t="s">
        <v>52</v>
      </c>
      <c r="B119" s="36">
        <v>77854.4</v>
      </c>
      <c r="C119" s="36">
        <v>7520.4</v>
      </c>
      <c r="D119" s="36">
        <v>5302.7</v>
      </c>
      <c r="E119" s="29">
        <f>$D:$D/$B:$B*100</f>
        <v>6.811047288271441</v>
      </c>
      <c r="F119" s="29">
        <f>$D:$D/$C:$C*100</f>
        <v>70.51087708100633</v>
      </c>
      <c r="G119" s="36">
        <v>4634.6</v>
      </c>
      <c r="H119" s="29">
        <v>0</v>
      </c>
      <c r="I119" s="36">
        <f>D119-Январь!D117</f>
        <v>4352.7</v>
      </c>
    </row>
    <row r="120" spans="1:9" ht="12.75">
      <c r="A120" s="8" t="s">
        <v>53</v>
      </c>
      <c r="B120" s="28">
        <v>64394.2</v>
      </c>
      <c r="C120" s="28">
        <v>855.9</v>
      </c>
      <c r="D120" s="28">
        <v>623.4</v>
      </c>
      <c r="E120" s="29">
        <f>$D:$D/$B:$B*100</f>
        <v>0.9680996114556901</v>
      </c>
      <c r="F120" s="29">
        <v>0</v>
      </c>
      <c r="G120" s="28">
        <v>772.8</v>
      </c>
      <c r="H120" s="29">
        <v>0</v>
      </c>
      <c r="I120" s="36">
        <f>D120-Январь!D118</f>
        <v>356.09999999999997</v>
      </c>
    </row>
    <row r="121" spans="1:9" ht="12.75">
      <c r="A121" s="8" t="s">
        <v>54</v>
      </c>
      <c r="B121" s="36">
        <v>2130.8</v>
      </c>
      <c r="C121" s="36">
        <v>371.1</v>
      </c>
      <c r="D121" s="36">
        <v>237.7</v>
      </c>
      <c r="E121" s="29">
        <f>$D:$D/$B:$B*100</f>
        <v>11.155434578562042</v>
      </c>
      <c r="F121" s="29">
        <f>$D:$D/$C:$C*100</f>
        <v>64.05281595257343</v>
      </c>
      <c r="G121" s="36">
        <v>180.8</v>
      </c>
      <c r="H121" s="29">
        <f>$D:$D/$G:$G*100</f>
        <v>131.4712389380531</v>
      </c>
      <c r="I121" s="36">
        <f>D121-Январь!D119</f>
        <v>149.89999999999998</v>
      </c>
    </row>
    <row r="122" spans="1:9" ht="12.75">
      <c r="A122" s="11" t="s">
        <v>61</v>
      </c>
      <c r="B122" s="27">
        <f>B123+B124+B125</f>
        <v>71955.8</v>
      </c>
      <c r="C122" s="27">
        <f>C123+C124+C125</f>
        <v>10146.9</v>
      </c>
      <c r="D122" s="27">
        <f>D123+D124+D125</f>
        <v>10129.5</v>
      </c>
      <c r="E122" s="26">
        <f>$D:$D/$B:$B*100</f>
        <v>14.077391954505405</v>
      </c>
      <c r="F122" s="26">
        <f>$D:$D/$C:$C*100</f>
        <v>99.82851905508086</v>
      </c>
      <c r="G122" s="27">
        <f>G123+G124+G125</f>
        <v>9418.099999999999</v>
      </c>
      <c r="H122" s="26">
        <f>$D:$D/$G:$G*100</f>
        <v>107.55354052303545</v>
      </c>
      <c r="I122" s="35">
        <f>D122-Январь!D120</f>
        <v>6325</v>
      </c>
    </row>
    <row r="123" spans="1:9" ht="12.75">
      <c r="A123" s="42" t="s">
        <v>62</v>
      </c>
      <c r="B123" s="28">
        <v>63490.9</v>
      </c>
      <c r="C123" s="28">
        <v>8987.2</v>
      </c>
      <c r="D123" s="28">
        <v>8987.2</v>
      </c>
      <c r="E123" s="29">
        <f>$D:$D/$B:$B*100</f>
        <v>14.155099392196362</v>
      </c>
      <c r="F123" s="29">
        <f>$D:$D/$C:$C*100</f>
        <v>100</v>
      </c>
      <c r="G123" s="28">
        <v>8431.8</v>
      </c>
      <c r="H123" s="29">
        <v>0</v>
      </c>
      <c r="I123" s="36">
        <f>D123-Январь!D121</f>
        <v>5563.6</v>
      </c>
    </row>
    <row r="124" spans="1:9" ht="15" customHeight="1">
      <c r="A124" s="12" t="s">
        <v>63</v>
      </c>
      <c r="B124" s="28">
        <v>4677.6</v>
      </c>
      <c r="C124" s="28">
        <v>512.8</v>
      </c>
      <c r="D124" s="28">
        <v>512.8</v>
      </c>
      <c r="E124" s="29">
        <v>0</v>
      </c>
      <c r="F124" s="29">
        <v>0</v>
      </c>
      <c r="G124" s="28">
        <v>462.9</v>
      </c>
      <c r="H124" s="29">
        <v>0</v>
      </c>
      <c r="I124" s="36">
        <f>D124-Январь!D122</f>
        <v>377.79999999999995</v>
      </c>
    </row>
    <row r="125" spans="1:9" ht="25.5">
      <c r="A125" s="12" t="s">
        <v>73</v>
      </c>
      <c r="B125" s="28">
        <v>3787.3</v>
      </c>
      <c r="C125" s="28">
        <v>646.9</v>
      </c>
      <c r="D125" s="28">
        <v>629.5</v>
      </c>
      <c r="E125" s="29">
        <f>$D:$D/$B:$B*100</f>
        <v>16.62133974071238</v>
      </c>
      <c r="F125" s="29">
        <f>$D:$D/$C:$C*100</f>
        <v>97.31024887927036</v>
      </c>
      <c r="G125" s="28">
        <v>523.4</v>
      </c>
      <c r="H125" s="29">
        <v>0</v>
      </c>
      <c r="I125" s="36">
        <f>D125-Январь!D123</f>
        <v>383.6</v>
      </c>
    </row>
    <row r="126" spans="1:9" ht="26.25" customHeight="1">
      <c r="A126" s="13" t="s">
        <v>80</v>
      </c>
      <c r="B126" s="27">
        <f>B127</f>
        <v>100</v>
      </c>
      <c r="C126" s="27">
        <f>C127</f>
        <v>0</v>
      </c>
      <c r="D126" s="27">
        <f>D127</f>
        <v>0</v>
      </c>
      <c r="E126" s="29">
        <f>$D:$D/$B:$B*100</f>
        <v>0</v>
      </c>
      <c r="F126" s="29">
        <v>0</v>
      </c>
      <c r="G126" s="27">
        <f>G127</f>
        <v>0.1</v>
      </c>
      <c r="H126" s="29">
        <v>0</v>
      </c>
      <c r="I126" s="36">
        <f>D126-Январь!D124</f>
        <v>0</v>
      </c>
    </row>
    <row r="127" spans="1:9" ht="13.5" customHeight="1">
      <c r="A127" s="12" t="s">
        <v>81</v>
      </c>
      <c r="B127" s="28">
        <v>100</v>
      </c>
      <c r="C127" s="28">
        <v>0</v>
      </c>
      <c r="D127" s="28">
        <v>0</v>
      </c>
      <c r="E127" s="29">
        <f>$D:$D/$B:$B*100</f>
        <v>0</v>
      </c>
      <c r="F127" s="29">
        <v>0</v>
      </c>
      <c r="G127" s="28">
        <v>0.1</v>
      </c>
      <c r="H127" s="29">
        <v>0</v>
      </c>
      <c r="I127" s="36">
        <f>D127-Январь!D125</f>
        <v>0</v>
      </c>
    </row>
    <row r="128" spans="1:9" ht="15.75" customHeight="1">
      <c r="A128" s="14" t="s">
        <v>55</v>
      </c>
      <c r="B128" s="35">
        <f>B80+B89+B90+B91+B97+B104+B111+B114+B116+B122+B126+B102</f>
        <v>2710327.6999999993</v>
      </c>
      <c r="C128" s="35">
        <f>C80+C89+C90+C91+C97+C104+C111+C114+C116+C122+C126+C102</f>
        <v>235737.89999999997</v>
      </c>
      <c r="D128" s="35">
        <f>D80+D89+D90+D91+D97+D104+D111+D114+D116+D122+D126+D102</f>
        <v>228271.2</v>
      </c>
      <c r="E128" s="26">
        <f>$D:$D/$B:$B*100</f>
        <v>8.422273070522065</v>
      </c>
      <c r="F128" s="26">
        <f>$D:$D/$C:$C*100</f>
        <v>96.8326264041548</v>
      </c>
      <c r="G128" s="35">
        <f>G80+G89+G90+G91+G97+G104+G111+G114+G116+G122+G126</f>
        <v>217448.40000000002</v>
      </c>
      <c r="H128" s="26">
        <f>$D:$D/$G:$G*100</f>
        <v>104.97718079323646</v>
      </c>
      <c r="I128" s="35">
        <f>D128-Январь!D126</f>
        <v>162918.6</v>
      </c>
    </row>
    <row r="129" spans="1:9" ht="26.25" customHeight="1">
      <c r="A129" s="15" t="s">
        <v>56</v>
      </c>
      <c r="B129" s="30">
        <f>B72-B128</f>
        <v>-24077.09999999916</v>
      </c>
      <c r="C129" s="30">
        <f>C72-C128</f>
        <v>8570.623000000021</v>
      </c>
      <c r="D129" s="30">
        <f>D72-D128</f>
        <v>14123</v>
      </c>
      <c r="E129" s="30"/>
      <c r="F129" s="30"/>
      <c r="G129" s="30">
        <f>G70-G128</f>
        <v>-217448.40000000002</v>
      </c>
      <c r="H129" s="30"/>
      <c r="I129" s="36">
        <f>D129-Январь!D127</f>
        <v>7255.639999999992</v>
      </c>
    </row>
    <row r="130" spans="1:9" ht="24" customHeight="1">
      <c r="A130" s="1" t="s">
        <v>57</v>
      </c>
      <c r="B130" s="28" t="s">
        <v>178</v>
      </c>
      <c r="C130" s="28"/>
      <c r="D130" s="28" t="s">
        <v>186</v>
      </c>
      <c r="E130" s="28"/>
      <c r="F130" s="28"/>
      <c r="G130" s="28" t="s">
        <v>186</v>
      </c>
      <c r="H130" s="27"/>
      <c r="I130" s="36"/>
    </row>
    <row r="131" spans="1:9" ht="12.75">
      <c r="A131" s="3" t="s">
        <v>58</v>
      </c>
      <c r="B131" s="27">
        <f>B133+B134</f>
        <v>22149</v>
      </c>
      <c r="C131" s="27">
        <f aca="true" t="shared" si="1" ref="C131:H131">C133+C134</f>
        <v>0</v>
      </c>
      <c r="D131" s="27">
        <f t="shared" si="1"/>
        <v>36272.2</v>
      </c>
      <c r="E131" s="27">
        <f t="shared" si="1"/>
        <v>0</v>
      </c>
      <c r="F131" s="27">
        <f t="shared" si="1"/>
        <v>0</v>
      </c>
      <c r="G131" s="27">
        <f>G133+G134</f>
        <v>23190</v>
      </c>
      <c r="H131" s="27">
        <f t="shared" si="1"/>
        <v>0</v>
      </c>
      <c r="I131" s="35">
        <f>D131-Январь!D129</f>
        <v>7256.199999999997</v>
      </c>
    </row>
    <row r="132" spans="1:9" ht="12" customHeight="1">
      <c r="A132" s="1" t="s">
        <v>6</v>
      </c>
      <c r="B132" s="28"/>
      <c r="C132" s="28"/>
      <c r="D132" s="28"/>
      <c r="E132" s="28"/>
      <c r="F132" s="28"/>
      <c r="G132" s="28"/>
      <c r="H132" s="37"/>
      <c r="I132" s="36">
        <f>D132-Январь!D130</f>
        <v>0</v>
      </c>
    </row>
    <row r="133" spans="1:9" ht="12.75">
      <c r="A133" s="5" t="s">
        <v>59</v>
      </c>
      <c r="B133" s="28">
        <f>Январь!B131</f>
        <v>7160.3</v>
      </c>
      <c r="C133" s="28"/>
      <c r="D133" s="28">
        <v>7051.7</v>
      </c>
      <c r="E133" s="28"/>
      <c r="F133" s="28"/>
      <c r="G133" s="28">
        <f>23190-19347</f>
        <v>3843</v>
      </c>
      <c r="H133" s="37"/>
      <c r="I133" s="36">
        <f>D133-Январь!D131</f>
        <v>6134.7</v>
      </c>
    </row>
    <row r="134" spans="1:9" ht="12.75">
      <c r="A134" s="1" t="s">
        <v>60</v>
      </c>
      <c r="B134" s="28">
        <f>Январь!B132</f>
        <v>14988.7</v>
      </c>
      <c r="C134" s="28"/>
      <c r="D134" s="28">
        <f>36272.2-D133</f>
        <v>29220.499999999996</v>
      </c>
      <c r="E134" s="28"/>
      <c r="F134" s="28"/>
      <c r="G134" s="28">
        <v>19347</v>
      </c>
      <c r="H134" s="37"/>
      <c r="I134" s="36">
        <f>D134-Январь!D132</f>
        <v>1121.4999999999964</v>
      </c>
    </row>
    <row r="135" spans="1:9" ht="12.75">
      <c r="A135" s="3" t="s">
        <v>99</v>
      </c>
      <c r="B135" s="27">
        <f>Январь!B133</f>
        <v>19761</v>
      </c>
      <c r="C135" s="41"/>
      <c r="D135" s="41">
        <v>0</v>
      </c>
      <c r="E135" s="41"/>
      <c r="F135" s="41"/>
      <c r="G135" s="41">
        <v>0</v>
      </c>
      <c r="H135" s="43"/>
      <c r="I135" s="36">
        <f>D135-Январь!D133</f>
        <v>0</v>
      </c>
    </row>
    <row r="136" spans="1:9" ht="12.75">
      <c r="A136" s="2" t="s">
        <v>100</v>
      </c>
      <c r="B136" s="28">
        <f>Январь!B134</f>
        <v>60609.9</v>
      </c>
      <c r="C136" s="38"/>
      <c r="D136" s="38">
        <v>0</v>
      </c>
      <c r="E136" s="38"/>
      <c r="F136" s="38"/>
      <c r="G136" s="38">
        <v>0</v>
      </c>
      <c r="H136" s="39"/>
      <c r="I136" s="36">
        <f>D136-Январь!D134</f>
        <v>0</v>
      </c>
    </row>
    <row r="137" spans="1:9" ht="12.75">
      <c r="A137" s="2" t="s">
        <v>101</v>
      </c>
      <c r="B137" s="28">
        <f>Январь!B135</f>
        <v>40848.9</v>
      </c>
      <c r="C137" s="38"/>
      <c r="D137" s="38">
        <v>0</v>
      </c>
      <c r="E137" s="38"/>
      <c r="F137" s="38"/>
      <c r="G137" s="38">
        <v>0</v>
      </c>
      <c r="H137" s="39"/>
      <c r="I137" s="36">
        <f>D137-Январь!D135</f>
        <v>0</v>
      </c>
    </row>
    <row r="138" spans="1:9" ht="12.75">
      <c r="A138" s="16"/>
      <c r="B138" s="25"/>
      <c r="C138" s="25"/>
      <c r="D138" s="25"/>
      <c r="E138" s="25"/>
      <c r="F138" s="25"/>
      <c r="G138" s="25"/>
      <c r="H138" s="25"/>
      <c r="I138" s="25"/>
    </row>
    <row r="140" ht="12" customHeight="1">
      <c r="A140" s="22" t="s">
        <v>79</v>
      </c>
    </row>
    <row r="141" ht="12.75" customHeight="1" hidden="1"/>
    <row r="143" spans="1:9" ht="31.5">
      <c r="A143" s="17" t="s">
        <v>103</v>
      </c>
      <c r="B143" s="24"/>
      <c r="C143" s="24"/>
      <c r="D143" s="24" t="s">
        <v>143</v>
      </c>
      <c r="E143" s="24"/>
      <c r="F143" s="24"/>
      <c r="G143" s="24"/>
      <c r="H143" s="24"/>
      <c r="I143" s="25"/>
    </row>
  </sheetData>
  <sheetProtection/>
  <autoFilter ref="A8:I139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144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145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129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121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122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146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123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124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130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111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125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8596.9</v>
      </c>
    </row>
    <row r="73" spans="1:9" ht="14.25" customHeight="1">
      <c r="A73" s="8" t="s">
        <v>24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-83</v>
      </c>
    </row>
    <row r="74" spans="1:9" ht="12.75">
      <c r="A74" s="8" t="s">
        <v>25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211.10000000000014</v>
      </c>
    </row>
    <row r="75" spans="1:9" ht="25.5">
      <c r="A75" s="8" t="s">
        <v>26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2708.5999999999995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1280.5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4479.7</v>
      </c>
    </row>
    <row r="81" spans="1:9" ht="12.75">
      <c r="A81" s="7" t="s">
        <v>31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9.399999999999999</v>
      </c>
    </row>
    <row r="82" spans="1:9" ht="25.5">
      <c r="A82" s="9" t="s">
        <v>32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-80.79999999999995</v>
      </c>
    </row>
    <row r="83" spans="1:9" ht="12.75">
      <c r="A83" s="7" t="s">
        <v>33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4305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67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1738.8000000000002</v>
      </c>
    </row>
    <row r="87" spans="1:9" ht="12.75">
      <c r="A87" s="10" t="s">
        <v>77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1824.2</v>
      </c>
    </row>
    <row r="88" spans="1:9" ht="12.75">
      <c r="A88" s="8" t="s">
        <v>35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742.0000000000002</v>
      </c>
    </row>
    <row r="89" spans="1:9" ht="12.75">
      <c r="A89" s="7" t="s">
        <v>36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1386.5</v>
      </c>
    </row>
    <row r="90" spans="1:9" ht="12" customHeight="1">
      <c r="A90" s="8" t="s">
        <v>37</v>
      </c>
      <c r="B90" s="74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-330</v>
      </c>
    </row>
    <row r="91" spans="1:9" ht="12.75">
      <c r="A91" s="8" t="s">
        <v>38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1428.1000000000004</v>
      </c>
    </row>
    <row r="93" spans="1:9" ht="12.75">
      <c r="A93" s="8" t="s">
        <v>40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288.39999999999964</v>
      </c>
    </row>
    <row r="94" spans="1:9" ht="12.75">
      <c r="A94" s="11" t="s">
        <v>41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107909.29999999999</v>
      </c>
    </row>
    <row r="95" spans="1:9" ht="12.75">
      <c r="A95" s="8" t="s">
        <v>42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D95-февраль!D105</f>
        <v>41513.899999999994</v>
      </c>
    </row>
    <row r="96" spans="1:9" ht="12.75">
      <c r="A96" s="8" t="s">
        <v>43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D96-февраль!D106</f>
        <v>40246.2</v>
      </c>
    </row>
    <row r="97" spans="1:9" ht="12.75">
      <c r="A97" s="8" t="s">
        <v>105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D97-февраль!D107</f>
        <v>13454.2</v>
      </c>
    </row>
    <row r="98" spans="1:9" ht="25.5">
      <c r="A98" s="8" t="str">
        <f>февраль!A108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44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D99-февраль!D109</f>
        <v>1698.7000000000003</v>
      </c>
    </row>
    <row r="100" spans="1:9" ht="12.75">
      <c r="A100" s="8" t="s">
        <v>45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D100-февраль!D110</f>
        <v>10996.3</v>
      </c>
    </row>
    <row r="101" spans="1:9" ht="25.5">
      <c r="A101" s="11" t="s">
        <v>46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D101-февраль!D111</f>
        <v>17250.199999999997</v>
      </c>
    </row>
    <row r="102" spans="1:9" ht="12.75">
      <c r="A102" s="8" t="s">
        <v>47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D102-февраль!D112</f>
        <v>16943</v>
      </c>
    </row>
    <row r="103" spans="1:9" ht="25.5">
      <c r="A103" s="8" t="s">
        <v>48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D103-февраль!D113</f>
        <v>307.20000000000005</v>
      </c>
    </row>
    <row r="104" spans="1:9" ht="12.75">
      <c r="A104" s="11" t="s">
        <v>97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D104-февраль!D114</f>
        <v>0</v>
      </c>
    </row>
    <row r="105" spans="1:9" ht="12.75">
      <c r="A105" s="8" t="s">
        <v>98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D105-февраль!D115</f>
        <v>0</v>
      </c>
    </row>
    <row r="106" spans="1:9" ht="12.75">
      <c r="A106" s="11" t="s">
        <v>49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D106-февраль!D116</f>
        <v>3016.8</v>
      </c>
    </row>
    <row r="107" spans="1:9" ht="12.75">
      <c r="A107" s="8" t="s">
        <v>50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D107-февраль!D117</f>
        <v>77.69999999999999</v>
      </c>
    </row>
    <row r="108" spans="1:9" ht="12.75">
      <c r="A108" s="8" t="s">
        <v>51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D108-февраль!D118</f>
        <v>0</v>
      </c>
    </row>
    <row r="109" spans="1:9" ht="12.75">
      <c r="A109" s="8" t="s">
        <v>52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D109-февраль!D119</f>
        <v>2196.1000000000004</v>
      </c>
    </row>
    <row r="110" spans="1:9" ht="12.75">
      <c r="A110" s="8" t="s">
        <v>53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D110-февраль!D120</f>
        <v>577.4</v>
      </c>
    </row>
    <row r="111" spans="1:9" ht="12.75">
      <c r="A111" s="8" t="s">
        <v>54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D111-февраль!D121</f>
        <v>165.60000000000002</v>
      </c>
    </row>
    <row r="112" spans="1:9" ht="12.75">
      <c r="A112" s="11" t="s">
        <v>61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D112-февраль!D122</f>
        <v>5815</v>
      </c>
    </row>
    <row r="113" spans="1:9" ht="12.75">
      <c r="A113" s="42" t="s">
        <v>62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D113-февраль!D123</f>
        <v>5411.699999999999</v>
      </c>
    </row>
    <row r="114" spans="1:9" ht="15.75" customHeight="1">
      <c r="A114" s="12" t="s">
        <v>63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D114-февраль!D124</f>
        <v>245.30000000000007</v>
      </c>
    </row>
    <row r="115" spans="1:9" ht="25.5">
      <c r="A115" s="12" t="s">
        <v>73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D115-февраль!D125</f>
        <v>158</v>
      </c>
    </row>
    <row r="116" spans="1:9" ht="26.25" customHeight="1">
      <c r="A116" s="13" t="s">
        <v>80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D116-февраль!D126</f>
        <v>0.1</v>
      </c>
    </row>
    <row r="117" spans="1:9" ht="13.5" customHeight="1">
      <c r="A117" s="12" t="s">
        <v>81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D117-февраль!D127</f>
        <v>0.1</v>
      </c>
    </row>
    <row r="118" spans="1:9" ht="15.75" customHeight="1">
      <c r="A118" s="14" t="s">
        <v>55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D118-февраль!D128</f>
        <v>148381.69999999995</v>
      </c>
    </row>
    <row r="119" spans="1:9" ht="26.25" customHeight="1">
      <c r="A119" s="15" t="s">
        <v>56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57</v>
      </c>
      <c r="B120" s="28" t="s">
        <v>117</v>
      </c>
      <c r="C120" s="28"/>
      <c r="D120" s="28" t="s">
        <v>147</v>
      </c>
      <c r="E120" s="28"/>
      <c r="F120" s="28"/>
      <c r="G120" s="28"/>
      <c r="H120" s="27"/>
      <c r="I120" s="36"/>
    </row>
    <row r="121" spans="1:9" ht="12.75">
      <c r="A121" s="3" t="s">
        <v>58</v>
      </c>
      <c r="B121" s="27">
        <f>B123+B124</f>
        <v>22149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D121-февраль!D131</f>
        <v>-11591.199999999997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59</v>
      </c>
      <c r="B123" s="28">
        <f>февраль!B133</f>
        <v>7160.3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D123-февраль!D133</f>
        <v>-2326.7</v>
      </c>
    </row>
    <row r="124" spans="1:9" ht="12.75">
      <c r="A124" s="1" t="s">
        <v>60</v>
      </c>
      <c r="B124" s="28">
        <f>февраль!B134</f>
        <v>14988.7</v>
      </c>
      <c r="C124" s="28"/>
      <c r="D124" s="28">
        <v>19956</v>
      </c>
      <c r="E124" s="28"/>
      <c r="F124" s="28"/>
      <c r="G124" s="28"/>
      <c r="H124" s="37"/>
      <c r="I124" s="36">
        <f>D124-февраль!D134</f>
        <v>-9264.499999999996</v>
      </c>
    </row>
    <row r="125" spans="1:9" ht="12.75">
      <c r="A125" s="3" t="s">
        <v>99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D125-февраль!D135</f>
        <v>0</v>
      </c>
    </row>
    <row r="126" spans="1:9" ht="12.75">
      <c r="A126" s="2" t="s">
        <v>100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D126-февраль!D136</f>
        <v>0</v>
      </c>
    </row>
    <row r="127" spans="1:9" ht="12.75">
      <c r="A127" s="2" t="s">
        <v>101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D127-февраль!D137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79</v>
      </c>
    </row>
    <row r="131" ht="12.75" customHeight="1" hidden="1"/>
    <row r="133" spans="1:9" ht="47.25">
      <c r="A133" s="17" t="s">
        <v>142</v>
      </c>
      <c r="B133" s="24"/>
      <c r="C133" s="24"/>
      <c r="D133" s="24" t="s">
        <v>143</v>
      </c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148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149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 aca="true" t="shared" si="0" ref="E7:E30">$D:$D/$B:$B*100</f>
        <v>29.466355246356674</v>
      </c>
      <c r="F7" s="66">
        <f aca="true" t="shared" si="1" ref="F7:F29">$D:$D/$C:$C*100</f>
        <v>102.46933387946657</v>
      </c>
      <c r="G7" s="65">
        <f>G8+G15+G20+G24+G27+G31+G34+G43+G44+G45+G49+G66</f>
        <v>417151.14</v>
      </c>
      <c r="H7" s="66">
        <f aca="true" t="shared" si="2" ref="H7:H28"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 t="shared" si="0"/>
        <v>29.73298795463909</v>
      </c>
      <c r="F8" s="66">
        <f t="shared" si="1"/>
        <v>106.93680699422794</v>
      </c>
      <c r="G8" s="66">
        <f>G9+G10</f>
        <v>74295.06999999999</v>
      </c>
      <c r="H8" s="66">
        <f t="shared" si="2"/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 t="shared" si="0"/>
        <v>82.05530444030843</v>
      </c>
      <c r="F9" s="66">
        <f t="shared" si="1"/>
        <v>239.8135016998543</v>
      </c>
      <c r="G9" s="44">
        <v>814.93</v>
      </c>
      <c r="H9" s="66">
        <f t="shared" si="2"/>
        <v>605.912164234965</v>
      </c>
      <c r="I9" s="44">
        <v>1259.9</v>
      </c>
    </row>
    <row r="10" spans="1:9" ht="12.75" customHeight="1">
      <c r="A10" s="55" t="s">
        <v>70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5">
        <f t="shared" si="0"/>
        <v>28.566926715800616</v>
      </c>
      <c r="F10" s="66">
        <f t="shared" si="1"/>
        <v>103.27375820056233</v>
      </c>
      <c r="G10" s="68">
        <f>G11+G12+G13+G14</f>
        <v>73480.14</v>
      </c>
      <c r="H10" s="75">
        <f t="shared" si="2"/>
        <v>104.97417397408333</v>
      </c>
      <c r="I10" s="68">
        <f>I11+I12+I13+I14</f>
        <v>18132.04</v>
      </c>
    </row>
    <row r="11" spans="1:9" ht="12.75" customHeight="1">
      <c r="A11" s="57" t="s">
        <v>74</v>
      </c>
      <c r="B11" s="45">
        <v>258218.54</v>
      </c>
      <c r="C11" s="45">
        <v>73000</v>
      </c>
      <c r="D11" s="45">
        <v>75265.06</v>
      </c>
      <c r="E11" s="66">
        <f t="shared" si="0"/>
        <v>29.147814095765547</v>
      </c>
      <c r="F11" s="66">
        <f t="shared" si="1"/>
        <v>103.10282191780821</v>
      </c>
      <c r="G11" s="45">
        <v>71550.87</v>
      </c>
      <c r="H11" s="66">
        <f t="shared" si="2"/>
        <v>105.19097811109775</v>
      </c>
      <c r="I11" s="45">
        <v>17565.49</v>
      </c>
    </row>
    <row r="12" spans="1:9" ht="12.75" customHeight="1">
      <c r="A12" s="57" t="s">
        <v>75</v>
      </c>
      <c r="B12" s="45">
        <v>4039.82</v>
      </c>
      <c r="C12" s="45">
        <v>160</v>
      </c>
      <c r="D12" s="45">
        <v>287.83</v>
      </c>
      <c r="E12" s="66">
        <f t="shared" si="0"/>
        <v>7.124822393076919</v>
      </c>
      <c r="F12" s="66">
        <f t="shared" si="1"/>
        <v>179.89374999999998</v>
      </c>
      <c r="G12" s="45">
        <v>245.59</v>
      </c>
      <c r="H12" s="66">
        <f t="shared" si="2"/>
        <v>117.19939736959972</v>
      </c>
      <c r="I12" s="45">
        <v>130.66</v>
      </c>
    </row>
    <row r="13" spans="1:9" ht="12.75" customHeight="1">
      <c r="A13" s="57" t="s">
        <v>76</v>
      </c>
      <c r="B13" s="45">
        <v>4853.42</v>
      </c>
      <c r="C13" s="45">
        <v>680</v>
      </c>
      <c r="D13" s="45">
        <v>345.85</v>
      </c>
      <c r="E13" s="66">
        <f t="shared" si="0"/>
        <v>7.125902971512872</v>
      </c>
      <c r="F13" s="66">
        <f t="shared" si="1"/>
        <v>50.860294117647065</v>
      </c>
      <c r="G13" s="45">
        <v>662.74</v>
      </c>
      <c r="H13" s="66">
        <f t="shared" si="2"/>
        <v>52.184868877689595</v>
      </c>
      <c r="I13" s="45">
        <v>36.55</v>
      </c>
    </row>
    <row r="14" spans="1:9" ht="12.75" customHeight="1">
      <c r="A14" s="58" t="s">
        <v>78</v>
      </c>
      <c r="B14" s="45">
        <v>2903.86</v>
      </c>
      <c r="C14" s="45">
        <v>850</v>
      </c>
      <c r="D14" s="45">
        <v>1236.4299999999998</v>
      </c>
      <c r="E14" s="66">
        <f t="shared" si="0"/>
        <v>42.578843332667546</v>
      </c>
      <c r="F14" s="66">
        <f t="shared" si="1"/>
        <v>145.46235294117645</v>
      </c>
      <c r="G14" s="45">
        <v>1020.94</v>
      </c>
      <c r="H14" s="66">
        <f t="shared" si="2"/>
        <v>121.10701902168589</v>
      </c>
      <c r="I14" s="45">
        <v>399.34</v>
      </c>
    </row>
    <row r="15" spans="1:9" ht="12.75" customHeight="1">
      <c r="A15" s="59" t="s">
        <v>82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 t="shared" si="0"/>
        <v>29.343033063427796</v>
      </c>
      <c r="F15" s="66">
        <f t="shared" si="1"/>
        <v>94.22450333816339</v>
      </c>
      <c r="G15" s="65">
        <f>G16+G17+G18+G19</f>
        <v>7354.36</v>
      </c>
      <c r="H15" s="66">
        <f t="shared" si="2"/>
        <v>94.60809642171448</v>
      </c>
      <c r="I15" s="65">
        <f>I16+I17+I18+I19</f>
        <v>1797.36</v>
      </c>
    </row>
    <row r="16" spans="1:9" ht="12.75" customHeight="1">
      <c r="A16" s="39" t="s">
        <v>83</v>
      </c>
      <c r="B16" s="45">
        <v>10865.8</v>
      </c>
      <c r="C16" s="45">
        <v>3309.71</v>
      </c>
      <c r="D16" s="45">
        <v>3185.86</v>
      </c>
      <c r="E16" s="66">
        <f t="shared" si="0"/>
        <v>29.320068471718606</v>
      </c>
      <c r="F16" s="66">
        <f t="shared" si="1"/>
        <v>96.25798030643168</v>
      </c>
      <c r="G16" s="45">
        <v>3309.71</v>
      </c>
      <c r="H16" s="66">
        <f t="shared" si="2"/>
        <v>96.25798030643168</v>
      </c>
      <c r="I16" s="45">
        <v>843.94</v>
      </c>
    </row>
    <row r="17" spans="1:9" ht="12.75" customHeight="1">
      <c r="A17" s="39" t="s">
        <v>84</v>
      </c>
      <c r="B17" s="45">
        <v>56</v>
      </c>
      <c r="C17" s="45">
        <v>20</v>
      </c>
      <c r="D17" s="45">
        <v>19.12</v>
      </c>
      <c r="E17" s="66">
        <f t="shared" si="0"/>
        <v>34.142857142857146</v>
      </c>
      <c r="F17" s="66">
        <f t="shared" si="1"/>
        <v>95.60000000000001</v>
      </c>
      <c r="G17" s="45">
        <v>24.16</v>
      </c>
      <c r="H17" s="66">
        <f t="shared" si="2"/>
        <v>79.13907284768213</v>
      </c>
      <c r="I17" s="45">
        <v>3.85</v>
      </c>
    </row>
    <row r="18" spans="1:9" ht="51">
      <c r="A18" s="39" t="s">
        <v>85</v>
      </c>
      <c r="B18" s="45">
        <v>14192.6</v>
      </c>
      <c r="C18" s="45">
        <v>4704.59</v>
      </c>
      <c r="D18" s="45">
        <v>4380.57</v>
      </c>
      <c r="E18" s="66">
        <f t="shared" si="0"/>
        <v>30.865169172667446</v>
      </c>
      <c r="F18" s="66">
        <f t="shared" si="1"/>
        <v>93.1126835707256</v>
      </c>
      <c r="G18" s="45">
        <v>4704.59</v>
      </c>
      <c r="H18" s="66">
        <f t="shared" si="2"/>
        <v>93.1126835707256</v>
      </c>
      <c r="I18" s="45">
        <v>1093.56</v>
      </c>
    </row>
    <row r="19" spans="1:9" ht="51" customHeight="1">
      <c r="A19" s="39" t="s">
        <v>86</v>
      </c>
      <c r="B19" s="45">
        <v>-1402.4</v>
      </c>
      <c r="C19" s="45">
        <v>-650</v>
      </c>
      <c r="D19" s="45">
        <v>-627.73</v>
      </c>
      <c r="E19" s="66">
        <f t="shared" si="0"/>
        <v>44.76112378779236</v>
      </c>
      <c r="F19" s="66">
        <f t="shared" si="1"/>
        <v>96.57384615384615</v>
      </c>
      <c r="G19" s="45">
        <v>-684.1</v>
      </c>
      <c r="H19" s="66">
        <f t="shared" si="2"/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 t="shared" si="0"/>
        <v>40.71726532663898</v>
      </c>
      <c r="F20" s="66">
        <f t="shared" si="1"/>
        <v>94.26502178931908</v>
      </c>
      <c r="G20" s="65">
        <f>G21+G22+G23</f>
        <v>14897.210000000001</v>
      </c>
      <c r="H20" s="66">
        <f t="shared" si="2"/>
        <v>94.6134880289665</v>
      </c>
      <c r="I20" s="65">
        <f>I21+I22+I23</f>
        <v>5537.94</v>
      </c>
    </row>
    <row r="21" spans="1:9" ht="12.75">
      <c r="A21" s="57" t="s">
        <v>89</v>
      </c>
      <c r="B21" s="45">
        <v>32762</v>
      </c>
      <c r="C21" s="45">
        <v>14043.43</v>
      </c>
      <c r="D21" s="45">
        <v>13724.24</v>
      </c>
      <c r="E21" s="66">
        <f t="shared" si="0"/>
        <v>41.89072706183994</v>
      </c>
      <c r="F21" s="66">
        <f t="shared" si="1"/>
        <v>97.72712222014137</v>
      </c>
      <c r="G21" s="45">
        <v>14043.76</v>
      </c>
      <c r="H21" s="66">
        <f t="shared" si="2"/>
        <v>97.72482583011957</v>
      </c>
      <c r="I21" s="45">
        <v>5523.7</v>
      </c>
    </row>
    <row r="22" spans="1:9" ht="15" customHeight="1">
      <c r="A22" s="57" t="s">
        <v>87</v>
      </c>
      <c r="B22" s="45">
        <v>895.2</v>
      </c>
      <c r="C22" s="45">
        <v>750</v>
      </c>
      <c r="D22" s="45">
        <v>125.17</v>
      </c>
      <c r="E22" s="66">
        <f t="shared" si="0"/>
        <v>13.982350312779266</v>
      </c>
      <c r="F22" s="66">
        <f t="shared" si="1"/>
        <v>16.689333333333334</v>
      </c>
      <c r="G22" s="45">
        <v>694.6</v>
      </c>
      <c r="H22" s="66">
        <f t="shared" si="2"/>
        <v>18.020443420673768</v>
      </c>
      <c r="I22" s="45">
        <v>2.94</v>
      </c>
    </row>
    <row r="23" spans="1:9" ht="28.5" customHeight="1">
      <c r="A23" s="57" t="s">
        <v>88</v>
      </c>
      <c r="B23" s="45">
        <v>959</v>
      </c>
      <c r="C23" s="45">
        <v>158.85</v>
      </c>
      <c r="D23" s="45">
        <v>245.36</v>
      </c>
      <c r="E23" s="66">
        <f t="shared" si="0"/>
        <v>25.584984358706986</v>
      </c>
      <c r="F23" s="66">
        <f t="shared" si="1"/>
        <v>154.46018256216558</v>
      </c>
      <c r="G23" s="45">
        <v>158.85</v>
      </c>
      <c r="H23" s="66">
        <f t="shared" si="2"/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 t="shared" si="0"/>
        <v>15.805662394339809</v>
      </c>
      <c r="F24" s="66">
        <f t="shared" si="1"/>
        <v>88.92657399025285</v>
      </c>
      <c r="G24" s="65">
        <f>SUM(G25:G26)</f>
        <v>6193.21</v>
      </c>
      <c r="H24" s="66">
        <f t="shared" si="2"/>
        <v>92.62983170278419</v>
      </c>
      <c r="I24" s="65">
        <f>SUM(I25:I26)</f>
        <v>1485.73</v>
      </c>
    </row>
    <row r="25" spans="1:9" ht="16.5" customHeight="1">
      <c r="A25" s="57" t="s">
        <v>106</v>
      </c>
      <c r="B25" s="45">
        <v>18923.7</v>
      </c>
      <c r="C25" s="45">
        <v>1700</v>
      </c>
      <c r="D25" s="45">
        <v>1594.48</v>
      </c>
      <c r="E25" s="66">
        <f t="shared" si="0"/>
        <v>8.425836385062118</v>
      </c>
      <c r="F25" s="66">
        <f t="shared" si="1"/>
        <v>93.79294117647059</v>
      </c>
      <c r="G25" s="45">
        <v>1442.09</v>
      </c>
      <c r="H25" s="66">
        <f t="shared" si="2"/>
        <v>110.56730162472523</v>
      </c>
      <c r="I25" s="45">
        <v>195.83</v>
      </c>
    </row>
    <row r="26" spans="1:9" ht="15.75" customHeight="1">
      <c r="A26" s="57" t="s">
        <v>107</v>
      </c>
      <c r="B26" s="45">
        <v>17371.9</v>
      </c>
      <c r="C26" s="45">
        <v>4751.12</v>
      </c>
      <c r="D26" s="45">
        <v>4142.28</v>
      </c>
      <c r="E26" s="66">
        <f t="shared" si="0"/>
        <v>23.84471474047168</v>
      </c>
      <c r="F26" s="66">
        <f t="shared" si="1"/>
        <v>87.18533735203489</v>
      </c>
      <c r="G26" s="45">
        <v>4751.12</v>
      </c>
      <c r="H26" s="66">
        <f t="shared" si="2"/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 t="shared" si="0"/>
        <v>28.704142451180903</v>
      </c>
      <c r="F27" s="66">
        <f t="shared" si="1"/>
        <v>105.62568306010928</v>
      </c>
      <c r="G27" s="65">
        <f>G28+G29+G30</f>
        <v>4831.3099999999995</v>
      </c>
      <c r="H27" s="66">
        <f t="shared" si="2"/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 t="shared" si="0"/>
        <v>28.744286483062105</v>
      </c>
      <c r="F28" s="66">
        <f t="shared" si="1"/>
        <v>105.49225</v>
      </c>
      <c r="G28" s="45">
        <v>4805.11</v>
      </c>
      <c r="H28" s="66">
        <f t="shared" si="2"/>
        <v>87.81672011670908</v>
      </c>
      <c r="I28" s="45">
        <v>801.92</v>
      </c>
    </row>
    <row r="29" spans="1:9" ht="18.75" customHeight="1">
      <c r="A29" s="57" t="s">
        <v>91</v>
      </c>
      <c r="B29" s="45">
        <v>84.8</v>
      </c>
      <c r="C29" s="45">
        <v>16</v>
      </c>
      <c r="D29" s="45">
        <v>12.8</v>
      </c>
      <c r="E29" s="66">
        <f t="shared" si="0"/>
        <v>15.094339622641511</v>
      </c>
      <c r="F29" s="66">
        <f t="shared" si="1"/>
        <v>80</v>
      </c>
      <c r="G29" s="45">
        <v>11.2</v>
      </c>
      <c r="H29" s="66" t="s">
        <v>111</v>
      </c>
      <c r="I29" s="45">
        <v>8</v>
      </c>
    </row>
    <row r="30" spans="1:9" ht="26.25" customHeight="1">
      <c r="A30" s="57" t="s">
        <v>90</v>
      </c>
      <c r="B30" s="45">
        <v>50</v>
      </c>
      <c r="C30" s="45">
        <v>10</v>
      </c>
      <c r="D30" s="45">
        <v>20</v>
      </c>
      <c r="E30" s="66">
        <f t="shared" si="0"/>
        <v>40</v>
      </c>
      <c r="F30" s="66" t="s">
        <v>111</v>
      </c>
      <c r="G30" s="45">
        <v>15</v>
      </c>
      <c r="H30" s="66" t="s">
        <v>111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111</v>
      </c>
      <c r="F31" s="66" t="s">
        <v>111</v>
      </c>
      <c r="G31" s="65">
        <f>G32+G33</f>
        <v>0.14</v>
      </c>
      <c r="H31" s="66" t="s">
        <v>111</v>
      </c>
      <c r="I31" s="65">
        <f>I32+I33</f>
        <v>0</v>
      </c>
    </row>
    <row r="32" spans="1:9" ht="25.5">
      <c r="A32" s="57" t="s">
        <v>119</v>
      </c>
      <c r="B32" s="45">
        <v>0</v>
      </c>
      <c r="C32" s="45">
        <v>0</v>
      </c>
      <c r="D32" s="45">
        <v>0</v>
      </c>
      <c r="E32" s="66" t="s">
        <v>111</v>
      </c>
      <c r="F32" s="66" t="s">
        <v>111</v>
      </c>
      <c r="G32" s="45">
        <v>0.14</v>
      </c>
      <c r="H32" s="66" t="s">
        <v>111</v>
      </c>
      <c r="I32" s="45">
        <v>0</v>
      </c>
    </row>
    <row r="33" spans="1:9" ht="25.5">
      <c r="A33" s="57" t="s">
        <v>92</v>
      </c>
      <c r="B33" s="45">
        <v>0</v>
      </c>
      <c r="C33" s="45">
        <v>0</v>
      </c>
      <c r="D33" s="45">
        <v>0.07</v>
      </c>
      <c r="E33" s="66" t="s">
        <v>111</v>
      </c>
      <c r="F33" s="66" t="s">
        <v>111</v>
      </c>
      <c r="G33" s="45">
        <v>0</v>
      </c>
      <c r="H33" s="66" t="s">
        <v>111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 aca="true" t="shared" si="3" ref="F34:F40"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115</v>
      </c>
      <c r="B35" s="45"/>
      <c r="C35" s="45"/>
      <c r="D35" s="45"/>
      <c r="E35" s="66" t="s">
        <v>112</v>
      </c>
      <c r="F35" s="66" t="e">
        <f t="shared" si="3"/>
        <v>#DIV/0!</v>
      </c>
      <c r="G35" s="45"/>
      <c r="H35" s="66" t="e">
        <f>$D:$D/$G:$G*100</f>
        <v>#DIV/0!</v>
      </c>
      <c r="I35" s="45"/>
    </row>
    <row r="36" spans="1:9" ht="76.5">
      <c r="A36" s="57" t="s">
        <v>120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 t="shared" si="3"/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129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 t="shared" si="3"/>
        <v>144.37858508604208</v>
      </c>
      <c r="G37" s="45">
        <v>0</v>
      </c>
      <c r="H37" s="66" t="s">
        <v>111</v>
      </c>
      <c r="I37" s="45">
        <v>76.6</v>
      </c>
    </row>
    <row r="38" spans="1:9" ht="76.5">
      <c r="A38" s="57" t="s">
        <v>121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 t="shared" si="3"/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122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 t="shared" si="3"/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146</v>
      </c>
      <c r="B40" s="45"/>
      <c r="C40" s="45">
        <v>0</v>
      </c>
      <c r="D40" s="45">
        <v>7.01</v>
      </c>
      <c r="E40" s="66"/>
      <c r="F40" s="66" t="e">
        <f t="shared" si="3"/>
        <v>#DIV/0!</v>
      </c>
      <c r="G40" s="45"/>
      <c r="H40" s="66"/>
      <c r="I40" s="45">
        <v>0</v>
      </c>
    </row>
    <row r="41" spans="1:9" ht="51">
      <c r="A41" s="57" t="s">
        <v>123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111</v>
      </c>
      <c r="G41" s="45">
        <v>88.59</v>
      </c>
      <c r="H41" s="66" t="s">
        <v>111</v>
      </c>
      <c r="I41" s="45">
        <v>0</v>
      </c>
    </row>
    <row r="42" spans="1:9" ht="76.5">
      <c r="A42" s="61" t="s">
        <v>124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96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94</v>
      </c>
      <c r="B46" s="45">
        <v>0</v>
      </c>
      <c r="C46" s="45">
        <v>0</v>
      </c>
      <c r="D46" s="45">
        <v>0</v>
      </c>
      <c r="E46" s="66" t="s">
        <v>111</v>
      </c>
      <c r="F46" s="66" t="s">
        <v>111</v>
      </c>
      <c r="G46" s="45">
        <v>0</v>
      </c>
      <c r="H46" s="66" t="s">
        <v>111</v>
      </c>
      <c r="I46" s="45">
        <v>0</v>
      </c>
    </row>
    <row r="47" spans="1:9" ht="76.5">
      <c r="A47" s="57" t="s">
        <v>95</v>
      </c>
      <c r="B47" s="45">
        <v>97.5</v>
      </c>
      <c r="C47" s="45">
        <v>48.8</v>
      </c>
      <c r="D47" s="45">
        <v>73.92</v>
      </c>
      <c r="E47" s="66" t="s">
        <v>112</v>
      </c>
      <c r="F47" s="66">
        <f aca="true" t="shared" si="4" ref="F47:F59">$D:$D/$C:$C*100</f>
        <v>151.47540983606558</v>
      </c>
      <c r="G47" s="45">
        <v>50.31</v>
      </c>
      <c r="H47" s="66">
        <f aca="true" t="shared" si="5" ref="H47:H52">$D:$D/$G:$G*100</f>
        <v>146.92903995229577</v>
      </c>
      <c r="I47" s="45">
        <v>12.23</v>
      </c>
    </row>
    <row r="48" spans="1:9" ht="12.75">
      <c r="A48" s="61" t="s">
        <v>93</v>
      </c>
      <c r="B48" s="45">
        <v>1400</v>
      </c>
      <c r="C48" s="45">
        <v>370</v>
      </c>
      <c r="D48" s="45">
        <v>687.61</v>
      </c>
      <c r="E48" s="66">
        <f aca="true" t="shared" si="6" ref="E48:E53">$D:$D/$B:$B*100</f>
        <v>49.115</v>
      </c>
      <c r="F48" s="66">
        <f t="shared" si="4"/>
        <v>185.84054054054056</v>
      </c>
      <c r="G48" s="45">
        <v>857.1</v>
      </c>
      <c r="H48" s="66">
        <f t="shared" si="5"/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 t="shared" si="6"/>
        <v>61.90287915652879</v>
      </c>
      <c r="F49" s="66">
        <f t="shared" si="4"/>
        <v>208.3282156260662</v>
      </c>
      <c r="G49" s="44">
        <v>3919.9500000000003</v>
      </c>
      <c r="H49" s="66">
        <f t="shared" si="5"/>
        <v>31.153968800622454</v>
      </c>
      <c r="I49" s="44">
        <v>181.3</v>
      </c>
    </row>
    <row r="50" spans="1:9" ht="63.75" hidden="1">
      <c r="A50" s="57" t="s">
        <v>130</v>
      </c>
      <c r="B50" s="45"/>
      <c r="C50" s="45"/>
      <c r="D50" s="45"/>
      <c r="E50" s="66" t="e">
        <f t="shared" si="6"/>
        <v>#DIV/0!</v>
      </c>
      <c r="F50" s="66" t="e">
        <f t="shared" si="4"/>
        <v>#DIV/0!</v>
      </c>
      <c r="G50" s="45"/>
      <c r="H50" s="66" t="e">
        <f t="shared" si="5"/>
        <v>#DIV/0!</v>
      </c>
      <c r="I50" s="45"/>
    </row>
    <row r="51" spans="1:9" ht="89.25" hidden="1">
      <c r="A51" s="57" t="s">
        <v>131</v>
      </c>
      <c r="B51" s="45"/>
      <c r="C51" s="45"/>
      <c r="D51" s="45"/>
      <c r="E51" s="66" t="e">
        <f t="shared" si="6"/>
        <v>#DIV/0!</v>
      </c>
      <c r="F51" s="66" t="e">
        <f t="shared" si="4"/>
        <v>#DIV/0!</v>
      </c>
      <c r="G51" s="45"/>
      <c r="H51" s="66" t="e">
        <f t="shared" si="5"/>
        <v>#DIV/0!</v>
      </c>
      <c r="I51" s="45"/>
    </row>
    <row r="52" spans="1:9" ht="14.25" customHeight="1" hidden="1">
      <c r="A52" s="57" t="s">
        <v>132</v>
      </c>
      <c r="B52" s="45"/>
      <c r="C52" s="45"/>
      <c r="D52" s="45"/>
      <c r="E52" s="66" t="e">
        <f t="shared" si="6"/>
        <v>#DIV/0!</v>
      </c>
      <c r="F52" s="66" t="e">
        <f t="shared" si="4"/>
        <v>#DIV/0!</v>
      </c>
      <c r="G52" s="45"/>
      <c r="H52" s="66" t="e">
        <f t="shared" si="5"/>
        <v>#DIV/0!</v>
      </c>
      <c r="I52" s="45"/>
    </row>
    <row r="53" spans="1:9" ht="63.75" hidden="1">
      <c r="A53" s="57" t="s">
        <v>133</v>
      </c>
      <c r="B53" s="45"/>
      <c r="C53" s="45"/>
      <c r="D53" s="45"/>
      <c r="E53" s="66" t="e">
        <f t="shared" si="6"/>
        <v>#DIV/0!</v>
      </c>
      <c r="F53" s="66" t="e">
        <f t="shared" si="4"/>
        <v>#DIV/0!</v>
      </c>
      <c r="G53" s="45"/>
      <c r="H53" s="66" t="s">
        <v>112</v>
      </c>
      <c r="I53" s="45"/>
    </row>
    <row r="54" spans="1:9" ht="63.75" hidden="1">
      <c r="A54" s="57" t="s">
        <v>134</v>
      </c>
      <c r="B54" s="45"/>
      <c r="C54" s="45"/>
      <c r="D54" s="45"/>
      <c r="E54" s="66" t="s">
        <v>112</v>
      </c>
      <c r="F54" s="66" t="e">
        <f t="shared" si="4"/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135</v>
      </c>
      <c r="B55" s="45"/>
      <c r="C55" s="45"/>
      <c r="D55" s="45"/>
      <c r="E55" s="66" t="e">
        <f>$D:$D/$B:$B*100</f>
        <v>#DIV/0!</v>
      </c>
      <c r="F55" s="66" t="e">
        <f t="shared" si="4"/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136</v>
      </c>
      <c r="B56" s="45"/>
      <c r="C56" s="45"/>
      <c r="D56" s="45"/>
      <c r="E56" s="66" t="e">
        <f>$D:$D/$B:$B*100</f>
        <v>#DIV/0!</v>
      </c>
      <c r="F56" s="66" t="e">
        <f t="shared" si="4"/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137</v>
      </c>
      <c r="B57" s="45"/>
      <c r="C57" s="45"/>
      <c r="D57" s="45"/>
      <c r="E57" s="66" t="e">
        <f>$D:$D/$B:$B*100</f>
        <v>#DIV/0!</v>
      </c>
      <c r="F57" s="66" t="e">
        <f t="shared" si="4"/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138</v>
      </c>
      <c r="B58" s="45"/>
      <c r="C58" s="45"/>
      <c r="D58" s="45"/>
      <c r="E58" s="66" t="s">
        <v>111</v>
      </c>
      <c r="F58" s="66" t="e">
        <f t="shared" si="4"/>
        <v>#DIV/0!</v>
      </c>
      <c r="G58" s="45"/>
      <c r="H58" s="66" t="s">
        <v>111</v>
      </c>
      <c r="I58" s="45"/>
    </row>
    <row r="59" spans="1:9" ht="12.75" hidden="1">
      <c r="A59" s="57" t="s">
        <v>139</v>
      </c>
      <c r="B59" s="45"/>
      <c r="C59" s="45"/>
      <c r="D59" s="45"/>
      <c r="E59" s="66" t="e">
        <f aca="true" t="shared" si="7" ref="E59:E67">$D:$D/$B:$B*100</f>
        <v>#DIV/0!</v>
      </c>
      <c r="F59" s="66" t="e">
        <f t="shared" si="4"/>
        <v>#DIV/0!</v>
      </c>
      <c r="G59" s="45"/>
      <c r="H59" s="66" t="s">
        <v>112</v>
      </c>
      <c r="I59" s="45"/>
    </row>
    <row r="60" spans="1:9" ht="12.75">
      <c r="A60" s="53" t="s">
        <v>16</v>
      </c>
      <c r="B60" s="44">
        <v>160.35</v>
      </c>
      <c r="C60" s="44">
        <v>20</v>
      </c>
      <c r="D60" s="44">
        <v>-68.77</v>
      </c>
      <c r="E60" s="66">
        <f t="shared" si="7"/>
        <v>-42.8874337386966</v>
      </c>
      <c r="F60" s="66" t="s">
        <v>111</v>
      </c>
      <c r="G60" s="44">
        <v>52.77</v>
      </c>
      <c r="H60" s="66">
        <f aca="true" t="shared" si="8" ref="H60:H66">$D:$D/$G:$G*100</f>
        <v>-130.32025772219063</v>
      </c>
      <c r="I60" s="44">
        <v>5.62</v>
      </c>
    </row>
    <row r="61" spans="1:9" ht="12.75">
      <c r="A61" s="60" t="s">
        <v>17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 t="shared" si="7"/>
        <v>29.45567308046212</v>
      </c>
      <c r="F61" s="66">
        <f aca="true" t="shared" si="9" ref="F61:F66">$D:$D/$C:$C*100</f>
        <v>102.46933387946657</v>
      </c>
      <c r="G61" s="65">
        <f>G8+G15+G20+G24+G27+G31+G34+G43+G44+G45+G60+G49</f>
        <v>127086.62000000001</v>
      </c>
      <c r="H61" s="66">
        <f t="shared" si="8"/>
        <v>102.51919517569985</v>
      </c>
      <c r="I61" s="65">
        <f>I8+I15+I20+I24+I27+I31+I34+I43+I44+I45+I60+I49</f>
        <v>33096.37</v>
      </c>
    </row>
    <row r="62" spans="1:9" ht="16.5" customHeight="1">
      <c r="A62" s="60" t="s">
        <v>18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 t="shared" si="7"/>
        <v>23.979804359342726</v>
      </c>
      <c r="F62" s="66">
        <f t="shared" si="9"/>
        <v>99.91251071199373</v>
      </c>
      <c r="G62" s="65">
        <f>G63+G69+G68</f>
        <v>479824.47000000003</v>
      </c>
      <c r="H62" s="66">
        <f t="shared" si="8"/>
        <v>95.908105728747</v>
      </c>
      <c r="I62" s="65">
        <f>I63+I69+I68</f>
        <v>167840.41</v>
      </c>
    </row>
    <row r="63" spans="1:9" ht="25.5" customHeight="1">
      <c r="A63" s="60" t="s">
        <v>19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 t="shared" si="7"/>
        <v>24.10673115506185</v>
      </c>
      <c r="F63" s="66">
        <f t="shared" si="9"/>
        <v>100.0000043209355</v>
      </c>
      <c r="G63" s="65">
        <f>G64+G65+G67+G66</f>
        <v>480686.55000000005</v>
      </c>
      <c r="H63" s="66">
        <f t="shared" si="8"/>
        <v>96.29201191504109</v>
      </c>
      <c r="I63" s="65">
        <f>I64+I65+I67+I66</f>
        <v>167840.41</v>
      </c>
    </row>
    <row r="64" spans="1:9" ht="13.5" customHeight="1">
      <c r="A64" s="57" t="s">
        <v>108</v>
      </c>
      <c r="B64" s="45">
        <v>473017.9</v>
      </c>
      <c r="C64" s="45">
        <v>162234</v>
      </c>
      <c r="D64" s="45">
        <v>162234</v>
      </c>
      <c r="E64" s="66">
        <f t="shared" si="7"/>
        <v>34.29764497284352</v>
      </c>
      <c r="F64" s="66">
        <f t="shared" si="9"/>
        <v>100</v>
      </c>
      <c r="G64" s="45">
        <v>149600.68</v>
      </c>
      <c r="H64" s="66">
        <f t="shared" si="8"/>
        <v>108.44469423534706</v>
      </c>
      <c r="I64" s="45">
        <v>51339</v>
      </c>
    </row>
    <row r="65" spans="1:9" ht="13.5" customHeight="1">
      <c r="A65" s="57" t="s">
        <v>109</v>
      </c>
      <c r="B65" s="45">
        <v>422929.89</v>
      </c>
      <c r="C65" s="45">
        <v>20664.96</v>
      </c>
      <c r="D65" s="45">
        <v>20664.97</v>
      </c>
      <c r="E65" s="66">
        <f t="shared" si="7"/>
        <v>4.88614555003431</v>
      </c>
      <c r="F65" s="66">
        <f t="shared" si="9"/>
        <v>100.00004839109296</v>
      </c>
      <c r="G65" s="45">
        <v>39384</v>
      </c>
      <c r="H65" s="66">
        <f t="shared" si="8"/>
        <v>52.47047024172253</v>
      </c>
      <c r="I65" s="45">
        <v>12711.3</v>
      </c>
    </row>
    <row r="66" spans="1:9" ht="13.5" customHeight="1">
      <c r="A66" s="57" t="s">
        <v>110</v>
      </c>
      <c r="B66" s="45">
        <v>1006661.26</v>
      </c>
      <c r="C66" s="45">
        <v>279758.11</v>
      </c>
      <c r="D66" s="45">
        <v>279758.12</v>
      </c>
      <c r="E66" s="66">
        <f t="shared" si="7"/>
        <v>27.79069098179064</v>
      </c>
      <c r="F66" s="66">
        <f t="shared" si="9"/>
        <v>100.00000357451657</v>
      </c>
      <c r="G66" s="45">
        <v>290117.29000000004</v>
      </c>
      <c r="H66" s="66">
        <f t="shared" si="8"/>
        <v>96.42931657054979</v>
      </c>
      <c r="I66" s="45">
        <v>103773.02</v>
      </c>
    </row>
    <row r="67" spans="1:9" ht="12.75">
      <c r="A67" s="2" t="s">
        <v>125</v>
      </c>
      <c r="B67" s="45">
        <v>17447</v>
      </c>
      <c r="C67" s="45">
        <v>205.66</v>
      </c>
      <c r="D67" s="45">
        <v>205.66</v>
      </c>
      <c r="E67" s="66">
        <f t="shared" si="7"/>
        <v>1.1787699891098755</v>
      </c>
      <c r="F67" s="66" t="s">
        <v>111</v>
      </c>
      <c r="G67" s="45">
        <v>1584.58</v>
      </c>
      <c r="H67" s="66" t="s">
        <v>111</v>
      </c>
      <c r="I67" s="45">
        <v>17.09</v>
      </c>
    </row>
    <row r="68" spans="1:9" ht="12.75">
      <c r="A68" s="60" t="s">
        <v>113</v>
      </c>
      <c r="B68" s="45">
        <v>1288.69</v>
      </c>
      <c r="C68" s="45"/>
      <c r="D68" s="45"/>
      <c r="E68" s="66" t="s">
        <v>112</v>
      </c>
      <c r="F68" s="66" t="s">
        <v>111</v>
      </c>
      <c r="G68" s="45"/>
      <c r="H68" s="66" t="s">
        <v>112</v>
      </c>
      <c r="I68" s="45"/>
    </row>
    <row r="69" spans="1:9" ht="25.5">
      <c r="A69" s="60" t="s">
        <v>21</v>
      </c>
      <c r="B69" s="44">
        <v>-2269.2</v>
      </c>
      <c r="C69" s="44">
        <v>-2269.2</v>
      </c>
      <c r="D69" s="44">
        <v>-2672.1899999999996</v>
      </c>
      <c r="E69" s="66" t="s">
        <v>112</v>
      </c>
      <c r="F69" s="66" t="s">
        <v>111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20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20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11725.6</v>
      </c>
    </row>
    <row r="74" spans="1:9" ht="14.25" customHeight="1">
      <c r="A74" s="8" t="s">
        <v>24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214.90000000000003</v>
      </c>
    </row>
    <row r="75" spans="1:9" ht="12.75">
      <c r="A75" s="8" t="s">
        <v>25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295.79999999999995</v>
      </c>
    </row>
    <row r="76" spans="1:9" ht="25.5">
      <c r="A76" s="8" t="s">
        <v>26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4825.700000000001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27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826.7999999999997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29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30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5562.4</v>
      </c>
    </row>
    <row r="82" spans="1:9" ht="12.75">
      <c r="A82" s="7" t="s">
        <v>31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60.699999999999996</v>
      </c>
    </row>
    <row r="83" spans="1:9" ht="25.5">
      <c r="A83" s="9" t="s">
        <v>32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496.70000000000005</v>
      </c>
    </row>
    <row r="84" spans="1:9" ht="12.75">
      <c r="A84" s="7" t="s">
        <v>33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5291.4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34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2041</v>
      </c>
    </row>
    <row r="88" spans="1:9" ht="12.75">
      <c r="A88" s="10" t="s">
        <v>77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2548.2</v>
      </c>
    </row>
    <row r="89" spans="1:9" ht="12.75">
      <c r="A89" s="8" t="s">
        <v>35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702.1999999999998</v>
      </c>
    </row>
    <row r="90" spans="1:9" ht="12.75">
      <c r="A90" s="7" t="s">
        <v>36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3684.199999999999</v>
      </c>
    </row>
    <row r="91" spans="1:9" ht="12.75">
      <c r="A91" s="8" t="s">
        <v>37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0</v>
      </c>
    </row>
    <row r="92" spans="1:9" ht="12.75">
      <c r="A92" s="8" t="s">
        <v>38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39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2402</v>
      </c>
    </row>
    <row r="94" spans="1:9" ht="12.75">
      <c r="A94" s="8" t="s">
        <v>40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1282.1999999999998</v>
      </c>
    </row>
    <row r="95" spans="1:9" ht="12.75">
      <c r="A95" s="11" t="s">
        <v>41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112842.70000000001</v>
      </c>
    </row>
    <row r="96" spans="1:9" ht="12.75">
      <c r="A96" s="8" t="s">
        <v>42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D96-март!D95</f>
        <v>45359.7</v>
      </c>
    </row>
    <row r="97" spans="1:9" ht="12.75">
      <c r="A97" s="8" t="s">
        <v>43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D97-март!D96</f>
        <v>44098.40000000001</v>
      </c>
    </row>
    <row r="98" spans="1:9" ht="12.75">
      <c r="A98" s="8" t="s">
        <v>105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D98-март!D97</f>
        <v>10055.599999999999</v>
      </c>
    </row>
    <row r="99" spans="1:9" ht="25.5" customHeight="1">
      <c r="A99" s="8" t="s">
        <v>127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D99-март!D98</f>
        <v>83</v>
      </c>
    </row>
    <row r="100" spans="1:9" ht="12.75">
      <c r="A100" s="8" t="s">
        <v>44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D100-март!D99</f>
        <v>1556.3999999999996</v>
      </c>
    </row>
    <row r="101" spans="1:9" ht="12.75">
      <c r="A101" s="8" t="s">
        <v>45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D101-март!D100</f>
        <v>11689.599999999999</v>
      </c>
    </row>
    <row r="102" spans="1:9" ht="25.5">
      <c r="A102" s="11" t="s">
        <v>46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D102-март!D101</f>
        <v>8278.899999999998</v>
      </c>
    </row>
    <row r="103" spans="1:9" ht="12.75">
      <c r="A103" s="8" t="s">
        <v>47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D103-март!D102</f>
        <v>7491.399999999998</v>
      </c>
    </row>
    <row r="104" spans="1:9" ht="25.5">
      <c r="A104" s="8" t="s">
        <v>48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D104-март!D103</f>
        <v>787.4999999999999</v>
      </c>
    </row>
    <row r="105" spans="1:9" ht="12.75">
      <c r="A105" s="11" t="s">
        <v>97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D105-март!D104</f>
        <v>0</v>
      </c>
    </row>
    <row r="106" spans="1:9" ht="12.75">
      <c r="A106" s="8" t="s">
        <v>98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D106-март!D105</f>
        <v>0</v>
      </c>
    </row>
    <row r="107" spans="1:9" ht="12.75">
      <c r="A107" s="11" t="s">
        <v>49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D107-март!D106</f>
        <v>5097.1</v>
      </c>
    </row>
    <row r="108" spans="1:9" ht="12.75">
      <c r="A108" s="8" t="s">
        <v>50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D108-март!D107</f>
        <v>162.20000000000005</v>
      </c>
    </row>
    <row r="109" spans="1:9" ht="12.75">
      <c r="A109" s="8" t="s">
        <v>51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D109-март!D108</f>
        <v>0</v>
      </c>
    </row>
    <row r="110" spans="1:9" ht="12.75">
      <c r="A110" s="8" t="s">
        <v>52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D110-март!D109</f>
        <v>4373.7</v>
      </c>
    </row>
    <row r="111" spans="1:9" ht="12.75">
      <c r="A111" s="8" t="s">
        <v>53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D111-март!D110</f>
        <v>386.70000000000005</v>
      </c>
    </row>
    <row r="112" spans="1:9" ht="12.75">
      <c r="A112" s="8" t="s">
        <v>54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D112-март!D111</f>
        <v>174.49999999999994</v>
      </c>
    </row>
    <row r="113" spans="1:9" ht="12.75">
      <c r="A113" s="11" t="s">
        <v>61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D113-март!D112</f>
        <v>4461.5</v>
      </c>
    </row>
    <row r="114" spans="1:9" ht="16.5" customHeight="1">
      <c r="A114" s="42" t="s">
        <v>62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D114-март!D113</f>
        <v>3925.1000000000004</v>
      </c>
    </row>
    <row r="115" spans="1:9" ht="16.5" customHeight="1">
      <c r="A115" s="12" t="s">
        <v>63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D115-март!D114</f>
        <v>301.4999999999999</v>
      </c>
    </row>
    <row r="116" spans="1:9" ht="16.5" customHeight="1">
      <c r="A116" s="12" t="s">
        <v>73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D116-март!D115</f>
        <v>234.89999999999998</v>
      </c>
    </row>
    <row r="117" spans="1:9" ht="26.25" customHeight="1">
      <c r="A117" s="13" t="s">
        <v>80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D117-март!D116</f>
        <v>0</v>
      </c>
    </row>
    <row r="118" spans="1:9" ht="13.5" customHeight="1">
      <c r="A118" s="12" t="s">
        <v>81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D118-март!D117</f>
        <v>0</v>
      </c>
    </row>
    <row r="119" spans="1:9" ht="15.75" customHeight="1">
      <c r="A119" s="14" t="s">
        <v>55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D119-март!D118</f>
        <v>151938.8000000001</v>
      </c>
    </row>
    <row r="120" spans="1:9" ht="26.25" customHeight="1">
      <c r="A120" s="15" t="s">
        <v>56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D120-март!D119</f>
        <v>48997.979999999865</v>
      </c>
    </row>
    <row r="121" spans="1:9" ht="24" customHeight="1">
      <c r="A121" s="1" t="s">
        <v>57</v>
      </c>
      <c r="B121" s="28" t="s">
        <v>128</v>
      </c>
      <c r="C121" s="28"/>
      <c r="D121" s="28" t="s">
        <v>150</v>
      </c>
      <c r="E121" s="28"/>
      <c r="F121" s="28"/>
      <c r="G121" s="28"/>
      <c r="H121" s="27"/>
      <c r="I121" s="36"/>
    </row>
    <row r="122" spans="1:9" ht="12.75">
      <c r="A122" s="3" t="s">
        <v>58</v>
      </c>
      <c r="B122" s="27">
        <f>B124+B125</f>
        <v>22149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>
        <f>D122-март!D121</f>
        <v>48998.100000000006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D123-март!D122</f>
        <v>0</v>
      </c>
    </row>
    <row r="124" spans="1:9" ht="12.75">
      <c r="A124" s="5" t="s">
        <v>59</v>
      </c>
      <c r="B124" s="28">
        <f>март!B123</f>
        <v>7160.3</v>
      </c>
      <c r="C124" s="28"/>
      <c r="D124" s="28">
        <v>42691.9</v>
      </c>
      <c r="E124" s="28"/>
      <c r="F124" s="28"/>
      <c r="G124" s="28"/>
      <c r="H124" s="37"/>
      <c r="I124" s="36">
        <f>D124-март!D123</f>
        <v>37966.9</v>
      </c>
    </row>
    <row r="125" spans="1:9" ht="12.75">
      <c r="A125" s="1" t="s">
        <v>60</v>
      </c>
      <c r="B125" s="28">
        <f>март!B124</f>
        <v>14988.7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D125-март!D124</f>
        <v>11031.2</v>
      </c>
    </row>
    <row r="126" spans="1:9" ht="12.75">
      <c r="A126" s="3" t="s">
        <v>99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D126-март!D125</f>
        <v>0</v>
      </c>
    </row>
    <row r="127" spans="1:9" ht="12.75">
      <c r="A127" s="2" t="s">
        <v>100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D127-март!D126</f>
        <v>0</v>
      </c>
    </row>
    <row r="128" spans="1:9" ht="12.75">
      <c r="A128" s="2" t="s">
        <v>101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D128-март!D127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79</v>
      </c>
    </row>
    <row r="132" ht="12.75" customHeight="1" hidden="1"/>
    <row r="134" spans="1:9" ht="49.5" customHeight="1">
      <c r="A134" s="17" t="s">
        <v>142</v>
      </c>
      <c r="B134" s="24"/>
      <c r="C134" s="24"/>
      <c r="D134" s="24" t="s">
        <v>143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153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74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75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76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78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9">
        <v>10865.8</v>
      </c>
      <c r="C16" s="81">
        <v>4167.41</v>
      </c>
      <c r="D16" s="81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2">
        <v>679.25</v>
      </c>
    </row>
    <row r="17" spans="1:9" ht="12.75" customHeight="1">
      <c r="A17" s="39" t="s">
        <v>84</v>
      </c>
      <c r="B17" s="69">
        <v>56</v>
      </c>
      <c r="C17" s="81">
        <v>25</v>
      </c>
      <c r="D17" s="81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2">
        <v>5.5</v>
      </c>
    </row>
    <row r="18" spans="1:9" ht="51">
      <c r="A18" s="39" t="s">
        <v>85</v>
      </c>
      <c r="B18" s="69">
        <v>14192.6</v>
      </c>
      <c r="C18" s="81">
        <v>5784.05</v>
      </c>
      <c r="D18" s="81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2">
        <v>757.7</v>
      </c>
    </row>
    <row r="19" spans="1:9" ht="51" customHeight="1">
      <c r="A19" s="39" t="s">
        <v>86</v>
      </c>
      <c r="B19" s="69">
        <v>-1402.4</v>
      </c>
      <c r="C19" s="81">
        <v>-700</v>
      </c>
      <c r="D19" s="81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2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87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88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107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91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111</v>
      </c>
      <c r="I29" s="69">
        <v>4.8</v>
      </c>
    </row>
    <row r="30" spans="1:9" ht="26.25" customHeight="1">
      <c r="A30" s="57" t="s">
        <v>90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111</v>
      </c>
      <c r="G30" s="69">
        <v>15</v>
      </c>
      <c r="H30" s="51" t="s">
        <v>111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119</v>
      </c>
      <c r="B32" s="69">
        <v>0</v>
      </c>
      <c r="C32" s="69">
        <v>0</v>
      </c>
      <c r="D32" s="69">
        <v>0</v>
      </c>
      <c r="E32" s="51" t="s">
        <v>111</v>
      </c>
      <c r="F32" s="51" t="s">
        <v>111</v>
      </c>
      <c r="G32" s="69">
        <v>0</v>
      </c>
      <c r="H32" s="51" t="s">
        <v>111</v>
      </c>
      <c r="I32" s="69">
        <v>0</v>
      </c>
    </row>
    <row r="33" spans="1:9" ht="25.5">
      <c r="A33" s="57" t="s">
        <v>92</v>
      </c>
      <c r="B33" s="69">
        <v>0</v>
      </c>
      <c r="C33" s="69">
        <v>0</v>
      </c>
      <c r="D33" s="69">
        <v>0.07</v>
      </c>
      <c r="E33" s="51" t="s">
        <v>111</v>
      </c>
      <c r="F33" s="51" t="s">
        <v>111</v>
      </c>
      <c r="G33" s="69">
        <v>0.17</v>
      </c>
      <c r="H33" s="51" t="s">
        <v>111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9"/>
      <c r="C35" s="69"/>
      <c r="D35" s="69"/>
      <c r="E35" s="51" t="s">
        <v>112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120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129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111</v>
      </c>
      <c r="I37" s="69">
        <v>77.81</v>
      </c>
    </row>
    <row r="38" spans="1:9" ht="76.5">
      <c r="A38" s="57" t="s">
        <v>121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122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146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123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111</v>
      </c>
      <c r="G41" s="69">
        <v>690.92</v>
      </c>
      <c r="H41" s="51" t="s">
        <v>111</v>
      </c>
      <c r="I41" s="69">
        <v>341.58</v>
      </c>
    </row>
    <row r="42" spans="1:9" ht="76.5">
      <c r="A42" s="61" t="s">
        <v>124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9">
        <v>0</v>
      </c>
      <c r="C46" s="69">
        <v>0</v>
      </c>
      <c r="D46" s="69">
        <v>413.05</v>
      </c>
      <c r="E46" s="51" t="s">
        <v>111</v>
      </c>
      <c r="F46" s="51" t="s">
        <v>111</v>
      </c>
      <c r="G46" s="69">
        <v>0</v>
      </c>
      <c r="H46" s="51" t="s">
        <v>111</v>
      </c>
      <c r="I46" s="69">
        <v>413.05</v>
      </c>
    </row>
    <row r="47" spans="1:9" ht="76.5">
      <c r="A47" s="57" t="s">
        <v>95</v>
      </c>
      <c r="B47" s="69">
        <v>97.5</v>
      </c>
      <c r="C47" s="69">
        <v>61</v>
      </c>
      <c r="D47" s="69">
        <v>98.3</v>
      </c>
      <c r="E47" s="51" t="s">
        <v>112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93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130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131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132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133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112</v>
      </c>
      <c r="I53" s="69"/>
    </row>
    <row r="54" spans="1:9" ht="63.75" hidden="1">
      <c r="A54" s="57" t="s">
        <v>134</v>
      </c>
      <c r="B54" s="69"/>
      <c r="C54" s="69"/>
      <c r="D54" s="69"/>
      <c r="E54" s="51" t="s">
        <v>112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135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136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137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138</v>
      </c>
      <c r="B58" s="69"/>
      <c r="C58" s="69"/>
      <c r="D58" s="69"/>
      <c r="E58" s="51" t="s">
        <v>111</v>
      </c>
      <c r="F58" s="51" t="e">
        <f t="shared" si="4"/>
        <v>#DIV/0!</v>
      </c>
      <c r="G58" s="69"/>
      <c r="H58" s="51" t="s">
        <v>111</v>
      </c>
      <c r="I58" s="69"/>
    </row>
    <row r="59" spans="1:9" ht="12.75" hidden="1">
      <c r="A59" s="57" t="s">
        <v>139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112</v>
      </c>
      <c r="I59" s="69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109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110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125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111</v>
      </c>
      <c r="G67" s="69">
        <v>1584.58</v>
      </c>
      <c r="H67" s="51" t="s">
        <v>111</v>
      </c>
      <c r="I67" s="69">
        <v>2745.95</v>
      </c>
    </row>
    <row r="68" spans="1:9" ht="12.75">
      <c r="A68" s="60" t="s">
        <v>113</v>
      </c>
      <c r="B68" s="69"/>
      <c r="C68" s="69"/>
      <c r="D68" s="69"/>
      <c r="E68" s="51" t="s">
        <v>112</v>
      </c>
      <c r="F68" s="51" t="s">
        <v>111</v>
      </c>
      <c r="G68" s="69">
        <v>0</v>
      </c>
      <c r="H68" s="51" t="s">
        <v>112</v>
      </c>
      <c r="I68" s="69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155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127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5" t="s">
        <v>55</v>
      </c>
      <c r="B121" s="83">
        <f>B73+B82+B83+B84+B90+B97+B104+B107+B109+B115+B119+B95</f>
        <v>2472458.3999999994</v>
      </c>
      <c r="C121" s="83">
        <f>C73+C82+C83+C84+C90+C97+C104+C107+C109+C115+C119+C95</f>
        <v>774254.1</v>
      </c>
      <c r="D121" s="83">
        <f>D73+D82+D83+D84+D90+D97+D104+D107+D109+D115+D119+D95</f>
        <v>725225.5000000001</v>
      </c>
      <c r="E121" s="86">
        <f>$D:$D/$B:$B*100</f>
        <v>29.332161867718394</v>
      </c>
      <c r="F121" s="86">
        <f>$D:$D/$C:$C*100</f>
        <v>93.6676344368083</v>
      </c>
      <c r="G121" s="83">
        <f>G73+G84+G90+G97+G104+G107+G109+G115+G119+G82+G83</f>
        <v>685928</v>
      </c>
      <c r="H121" s="86">
        <f>$D:$D/$G:$G*100</f>
        <v>105.7290998472143</v>
      </c>
      <c r="I121" s="83">
        <f>I73+I82+I83+I84+I90+I97+I104+I107+I109+I115+I119+I95</f>
        <v>196633.80000000002</v>
      </c>
    </row>
    <row r="122" spans="1:9" ht="17.25" customHeight="1">
      <c r="A122" s="84" t="s">
        <v>56</v>
      </c>
      <c r="B122" s="83">
        <f>B71-B121</f>
        <v>-33376.589999999385</v>
      </c>
      <c r="C122" s="83">
        <f>C71-C121</f>
        <v>-14338.889999999781</v>
      </c>
      <c r="D122" s="83">
        <f>D71-D121</f>
        <v>33342.42999999982</v>
      </c>
      <c r="E122" s="83">
        <f>E71-E121</f>
        <v>1.7683910899538162</v>
      </c>
      <c r="F122" s="83"/>
      <c r="G122" s="83">
        <f>G71-G121</f>
        <v>47880.01000000001</v>
      </c>
      <c r="H122" s="83"/>
      <c r="I122" s="83">
        <f>D122-апрель!D120</f>
        <v>-28544.610000000102</v>
      </c>
    </row>
    <row r="123" spans="1:9" ht="24" customHeight="1">
      <c r="A123" s="1" t="s">
        <v>57</v>
      </c>
      <c r="B123" s="28" t="s">
        <v>128</v>
      </c>
      <c r="C123" s="28"/>
      <c r="D123" s="28" t="s">
        <v>156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3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7">
        <f>D125-апрель!D123</f>
        <v>0</v>
      </c>
    </row>
    <row r="126" spans="1:9" ht="12.75">
      <c r="A126" s="5" t="s">
        <v>59</v>
      </c>
      <c r="B126" s="28">
        <f>март!B123</f>
        <v>7160.3</v>
      </c>
      <c r="C126" s="28"/>
      <c r="D126" s="28">
        <v>25553</v>
      </c>
      <c r="E126" s="28"/>
      <c r="F126" s="28"/>
      <c r="G126" s="28"/>
      <c r="H126" s="37"/>
      <c r="I126" s="87">
        <f>D126-апрель!D124</f>
        <v>-17138.9</v>
      </c>
    </row>
    <row r="127" spans="1:9" ht="12.75">
      <c r="A127" s="1" t="s">
        <v>60</v>
      </c>
      <c r="B127" s="28">
        <f>март!B124</f>
        <v>14988.7</v>
      </c>
      <c r="C127" s="28"/>
      <c r="D127" s="28">
        <v>19581</v>
      </c>
      <c r="E127" s="28"/>
      <c r="F127" s="28"/>
      <c r="G127" s="28"/>
      <c r="H127" s="37"/>
      <c r="I127" s="87">
        <f>D127-апрель!D125</f>
        <v>-11406.2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7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7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7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80" t="s">
        <v>151</v>
      </c>
      <c r="C136" s="24" t="s">
        <v>152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153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74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75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76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78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9">
        <v>10865.8</v>
      </c>
      <c r="C16" s="81">
        <v>4167.41</v>
      </c>
      <c r="D16" s="81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2">
        <v>679.25</v>
      </c>
    </row>
    <row r="17" spans="1:9" ht="12.75" customHeight="1">
      <c r="A17" s="39" t="s">
        <v>84</v>
      </c>
      <c r="B17" s="69">
        <v>56</v>
      </c>
      <c r="C17" s="81">
        <v>25</v>
      </c>
      <c r="D17" s="81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2">
        <v>5.5</v>
      </c>
    </row>
    <row r="18" spans="1:9" ht="51">
      <c r="A18" s="39" t="s">
        <v>85</v>
      </c>
      <c r="B18" s="69">
        <v>14192.6</v>
      </c>
      <c r="C18" s="81">
        <v>5784.05</v>
      </c>
      <c r="D18" s="81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2">
        <v>757.7</v>
      </c>
    </row>
    <row r="19" spans="1:9" ht="51" customHeight="1">
      <c r="A19" s="39" t="s">
        <v>86</v>
      </c>
      <c r="B19" s="69">
        <v>-1402.4</v>
      </c>
      <c r="C19" s="81">
        <v>-700</v>
      </c>
      <c r="D19" s="81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2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87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88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107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91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111</v>
      </c>
      <c r="I29" s="69">
        <v>4.8</v>
      </c>
    </row>
    <row r="30" spans="1:9" ht="26.25" customHeight="1">
      <c r="A30" s="57" t="s">
        <v>90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111</v>
      </c>
      <c r="G30" s="69">
        <v>15</v>
      </c>
      <c r="H30" s="51" t="s">
        <v>111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119</v>
      </c>
      <c r="B32" s="69">
        <v>0</v>
      </c>
      <c r="C32" s="69">
        <v>0</v>
      </c>
      <c r="D32" s="69">
        <v>0</v>
      </c>
      <c r="E32" s="51" t="s">
        <v>111</v>
      </c>
      <c r="F32" s="51" t="s">
        <v>111</v>
      </c>
      <c r="G32" s="69">
        <v>0</v>
      </c>
      <c r="H32" s="51" t="s">
        <v>111</v>
      </c>
      <c r="I32" s="69">
        <v>0</v>
      </c>
    </row>
    <row r="33" spans="1:9" ht="25.5">
      <c r="A33" s="57" t="s">
        <v>92</v>
      </c>
      <c r="B33" s="69">
        <v>0</v>
      </c>
      <c r="C33" s="69">
        <v>0</v>
      </c>
      <c r="D33" s="69">
        <v>0.07</v>
      </c>
      <c r="E33" s="51" t="s">
        <v>111</v>
      </c>
      <c r="F33" s="51" t="s">
        <v>111</v>
      </c>
      <c r="G33" s="69">
        <v>0.17</v>
      </c>
      <c r="H33" s="51" t="s">
        <v>111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9"/>
      <c r="C35" s="69"/>
      <c r="D35" s="69"/>
      <c r="E35" s="51" t="s">
        <v>112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120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129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111</v>
      </c>
      <c r="I37" s="69">
        <v>77.81</v>
      </c>
    </row>
    <row r="38" spans="1:9" ht="76.5">
      <c r="A38" s="57" t="s">
        <v>121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122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146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123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111</v>
      </c>
      <c r="G41" s="69">
        <v>690.92</v>
      </c>
      <c r="H41" s="51" t="s">
        <v>111</v>
      </c>
      <c r="I41" s="69">
        <v>341.58</v>
      </c>
    </row>
    <row r="42" spans="1:9" ht="76.5">
      <c r="A42" s="61" t="s">
        <v>124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9">
        <v>0</v>
      </c>
      <c r="C46" s="69">
        <v>0</v>
      </c>
      <c r="D46" s="69">
        <v>413.05</v>
      </c>
      <c r="E46" s="51" t="s">
        <v>111</v>
      </c>
      <c r="F46" s="51" t="s">
        <v>111</v>
      </c>
      <c r="G46" s="69">
        <v>0</v>
      </c>
      <c r="H46" s="51" t="s">
        <v>111</v>
      </c>
      <c r="I46" s="69">
        <v>413.05</v>
      </c>
    </row>
    <row r="47" spans="1:9" ht="76.5">
      <c r="A47" s="57" t="s">
        <v>95</v>
      </c>
      <c r="B47" s="69">
        <v>97.5</v>
      </c>
      <c r="C47" s="69">
        <v>61</v>
      </c>
      <c r="D47" s="69">
        <v>98.3</v>
      </c>
      <c r="E47" s="51" t="s">
        <v>112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93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130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131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132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133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112</v>
      </c>
      <c r="I53" s="69"/>
    </row>
    <row r="54" spans="1:9" ht="63.75" hidden="1">
      <c r="A54" s="57" t="s">
        <v>134</v>
      </c>
      <c r="B54" s="69"/>
      <c r="C54" s="69"/>
      <c r="D54" s="69"/>
      <c r="E54" s="51" t="s">
        <v>112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135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136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137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138</v>
      </c>
      <c r="B58" s="69"/>
      <c r="C58" s="69"/>
      <c r="D58" s="69"/>
      <c r="E58" s="51" t="s">
        <v>111</v>
      </c>
      <c r="F58" s="51" t="e">
        <f t="shared" si="4"/>
        <v>#DIV/0!</v>
      </c>
      <c r="G58" s="69"/>
      <c r="H58" s="51" t="s">
        <v>111</v>
      </c>
      <c r="I58" s="69"/>
    </row>
    <row r="59" spans="1:9" ht="12.75" hidden="1">
      <c r="A59" s="57" t="s">
        <v>139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112</v>
      </c>
      <c r="I59" s="69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109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110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125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111</v>
      </c>
      <c r="G67" s="69">
        <v>1584.58</v>
      </c>
      <c r="H67" s="51" t="s">
        <v>111</v>
      </c>
      <c r="I67" s="69">
        <v>2745.95</v>
      </c>
    </row>
    <row r="68" spans="1:9" ht="12.75">
      <c r="A68" s="60" t="s">
        <v>113</v>
      </c>
      <c r="B68" s="69"/>
      <c r="C68" s="69"/>
      <c r="D68" s="69"/>
      <c r="E68" s="51" t="s">
        <v>112</v>
      </c>
      <c r="F68" s="51" t="s">
        <v>111</v>
      </c>
      <c r="G68" s="69">
        <v>0</v>
      </c>
      <c r="H68" s="51" t="s">
        <v>112</v>
      </c>
      <c r="I68" s="69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155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127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5" t="s">
        <v>55</v>
      </c>
      <c r="B121" s="83">
        <f>B73+B82+B83+B84+B90+B97+B104+B107+B109+B115+B119+B95</f>
        <v>2472458.3999999994</v>
      </c>
      <c r="C121" s="83">
        <f>C73+C82+C83+C84+C90+C97+C104+C107+C109+C115+C119+C95</f>
        <v>774254.1</v>
      </c>
      <c r="D121" s="83">
        <f>D73+D82+D83+D84+D90+D97+D104+D107+D109+D115+D119+D95</f>
        <v>725225.5000000001</v>
      </c>
      <c r="E121" s="86">
        <f>$D:$D/$B:$B*100</f>
        <v>29.332161867718394</v>
      </c>
      <c r="F121" s="86">
        <f>$D:$D/$C:$C*100</f>
        <v>93.6676344368083</v>
      </c>
      <c r="G121" s="83">
        <f>G73+G84+G90+G97+G104+G107+G109+G115+G119+G82+G83</f>
        <v>685928</v>
      </c>
      <c r="H121" s="86">
        <f>$D:$D/$G:$G*100</f>
        <v>105.7290998472143</v>
      </c>
      <c r="I121" s="83">
        <f>I73+I82+I83+I84+I90+I97+I104+I107+I109+I115+I119+I95</f>
        <v>196633.80000000002</v>
      </c>
    </row>
    <row r="122" spans="1:9" ht="17.25" customHeight="1">
      <c r="A122" s="84" t="s">
        <v>56</v>
      </c>
      <c r="B122" s="83">
        <f>B71-B121</f>
        <v>-33376.589999999385</v>
      </c>
      <c r="C122" s="83">
        <f>C71-C121</f>
        <v>-14338.889999999781</v>
      </c>
      <c r="D122" s="83">
        <f>D71-D121</f>
        <v>33342.42999999982</v>
      </c>
      <c r="E122" s="83">
        <f>E71-E121</f>
        <v>1.7683910899538162</v>
      </c>
      <c r="F122" s="83"/>
      <c r="G122" s="83">
        <f>G71-G121</f>
        <v>47880.01000000001</v>
      </c>
      <c r="H122" s="83"/>
      <c r="I122" s="83">
        <f>D122-апрель!D120</f>
        <v>-28544.610000000102</v>
      </c>
    </row>
    <row r="123" spans="1:9" ht="24" customHeight="1">
      <c r="A123" s="1" t="s">
        <v>57</v>
      </c>
      <c r="B123" s="28" t="s">
        <v>128</v>
      </c>
      <c r="C123" s="28"/>
      <c r="D123" s="28" t="s">
        <v>156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3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7">
        <f>D125-апрель!D123</f>
        <v>0</v>
      </c>
    </row>
    <row r="126" spans="1:9" ht="12.75">
      <c r="A126" s="5" t="s">
        <v>59</v>
      </c>
      <c r="B126" s="28">
        <f>март!B123</f>
        <v>7160.3</v>
      </c>
      <c r="C126" s="28"/>
      <c r="D126" s="28">
        <v>25553</v>
      </c>
      <c r="E126" s="28"/>
      <c r="F126" s="28"/>
      <c r="G126" s="28"/>
      <c r="H126" s="37"/>
      <c r="I126" s="87">
        <f>D126-апрель!D124</f>
        <v>-17138.9</v>
      </c>
    </row>
    <row r="127" spans="1:9" ht="12.75">
      <c r="A127" s="1" t="s">
        <v>60</v>
      </c>
      <c r="B127" s="28">
        <f>март!B124</f>
        <v>14988.7</v>
      </c>
      <c r="C127" s="28"/>
      <c r="D127" s="28">
        <v>19581</v>
      </c>
      <c r="E127" s="28"/>
      <c r="F127" s="28"/>
      <c r="G127" s="28"/>
      <c r="H127" s="37"/>
      <c r="I127" s="87">
        <f>D127-апрель!D125</f>
        <v>-11406.2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7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7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7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80" t="s">
        <v>151</v>
      </c>
      <c r="C136" s="24" t="s">
        <v>152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157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 t="shared" si="0"/>
        <v>44.196339886089575</v>
      </c>
      <c r="F10" s="26">
        <f t="shared" si="1"/>
        <v>102.90336293869105</v>
      </c>
      <c r="G10" s="47">
        <f>G11+G12+G13+G14</f>
        <v>113390.40000000001</v>
      </c>
      <c r="H10" s="48">
        <f t="shared" si="2"/>
        <v>105.24438576810735</v>
      </c>
      <c r="I10" s="47">
        <f>I11+I12+I13+I14</f>
        <v>25164.22</v>
      </c>
    </row>
    <row r="11" spans="1:9" ht="51">
      <c r="A11" s="57" t="s">
        <v>74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7" t="s">
        <v>75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7" t="s">
        <v>76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8" t="s">
        <v>78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9" t="s">
        <v>82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83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84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85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86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7" t="s">
        <v>89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7" t="s">
        <v>88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7" t="s">
        <v>106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7" t="s">
        <v>107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7" t="s">
        <v>91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111</v>
      </c>
      <c r="I29" s="28">
        <v>8</v>
      </c>
    </row>
    <row r="30" spans="1:9" ht="25.5">
      <c r="A30" s="57" t="s">
        <v>90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111</v>
      </c>
      <c r="G30" s="28">
        <v>24</v>
      </c>
      <c r="H30" s="26" t="s">
        <v>111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0.17</v>
      </c>
      <c r="H31" s="26" t="s">
        <v>111</v>
      </c>
      <c r="I31" s="35">
        <f>I32+I33</f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0.03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129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111</v>
      </c>
      <c r="I37" s="28">
        <v>153.62</v>
      </c>
    </row>
    <row r="38" spans="1:9" ht="76.5">
      <c r="A38" s="57" t="s">
        <v>121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122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146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123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111</v>
      </c>
      <c r="G41" s="28">
        <v>690.92</v>
      </c>
      <c r="H41" s="26" t="s">
        <v>111</v>
      </c>
      <c r="I41" s="28">
        <v>0</v>
      </c>
    </row>
    <row r="42" spans="1:9" ht="76.5">
      <c r="A42" s="61" t="s">
        <v>124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96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73.2</v>
      </c>
      <c r="D47" s="28">
        <v>110.45</v>
      </c>
      <c r="E47" s="26" t="s">
        <v>112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1" t="s">
        <v>93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7" t="s">
        <v>130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111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60" t="s">
        <v>18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60" t="s">
        <v>19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7" t="s">
        <v>108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7" t="s">
        <v>109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7" t="s">
        <v>110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125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111</v>
      </c>
      <c r="G67" s="28">
        <v>1584.56</v>
      </c>
      <c r="H67" s="26" t="s">
        <v>111</v>
      </c>
      <c r="I67" s="28">
        <v>0</v>
      </c>
    </row>
    <row r="68" spans="1:9" ht="18" customHeight="1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827.15</v>
      </c>
      <c r="H68" s="26" t="s">
        <v>112</v>
      </c>
      <c r="I68" s="28"/>
    </row>
    <row r="69" spans="1:9" ht="24.75" customHeight="1">
      <c r="A69" s="60" t="s">
        <v>21</v>
      </c>
      <c r="B69" s="27">
        <v>-2269.2</v>
      </c>
      <c r="C69" s="27">
        <v>-2269.2</v>
      </c>
      <c r="D69" s="27">
        <v>-2677.8099999999995</v>
      </c>
      <c r="E69" s="26" t="s">
        <v>112</v>
      </c>
      <c r="F69" s="26" t="s">
        <v>111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20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24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25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26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D76-май!D77</f>
        <v>0</v>
      </c>
    </row>
    <row r="77" spans="1:9" ht="25.5">
      <c r="A77" s="1" t="s">
        <v>27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30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31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32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33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67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34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77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35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37</v>
      </c>
      <c r="B90" s="74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D90-май!D91</f>
        <v>0</v>
      </c>
    </row>
    <row r="91" spans="1:9" ht="12.75">
      <c r="A91" s="8" t="s">
        <v>38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39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40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116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155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41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42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43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105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127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44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45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46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47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48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49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50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52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53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54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61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2" t="s">
        <v>62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63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73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80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81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55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56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57</v>
      </c>
      <c r="B122" s="28">
        <f>май!B124</f>
        <v>22149</v>
      </c>
      <c r="C122" s="28"/>
      <c r="D122" s="28" t="s">
        <v>159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59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60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99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D127-май!D128</f>
        <v>0</v>
      </c>
    </row>
    <row r="128" spans="1:9" ht="12.75">
      <c r="A128" s="2" t="s">
        <v>100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101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80" t="s">
        <v>151</v>
      </c>
      <c r="C135" s="24" t="s">
        <v>152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162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161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70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74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75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76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78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82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83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84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85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86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89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88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106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107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91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111</v>
      </c>
      <c r="I29" s="28">
        <v>16</v>
      </c>
    </row>
    <row r="30" spans="1:9" ht="25.5">
      <c r="A30" s="57" t="s">
        <v>90</v>
      </c>
      <c r="B30" s="28">
        <v>50</v>
      </c>
      <c r="C30" s="28">
        <v>25</v>
      </c>
      <c r="D30" s="28">
        <v>35</v>
      </c>
      <c r="E30" s="26">
        <v>70</v>
      </c>
      <c r="F30" s="26" t="s">
        <v>111</v>
      </c>
      <c r="G30" s="28">
        <v>32</v>
      </c>
      <c r="H30" s="26" t="s">
        <v>111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0.18000000000000002</v>
      </c>
      <c r="H31" s="26" t="s">
        <v>111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0.04</v>
      </c>
      <c r="H33" s="26" t="s">
        <v>111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129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111</v>
      </c>
      <c r="I37" s="28">
        <v>75</v>
      </c>
    </row>
    <row r="38" spans="1:9" ht="76.5">
      <c r="A38" s="57" t="s">
        <v>121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122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146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690.9200000000001</v>
      </c>
      <c r="H41" s="29" t="s">
        <v>111</v>
      </c>
      <c r="I41" s="28">
        <v>25</v>
      </c>
    </row>
    <row r="42" spans="1:9" ht="76.5">
      <c r="A42" s="54" t="s">
        <v>124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96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61" t="s">
        <v>95</v>
      </c>
      <c r="B47" s="28">
        <v>97.5</v>
      </c>
      <c r="C47" s="28">
        <v>85.4</v>
      </c>
      <c r="D47" s="28">
        <v>110.45</v>
      </c>
      <c r="E47" s="26" t="s">
        <v>112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93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112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v>#DIV/0!</v>
      </c>
      <c r="G58" s="28"/>
      <c r="H58" s="26" t="s">
        <v>111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112</v>
      </c>
      <c r="I59" s="28"/>
    </row>
    <row r="60" spans="1:9" ht="12.75">
      <c r="A60" s="57" t="s">
        <v>16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111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17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18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19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108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109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110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125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111</v>
      </c>
      <c r="G67" s="35">
        <v>1584.58</v>
      </c>
      <c r="H67" s="26" t="s">
        <v>111</v>
      </c>
      <c r="I67" s="35">
        <v>0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60" t="s">
        <v>21</v>
      </c>
      <c r="B69" s="35">
        <v>-2269.2</v>
      </c>
      <c r="C69" s="35">
        <v>-2269.2</v>
      </c>
      <c r="D69" s="35">
        <v>-2677.81</v>
      </c>
      <c r="E69" s="26" t="s">
        <v>112</v>
      </c>
      <c r="F69" s="26" t="s">
        <v>111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20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24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25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26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72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D76-июнь!D76</f>
        <v>0</v>
      </c>
    </row>
    <row r="77" spans="1:9" ht="25.5">
      <c r="A77" s="1" t="s">
        <v>27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30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31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32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33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67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34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77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35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37</v>
      </c>
      <c r="B90" s="74">
        <v>74060</v>
      </c>
      <c r="C90" s="74">
        <v>31038.22061</v>
      </c>
      <c r="D90" s="74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D90-июнь!D90</f>
        <v>1907.32075</v>
      </c>
    </row>
    <row r="91" spans="1:9" ht="12.75">
      <c r="A91" s="8" t="s">
        <v>38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39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40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116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D94-июнь!D94</f>
        <v>0</v>
      </c>
    </row>
    <row r="95" spans="1:9" ht="25.5">
      <c r="A95" s="8" t="s">
        <v>155</v>
      </c>
      <c r="B95" s="88">
        <v>1776.3</v>
      </c>
      <c r="C95" s="89">
        <v>654.3</v>
      </c>
      <c r="D95" s="89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41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42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43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105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127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44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45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46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47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48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49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50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52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53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54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61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2" t="s">
        <v>62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63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73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55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56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57</v>
      </c>
      <c r="B122" s="28" t="s">
        <v>128</v>
      </c>
      <c r="C122" s="28"/>
      <c r="D122" s="28" t="s">
        <v>160</v>
      </c>
      <c r="E122" s="28"/>
      <c r="F122" s="28"/>
      <c r="G122" s="28"/>
      <c r="H122" s="27"/>
      <c r="I122" s="35"/>
    </row>
    <row r="123" spans="1:9" ht="12.75">
      <c r="A123" s="3" t="s">
        <v>58</v>
      </c>
      <c r="B123" s="27">
        <f>B125+B126</f>
        <v>22149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59</v>
      </c>
      <c r="B125" s="28">
        <f>Январь!B131</f>
        <v>7160.3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60</v>
      </c>
      <c r="B126" s="28">
        <f>Январь!B132</f>
        <v>14988.7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D127-июнь!D127</f>
        <v>0</v>
      </c>
    </row>
    <row r="128" spans="1:9" ht="12.75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101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80" t="s">
        <v>151</v>
      </c>
      <c r="C135" s="24" t="s">
        <v>152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164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165</v>
      </c>
      <c r="D4" s="18" t="s">
        <v>68</v>
      </c>
      <c r="E4" s="18" t="s">
        <v>66</v>
      </c>
      <c r="F4" s="18" t="s">
        <v>69</v>
      </c>
      <c r="G4" s="18" t="s">
        <v>118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70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129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7" t="s">
        <v>121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122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146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4" t="s">
        <v>124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134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138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125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60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D76-июль!I76</f>
        <v>0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74.05031295137218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37</v>
      </c>
      <c r="B90" s="74">
        <v>74063.4</v>
      </c>
      <c r="C90" s="74">
        <v>1910.8</v>
      </c>
      <c r="D90" s="74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D90-июль!I90</f>
        <v>3.4792499999998654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116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D94-июль!I94</f>
        <v>255</v>
      </c>
    </row>
    <row r="95" spans="1:9" ht="25.5">
      <c r="A95" s="8" t="s">
        <v>155</v>
      </c>
      <c r="B95" s="88">
        <v>1768.4</v>
      </c>
      <c r="C95" s="89">
        <v>255</v>
      </c>
      <c r="D95" s="89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127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90">
        <v>0</v>
      </c>
      <c r="H100" s="29">
        <v>0</v>
      </c>
      <c r="I100" s="36">
        <f>D100-июль!I100</f>
        <v>1003.94475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2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57</v>
      </c>
      <c r="B122" s="28" t="s">
        <v>128</v>
      </c>
      <c r="C122" s="28"/>
      <c r="D122" s="28" t="s">
        <v>163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49423.299999999996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9593.699999999995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-900</v>
      </c>
      <c r="E127" s="41"/>
      <c r="F127" s="41"/>
      <c r="G127" s="41"/>
      <c r="H127" s="43"/>
      <c r="I127" s="36">
        <f>D127-июль!I127</f>
        <v>-900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80" t="s">
        <v>151</v>
      </c>
      <c r="C131" s="24" t="s">
        <v>152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2021-03-12T02:58:39Z</cp:lastPrinted>
  <dcterms:created xsi:type="dcterms:W3CDTF">2010-09-10T01:16:58Z</dcterms:created>
  <dcterms:modified xsi:type="dcterms:W3CDTF">2021-03-12T02:58:45Z</dcterms:modified>
  <cp:category/>
  <cp:version/>
  <cp:contentType/>
  <cp:contentStatus/>
</cp:coreProperties>
</file>