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0"/>
  </bookViews>
  <sheets>
    <sheet name="Июнь" sheetId="1" r:id="rId1"/>
    <sheet name="май1" sheetId="2" state="hidden" r:id="rId2"/>
  </sheets>
  <definedNames>
    <definedName name="_xlnm.Print_Titles" localSheetId="0">'Июнь'!$4:$5</definedName>
    <definedName name="_xlnm.Print_Titles" localSheetId="1">'май1'!$4:$5</definedName>
  </definedNames>
  <calcPr fullCalcOnLoad="1"/>
</workbook>
</file>

<file path=xl/sharedStrings.xml><?xml version="1.0" encoding="utf-8"?>
<sst xmlns="http://schemas.openxmlformats.org/spreadsheetml/2006/main" count="234" uniqueCount="147">
  <si>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</si>
  <si>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</si>
  <si>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</si>
  <si>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</si>
  <si>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</si>
  <si>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</si>
  <si>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</si>
  <si>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</si>
  <si>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</si>
  <si>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</si>
  <si>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</si>
  <si>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</si>
  <si>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</si>
  <si>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</si>
  <si>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</si>
  <si>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</si>
  <si>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</si>
  <si>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</si>
  <si>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</si>
  <si>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</si>
  <si>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</si>
  <si>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</si>
  <si>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</si>
  <si>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</si>
  <si>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</si>
  <si>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</si>
  <si>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</si>
  <si>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</si>
  <si>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</si>
  <si>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</si>
  <si>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</si>
  <si>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</si>
  <si>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</si>
  <si>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</si>
  <si>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</si>
  <si>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</si>
  <si>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</si>
  <si>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</si>
  <si>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</si>
  <si>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</si>
  <si>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</si>
  <si>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</si>
  <si>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</si>
  <si>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</si>
  <si>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</si>
  <si>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</si>
  <si>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</si>
  <si>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</si>
  <si>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</si>
  <si>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</si>
  <si>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</si>
  <si>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</si>
  <si>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</si>
  <si>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</si>
  <si>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</si>
  <si>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</si>
  <si>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</si>
  <si>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</si>
  <si>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</si>
  <si>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</si>
  <si>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</si>
  <si>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</si>
  <si>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</si>
  <si>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</si>
  <si>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</si>
  <si>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</si>
  <si>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</si>
  <si>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</si>
  <si>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</si>
  <si>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</si>
  <si>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</si>
  <si>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</si>
  <si>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</si>
  <si>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</si>
  <si>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</si>
  <si>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</si>
  <si>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</si>
  <si>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</si>
  <si>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</si>
  <si>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</si>
  <si>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</si>
  <si>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</si>
  <si>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</si>
  <si>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</si>
  <si>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</si>
  <si>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</si>
  <si>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</si>
  <si>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</si>
  <si>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</si>
  <si>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</si>
  <si>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</si>
  <si>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</si>
  <si>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</si>
  <si>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</si>
  <si>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</si>
  <si>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</si>
  <si>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</si>
  <si>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</si>
  <si>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</si>
  <si>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</si>
  <si>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</si>
  <si>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</si>
  <si>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</si>
  <si>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</si>
  <si>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</si>
  <si>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</si>
  <si>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</si>
  <si>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</si>
  <si>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</si>
  <si>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</si>
  <si>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</si>
  <si>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</si>
  <si>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</si>
  <si>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</si>
  <si>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</si>
  <si>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</si>
  <si>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</si>
  <si>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</si>
  <si>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</si>
  <si>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</si>
  <si>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</si>
  <si>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</si>
  <si>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</si>
  <si>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</si>
  <si>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</si>
  <si>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</si>
  <si>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</si>
  <si>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</si>
  <si>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</si>
  <si>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</si>
  <si>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</si>
  <si>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</si>
  <si>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</si>
  <si>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</si>
  <si>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</si>
  <si>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</si>
  <si>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</si>
  <si>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</si>
  <si>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</si>
  <si>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</si>
  <si>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</si>
  <si>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</si>
  <si>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</si>
  <si>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Факт за аналогичный период 2021 г.</t>
  </si>
  <si>
    <t>Другие вопросы в области охраны окружающей среды</t>
  </si>
  <si>
    <t>на 01 июля 2022 года</t>
  </si>
  <si>
    <t>План за 6 мес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</si>
</sst>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Минусинска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695"/>
          <c:w val="0.974"/>
          <c:h val="0.5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Июнь!$A$11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Июнь!$B$11:$F$11</c:f>
              <c:numCache/>
            </c:numRef>
          </c:val>
          <c:shape val="box"/>
        </c:ser>
        <c:ser>
          <c:idx val="1"/>
          <c:order val="1"/>
          <c:tx>
            <c:strRef>
              <c:f>Июнь!$A$20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Июнь!$B$20:$F$20</c:f>
              <c:numCache/>
            </c:numRef>
          </c:val>
          <c:shape val="box"/>
        </c:ser>
        <c:ser>
          <c:idx val="2"/>
          <c:order val="2"/>
          <c:tx>
            <c:strRef>
              <c:f>Июнь!$A$21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Июнь!$B$21:$F$21</c:f>
              <c:numCache/>
            </c:numRef>
          </c:val>
          <c:shape val="box"/>
        </c:ser>
        <c:ser>
          <c:idx val="3"/>
          <c:order val="3"/>
          <c:tx>
            <c:strRef>
              <c:f>Июнь!$A$22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Июнь!$B$22:$F$22</c:f>
              <c:numCache/>
            </c:numRef>
          </c:val>
          <c:shape val="box"/>
        </c:ser>
        <c:ser>
          <c:idx val="4"/>
          <c:order val="4"/>
          <c:tx>
            <c:strRef>
              <c:f>Июнь!$A$28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Июнь!$B$28:$F$28</c:f>
              <c:numCache/>
            </c:numRef>
          </c:val>
          <c:shape val="box"/>
        </c:ser>
        <c:ser>
          <c:idx val="5"/>
          <c:order val="5"/>
          <c:tx>
            <c:strRef>
              <c:f>Июнь!$A$33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Июнь!$B$33:$F$33</c:f>
              <c:numCache/>
            </c:numRef>
          </c:val>
          <c:shape val="box"/>
        </c:ser>
        <c:ser>
          <c:idx val="6"/>
          <c:order val="6"/>
          <c:tx>
            <c:strRef>
              <c:f>Июнь!$A$36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Июнь!$B$36:$F$36</c:f>
              <c:numCache/>
            </c:numRef>
          </c:val>
          <c:shape val="box"/>
        </c:ser>
        <c:ser>
          <c:idx val="7"/>
          <c:order val="7"/>
          <c:tx>
            <c:strRef>
              <c:f>Июнь!$A$43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Июнь!$B$43:$F$43</c:f>
              <c:numCache/>
            </c:numRef>
          </c:val>
          <c:shape val="box"/>
        </c:ser>
        <c:ser>
          <c:idx val="8"/>
          <c:order val="8"/>
          <c:tx>
            <c:strRef>
              <c:f>Июнь!$A$46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Июнь!$B$46:$F$46</c:f>
              <c:numCache/>
            </c:numRef>
          </c:val>
          <c:shape val="box"/>
        </c:ser>
        <c:ser>
          <c:idx val="9"/>
          <c:order val="9"/>
          <c:tx>
            <c:strRef>
              <c:f>Июнь!$A$48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Июнь!$B$48:$F$48</c:f>
              <c:numCache/>
            </c:numRef>
          </c:val>
          <c:shape val="box"/>
        </c:ser>
        <c:ser>
          <c:idx val="10"/>
          <c:order val="10"/>
          <c:tx>
            <c:strRef>
              <c:f>Июнь!$A$54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Июнь!$B$54:$F$54</c:f>
              <c:numCache/>
            </c:numRef>
          </c:val>
          <c:shape val="box"/>
        </c:ser>
        <c:ser>
          <c:idx val="11"/>
          <c:order val="11"/>
          <c:tx>
            <c:strRef>
              <c:f>Июнь!$A$58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Июнь!$B$4:$F$4</c:f>
              <c:strCache/>
            </c:strRef>
          </c:cat>
          <c:val>
            <c:numRef>
              <c:f>Июнь!$B$58:$F$58</c:f>
              <c:numCache/>
            </c:numRef>
          </c:val>
          <c:shape val="box"/>
        </c:ser>
        <c:overlap val="100"/>
        <c:gapWidth val="75"/>
        <c:shape val="box"/>
        <c:axId val="49578341"/>
        <c:axId val="43551886"/>
      </c:bar3D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51886"/>
        <c:crosses val="autoZero"/>
        <c:auto val="1"/>
        <c:lblOffset val="100"/>
        <c:tickLblSkip val="1"/>
        <c:noMultiLvlLbl val="0"/>
      </c:catAx>
      <c:valAx>
        <c:axId val="4355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578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6005"/>
          <c:w val="0.50075"/>
          <c:h val="0.3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32</xdr:row>
      <xdr:rowOff>123825</xdr:rowOff>
    </xdr:from>
    <xdr:to>
      <xdr:col>19</xdr:col>
      <xdr:colOff>28575</xdr:colOff>
      <xdr:row>69</xdr:row>
      <xdr:rowOff>0</xdr:rowOff>
    </xdr:to>
    <xdr:graphicFrame>
      <xdr:nvGraphicFramePr>
        <xdr:cNvPr id="1" name="Диаграмма 1"/>
        <xdr:cNvGraphicFramePr/>
      </xdr:nvGraphicFramePr>
      <xdr:xfrm>
        <a:off x="8124825" y="5305425"/>
        <a:ext cx="85153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60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125" style="21" customWidth="1"/>
    <col min="4" max="4" width="13.375" style="21" customWidth="1"/>
    <col min="5" max="5" width="14.125" style="21" hidden="1" customWidth="1"/>
    <col min="6" max="6" width="13.125" style="21" customWidth="1"/>
    <col min="7" max="16384" width="9.125" style="20" customWidth="1"/>
  </cols>
  <sheetData>
    <row r="1" spans="1:6" ht="15">
      <c r="A1" s="75" t="s">
        <v>102</v>
      </c>
      <c r="B1" s="75"/>
      <c r="C1" s="75"/>
      <c r="D1" s="75"/>
      <c r="E1" s="75"/>
      <c r="F1" s="75"/>
    </row>
    <row r="2" spans="1:6" ht="15">
      <c r="A2" s="76" t="s">
        <v>145</v>
      </c>
      <c r="B2" s="76"/>
      <c r="C2" s="76"/>
      <c r="D2" s="76"/>
      <c r="E2" s="76"/>
      <c r="F2" s="76"/>
    </row>
    <row r="3" spans="1:6" ht="5.25" customHeight="1" hidden="1">
      <c r="A3" s="77" t="s">
        <v>0</v>
      </c>
      <c r="B3" s="77"/>
      <c r="C3" s="77"/>
      <c r="D3" s="77"/>
      <c r="E3" s="77"/>
      <c r="F3" s="77"/>
    </row>
    <row r="4" spans="1:6" ht="45" customHeight="1">
      <c r="A4" s="4" t="s">
        <v>1</v>
      </c>
      <c r="B4" s="16" t="s">
        <v>2</v>
      </c>
      <c r="C4" s="16" t="s">
        <v>146</v>
      </c>
      <c r="D4" s="16" t="s">
        <v>68</v>
      </c>
      <c r="E4" s="16" t="s">
        <v>69</v>
      </c>
      <c r="F4" s="16" t="s">
        <v>143</v>
      </c>
    </row>
    <row r="5" spans="1:6" ht="12.75">
      <c r="A5" s="84">
        <v>1</v>
      </c>
      <c r="B5" s="32">
        <v>2</v>
      </c>
      <c r="C5" s="32">
        <v>3</v>
      </c>
      <c r="D5" s="32">
        <v>4</v>
      </c>
      <c r="E5" s="32">
        <v>6</v>
      </c>
      <c r="F5" s="32">
        <v>5</v>
      </c>
    </row>
    <row r="6" spans="1:6" ht="12.75" hidden="1">
      <c r="A6" s="53"/>
      <c r="B6" s="60"/>
      <c r="C6" s="60"/>
      <c r="D6" s="60"/>
      <c r="E6" s="44"/>
      <c r="F6" s="60"/>
    </row>
    <row r="7" spans="1:6" ht="12.75" hidden="1">
      <c r="A7" s="53"/>
      <c r="B7" s="55"/>
      <c r="C7" s="55"/>
      <c r="D7" s="55"/>
      <c r="E7" s="44"/>
      <c r="F7" s="55"/>
    </row>
    <row r="8" spans="1:6" ht="12.75" hidden="1">
      <c r="A8" s="46"/>
      <c r="B8" s="56"/>
      <c r="C8" s="56"/>
      <c r="D8" s="56"/>
      <c r="E8" s="44"/>
      <c r="F8" s="56"/>
    </row>
    <row r="9" spans="1:6" ht="12.75" hidden="1">
      <c r="A9" s="85"/>
      <c r="B9" s="33"/>
      <c r="C9" s="33"/>
      <c r="D9" s="33"/>
      <c r="E9" s="24"/>
      <c r="F9" s="33"/>
    </row>
    <row r="10" spans="1:6" ht="12.75">
      <c r="A10" s="86" t="s">
        <v>22</v>
      </c>
      <c r="B10" s="86"/>
      <c r="C10" s="86"/>
      <c r="D10" s="86"/>
      <c r="E10" s="86"/>
      <c r="F10" s="86"/>
    </row>
    <row r="11" spans="1:6" ht="12.75">
      <c r="A11" s="7" t="s">
        <v>23</v>
      </c>
      <c r="B11" s="28">
        <f>B12+B13+B14+B15+B16+B17+B18+B19</f>
        <v>402104.39999999997</v>
      </c>
      <c r="C11" s="28">
        <f>C12+C13+C14+C15+C16+C17+C18+C19</f>
        <v>82655.20000000001</v>
      </c>
      <c r="D11" s="28">
        <f>D12+D13+D14+D15+D16+D17+D18+D19</f>
        <v>80199.3</v>
      </c>
      <c r="E11" s="72">
        <f>$D:$D/$C:$C*100</f>
        <v>97.0287410834406</v>
      </c>
      <c r="F11" s="33">
        <f>F12+F13+F14+F15+F16+F17+F18+F19</f>
        <v>61308.8</v>
      </c>
    </row>
    <row r="12" spans="1:6" ht="14.25" customHeight="1">
      <c r="A12" s="8" t="s">
        <v>24</v>
      </c>
      <c r="B12" s="70">
        <v>2984.6</v>
      </c>
      <c r="C12" s="61">
        <v>1251.1</v>
      </c>
      <c r="D12" s="61">
        <v>1062.9</v>
      </c>
      <c r="E12" s="42">
        <v>0</v>
      </c>
      <c r="F12" s="34">
        <v>1230.8</v>
      </c>
    </row>
    <row r="13" spans="1:6" ht="12.75">
      <c r="A13" s="8" t="s">
        <v>25</v>
      </c>
      <c r="B13" s="70">
        <v>6999</v>
      </c>
      <c r="C13" s="61">
        <v>3204.2</v>
      </c>
      <c r="D13" s="61">
        <v>2860.6</v>
      </c>
      <c r="E13" s="42">
        <f>$D:$D/$C:$C*100</f>
        <v>89.27657449597403</v>
      </c>
      <c r="F13" s="34">
        <v>3126.2</v>
      </c>
    </row>
    <row r="14" spans="1:6" ht="25.5">
      <c r="A14" s="8" t="s">
        <v>26</v>
      </c>
      <c r="B14" s="70">
        <v>68688.2</v>
      </c>
      <c r="C14" s="61">
        <v>28529.2</v>
      </c>
      <c r="D14" s="61">
        <v>27713.6</v>
      </c>
      <c r="E14" s="42">
        <f>$D:$D/$C:$C*100</f>
        <v>97.14117465614177</v>
      </c>
      <c r="F14" s="34">
        <v>29899.5</v>
      </c>
    </row>
    <row r="15" spans="1:6" ht="12.75">
      <c r="A15" s="8" t="s">
        <v>72</v>
      </c>
      <c r="B15" s="43">
        <f>327700/1000</f>
        <v>327.7</v>
      </c>
      <c r="C15" s="61">
        <v>170</v>
      </c>
      <c r="D15" s="61">
        <v>170</v>
      </c>
      <c r="E15" s="42">
        <v>0</v>
      </c>
      <c r="F15" s="41">
        <v>28.4</v>
      </c>
    </row>
    <row r="16" spans="1:6" ht="25.5">
      <c r="A16" s="1" t="s">
        <v>27</v>
      </c>
      <c r="B16" s="71">
        <v>16486.5</v>
      </c>
      <c r="C16" s="61">
        <v>7423.8</v>
      </c>
      <c r="D16" s="61">
        <v>6788.8</v>
      </c>
      <c r="E16" s="42">
        <v>0</v>
      </c>
      <c r="F16" s="26">
        <v>6817.3</v>
      </c>
    </row>
    <row r="17" spans="1:6" ht="12.75">
      <c r="A17" s="8" t="s">
        <v>28</v>
      </c>
      <c r="B17" s="70">
        <v>8500</v>
      </c>
      <c r="C17" s="61">
        <v>8500</v>
      </c>
      <c r="D17" s="61">
        <v>8500</v>
      </c>
      <c r="E17" s="42">
        <v>0</v>
      </c>
      <c r="F17" s="34">
        <v>0</v>
      </c>
    </row>
    <row r="18" spans="1:6" ht="12.75">
      <c r="A18" s="8" t="s">
        <v>29</v>
      </c>
      <c r="B18" s="70">
        <v>1679.8</v>
      </c>
      <c r="C18" s="61">
        <v>0</v>
      </c>
      <c r="D18" s="61">
        <v>0</v>
      </c>
      <c r="E18" s="42">
        <v>0</v>
      </c>
      <c r="F18" s="34">
        <v>0</v>
      </c>
    </row>
    <row r="19" spans="1:6" ht="12.75">
      <c r="A19" s="1" t="s">
        <v>30</v>
      </c>
      <c r="B19" s="70">
        <v>296438.6</v>
      </c>
      <c r="C19" s="61">
        <v>33576.9</v>
      </c>
      <c r="D19" s="61">
        <v>33103.4</v>
      </c>
      <c r="E19" s="42">
        <f>$D:$D/$C:$C*100</f>
        <v>98.58980429998005</v>
      </c>
      <c r="F19" s="34">
        <v>20206.6</v>
      </c>
    </row>
    <row r="20" spans="1:6" ht="12.75">
      <c r="A20" s="7" t="s">
        <v>31</v>
      </c>
      <c r="B20" s="73">
        <f>428600/1000</f>
        <v>428.6</v>
      </c>
      <c r="C20" s="74">
        <v>241.9</v>
      </c>
      <c r="D20" s="74">
        <v>241.9</v>
      </c>
      <c r="E20" s="72">
        <f>$D:$D/$C:$C*100</f>
        <v>100</v>
      </c>
      <c r="F20" s="33">
        <v>199.5</v>
      </c>
    </row>
    <row r="21" spans="1:6" ht="25.5">
      <c r="A21" s="9" t="s">
        <v>32</v>
      </c>
      <c r="B21" s="73">
        <v>13233.6</v>
      </c>
      <c r="C21" s="74">
        <v>2980.2</v>
      </c>
      <c r="D21" s="74">
        <v>2972.7</v>
      </c>
      <c r="E21" s="72">
        <f>$D:$D/$C:$C*100</f>
        <v>99.74833903764848</v>
      </c>
      <c r="F21" s="25">
        <v>2087.3</v>
      </c>
    </row>
    <row r="22" spans="1:6" ht="12.75">
      <c r="A22" s="7" t="s">
        <v>33</v>
      </c>
      <c r="B22" s="28">
        <f>B23+B24+B25+B26+B27</f>
        <v>610589</v>
      </c>
      <c r="C22" s="28">
        <f>C23+C24+C25+C26+C27</f>
        <v>43572.3</v>
      </c>
      <c r="D22" s="28">
        <f>D23+D24+D25+D26+D27</f>
        <v>43237.899999999994</v>
      </c>
      <c r="E22" s="72">
        <f>$D:$D/$C:$C*100</f>
        <v>99.23253993936513</v>
      </c>
      <c r="F22" s="33">
        <f>F23+F24+F25+F26+F27</f>
        <v>38307.7</v>
      </c>
    </row>
    <row r="23" spans="1:6" ht="12.75" customHeight="1" hidden="1">
      <c r="A23" s="10" t="s">
        <v>64</v>
      </c>
      <c r="B23" s="70"/>
      <c r="C23" s="70"/>
      <c r="D23" s="70"/>
      <c r="E23" s="42">
        <v>0</v>
      </c>
      <c r="F23" s="34"/>
    </row>
    <row r="24" spans="1:6" ht="12.75" customHeight="1">
      <c r="A24" s="10" t="s">
        <v>67</v>
      </c>
      <c r="B24" s="70">
        <v>69.7</v>
      </c>
      <c r="C24" s="61">
        <v>0</v>
      </c>
      <c r="D24" s="61">
        <v>0</v>
      </c>
      <c r="E24" s="42">
        <v>0</v>
      </c>
      <c r="F24" s="34">
        <v>0</v>
      </c>
    </row>
    <row r="25" spans="1:6" ht="12.75">
      <c r="A25" s="8" t="s">
        <v>34</v>
      </c>
      <c r="B25" s="70">
        <v>27875.6</v>
      </c>
      <c r="C25" s="61">
        <v>11530.5</v>
      </c>
      <c r="D25" s="61">
        <v>11530.5</v>
      </c>
      <c r="E25" s="42">
        <v>0</v>
      </c>
      <c r="F25" s="34">
        <v>10805.1</v>
      </c>
    </row>
    <row r="26" spans="1:6" ht="12.75">
      <c r="A26" s="10" t="s">
        <v>77</v>
      </c>
      <c r="B26" s="71">
        <v>541217.7</v>
      </c>
      <c r="C26" s="61">
        <v>22453.1</v>
      </c>
      <c r="D26" s="61">
        <v>22453.1</v>
      </c>
      <c r="E26" s="42">
        <f>$D:$D/$C:$C*100</f>
        <v>100</v>
      </c>
      <c r="F26" s="26">
        <v>22470.6</v>
      </c>
    </row>
    <row r="27" spans="1:6" ht="12.75">
      <c r="A27" s="8" t="s">
        <v>35</v>
      </c>
      <c r="B27" s="70">
        <v>41426</v>
      </c>
      <c r="C27" s="61">
        <v>9588.7</v>
      </c>
      <c r="D27" s="61">
        <v>9254.3</v>
      </c>
      <c r="E27" s="42">
        <f>$D:$D/$C:$C*100</f>
        <v>96.51256166112194</v>
      </c>
      <c r="F27" s="34">
        <v>5032</v>
      </c>
    </row>
    <row r="28" spans="1:6" ht="12.75">
      <c r="A28" s="7" t="s">
        <v>36</v>
      </c>
      <c r="B28" s="28">
        <f>B30+B31+B32+B29</f>
        <v>739510.1000000001</v>
      </c>
      <c r="C28" s="73">
        <f>C30+C31+C32+C29</f>
        <v>62939.700000000004</v>
      </c>
      <c r="D28" s="28">
        <f>D30+D31+D32+D29</f>
        <v>61556.50000000001</v>
      </c>
      <c r="E28" s="72">
        <f>$D:$D/$C:$C*100</f>
        <v>97.80234097080222</v>
      </c>
      <c r="F28" s="33">
        <f>F30+F31+F32+F29</f>
        <v>94202.80000000002</v>
      </c>
    </row>
    <row r="29" spans="1:6" ht="12.75">
      <c r="A29" s="8" t="s">
        <v>37</v>
      </c>
      <c r="B29" s="61">
        <v>39736.3</v>
      </c>
      <c r="C29" s="61">
        <v>2239.4</v>
      </c>
      <c r="D29" s="61">
        <v>2239.4</v>
      </c>
      <c r="E29" s="42">
        <v>0</v>
      </c>
      <c r="F29" s="43">
        <v>27460.6</v>
      </c>
    </row>
    <row r="30" spans="1:6" ht="12.75">
      <c r="A30" s="8" t="s">
        <v>38</v>
      </c>
      <c r="B30" s="70">
        <v>37341.2</v>
      </c>
      <c r="C30" s="61">
        <v>183.4</v>
      </c>
      <c r="D30" s="61">
        <v>183.4</v>
      </c>
      <c r="E30" s="42">
        <v>0</v>
      </c>
      <c r="F30" s="34">
        <v>2411.5</v>
      </c>
    </row>
    <row r="31" spans="1:6" ht="12.75">
      <c r="A31" s="8" t="s">
        <v>39</v>
      </c>
      <c r="B31" s="70">
        <v>472515</v>
      </c>
      <c r="C31" s="61">
        <v>18005.4</v>
      </c>
      <c r="D31" s="61">
        <v>18005.4</v>
      </c>
      <c r="E31" s="42">
        <f>$D:$D/$C:$C*100</f>
        <v>100</v>
      </c>
      <c r="F31" s="34">
        <v>28793.9</v>
      </c>
    </row>
    <row r="32" spans="1:6" ht="12.75">
      <c r="A32" s="87"/>
      <c r="B32" s="70">
        <v>189917.6</v>
      </c>
      <c r="C32" s="61">
        <v>42511.5</v>
      </c>
      <c r="D32" s="61">
        <v>41128.3</v>
      </c>
      <c r="E32" s="42">
        <f>$D:$D/$C:$C*100</f>
        <v>96.74629217976313</v>
      </c>
      <c r="F32" s="34">
        <v>35536.8</v>
      </c>
    </row>
    <row r="33" spans="1:6" ht="12.75">
      <c r="A33" s="11" t="s">
        <v>114</v>
      </c>
      <c r="B33" s="28">
        <f>B34+B35</f>
        <v>13936</v>
      </c>
      <c r="C33" s="28">
        <f>C34+C35</f>
        <v>409.8</v>
      </c>
      <c r="D33" s="28">
        <f>D34+D35</f>
        <v>409.8</v>
      </c>
      <c r="E33" s="72"/>
      <c r="F33" s="33">
        <f>F34</f>
        <v>136.6</v>
      </c>
    </row>
    <row r="34" spans="1:6" ht="25.5">
      <c r="A34" s="39" t="s">
        <v>141</v>
      </c>
      <c r="B34" s="70">
        <v>1950.6</v>
      </c>
      <c r="C34" s="61">
        <v>409.8</v>
      </c>
      <c r="D34" s="61">
        <v>409.8</v>
      </c>
      <c r="E34" s="42"/>
      <c r="F34" s="34">
        <v>136.6</v>
      </c>
    </row>
    <row r="35" spans="1:6" ht="25.5">
      <c r="A35" s="8" t="s">
        <v>144</v>
      </c>
      <c r="B35" s="70">
        <v>11985.4</v>
      </c>
      <c r="C35" s="61">
        <v>0</v>
      </c>
      <c r="D35" s="61">
        <v>0</v>
      </c>
      <c r="E35" s="42"/>
      <c r="F35" s="43">
        <v>0</v>
      </c>
    </row>
    <row r="36" spans="1:6" ht="12.75">
      <c r="A36" s="11" t="s">
        <v>41</v>
      </c>
      <c r="B36" s="28">
        <f>B37+B38+B40+B41+B42+B39</f>
        <v>1694116.0000000002</v>
      </c>
      <c r="C36" s="28">
        <f>C37+C38+C40+C41+C42+C39</f>
        <v>849616.3</v>
      </c>
      <c r="D36" s="28">
        <f>D37+D38+D40+D41+D42+D39</f>
        <v>849461.1000000001</v>
      </c>
      <c r="E36" s="28">
        <f>E37+E38+E41+E42+E40</f>
        <v>499.80782446647146</v>
      </c>
      <c r="F36" s="33">
        <f>F37+F38+F39+F41+F42+F40</f>
        <v>794780</v>
      </c>
    </row>
    <row r="37" spans="1:6" ht="12.75">
      <c r="A37" s="8" t="s">
        <v>42</v>
      </c>
      <c r="B37" s="70">
        <v>632037.7</v>
      </c>
      <c r="C37" s="61">
        <v>329346.5</v>
      </c>
      <c r="D37" s="61">
        <v>329346.5</v>
      </c>
      <c r="E37" s="42">
        <f>$D:$D/$C:$C*100</f>
        <v>100</v>
      </c>
      <c r="F37" s="34">
        <v>300976.6</v>
      </c>
    </row>
    <row r="38" spans="1:6" ht="12.75">
      <c r="A38" s="8" t="s">
        <v>43</v>
      </c>
      <c r="B38" s="70">
        <v>680610.9</v>
      </c>
      <c r="C38" s="61">
        <v>339308.1</v>
      </c>
      <c r="D38" s="61">
        <v>339308.1</v>
      </c>
      <c r="E38" s="42">
        <f>$D:$D/$C:$C*100</f>
        <v>100</v>
      </c>
      <c r="F38" s="34">
        <v>328440.2</v>
      </c>
    </row>
    <row r="39" spans="1:6" ht="12.75">
      <c r="A39" s="87" t="s">
        <v>104</v>
      </c>
      <c r="B39" s="70">
        <v>150708.8</v>
      </c>
      <c r="C39" s="61">
        <v>76175.9</v>
      </c>
      <c r="D39" s="61">
        <v>76175.9</v>
      </c>
      <c r="E39" s="42">
        <f>$D:$D/$C:$C*100</f>
        <v>100</v>
      </c>
      <c r="F39" s="34">
        <v>70669.2</v>
      </c>
    </row>
    <row r="40" spans="1:6" ht="25.5">
      <c r="A40" s="8" t="s">
        <v>122</v>
      </c>
      <c r="B40" s="70">
        <v>1680.5</v>
      </c>
      <c r="C40" s="61">
        <v>279</v>
      </c>
      <c r="D40" s="61">
        <v>279</v>
      </c>
      <c r="E40" s="42">
        <f>$D:$D/$C:$C*100</f>
        <v>100</v>
      </c>
      <c r="F40" s="34">
        <v>459</v>
      </c>
    </row>
    <row r="41" spans="1:6" ht="12.75">
      <c r="A41" s="8" t="s">
        <v>44</v>
      </c>
      <c r="B41" s="70">
        <v>52827.8</v>
      </c>
      <c r="C41" s="61">
        <v>23747.3</v>
      </c>
      <c r="D41" s="61">
        <v>23747.3</v>
      </c>
      <c r="E41" s="42">
        <f>$D:$D/$C:$C*100</f>
        <v>100</v>
      </c>
      <c r="F41" s="34">
        <v>20888.4</v>
      </c>
    </row>
    <row r="42" spans="1:6" ht="12.75">
      <c r="A42" s="8" t="s">
        <v>45</v>
      </c>
      <c r="B42" s="70">
        <v>176250.3</v>
      </c>
      <c r="C42" s="61">
        <v>80759.5</v>
      </c>
      <c r="D42" s="61">
        <v>80604.3</v>
      </c>
      <c r="E42" s="42">
        <f>$D:$D/$C:$C*100</f>
        <v>99.80782446647144</v>
      </c>
      <c r="F42" s="26">
        <v>73346.6</v>
      </c>
    </row>
    <row r="43" spans="1:6" ht="25.5">
      <c r="A43" s="11" t="s">
        <v>46</v>
      </c>
      <c r="B43" s="28">
        <f>B44+B45</f>
        <v>330795.5</v>
      </c>
      <c r="C43" s="28">
        <f>C44+C45</f>
        <v>73961.3</v>
      </c>
      <c r="D43" s="28">
        <f>D44+D45</f>
        <v>73960.7</v>
      </c>
      <c r="E43" s="72">
        <f>$D:$D/$C:$C*100</f>
        <v>99.99918876493517</v>
      </c>
      <c r="F43" s="33">
        <f>F44+F45</f>
        <v>69918.9</v>
      </c>
    </row>
    <row r="44" spans="1:6" ht="12.75">
      <c r="A44" s="8" t="s">
        <v>47</v>
      </c>
      <c r="B44" s="70">
        <v>245920.6</v>
      </c>
      <c r="C44" s="61">
        <v>72396.8</v>
      </c>
      <c r="D44" s="61">
        <v>72396.8</v>
      </c>
      <c r="E44" s="42">
        <f>$D:$D/$C:$C*100</f>
        <v>100</v>
      </c>
      <c r="F44" s="34">
        <v>68277.9</v>
      </c>
    </row>
    <row r="45" spans="1:6" ht="25.5">
      <c r="A45" s="8" t="s">
        <v>48</v>
      </c>
      <c r="B45" s="70">
        <v>84874.9</v>
      </c>
      <c r="C45" s="61">
        <v>1564.5</v>
      </c>
      <c r="D45" s="61">
        <v>1563.9</v>
      </c>
      <c r="E45" s="42">
        <f>$D:$D/$C:$C*100</f>
        <v>99.96164908916587</v>
      </c>
      <c r="F45" s="34">
        <v>1641</v>
      </c>
    </row>
    <row r="46" spans="1:6" ht="12.75">
      <c r="A46" s="11" t="s">
        <v>97</v>
      </c>
      <c r="B46" s="28">
        <f>B47</f>
        <v>195.8</v>
      </c>
      <c r="C46" s="28">
        <f>C47</f>
        <v>158.1</v>
      </c>
      <c r="D46" s="28">
        <f>D47</f>
        <v>158.1</v>
      </c>
      <c r="E46" s="72">
        <v>0</v>
      </c>
      <c r="F46" s="33">
        <f>F47</f>
        <v>42.5</v>
      </c>
    </row>
    <row r="47" spans="1:6" ht="12.75">
      <c r="A47" s="8" t="s">
        <v>98</v>
      </c>
      <c r="B47" s="70">
        <v>195.8</v>
      </c>
      <c r="C47" s="70">
        <v>158.1</v>
      </c>
      <c r="D47" s="70">
        <v>158.1</v>
      </c>
      <c r="E47" s="42">
        <v>0</v>
      </c>
      <c r="F47" s="34">
        <v>42.5</v>
      </c>
    </row>
    <row r="48" spans="1:6" ht="12.75">
      <c r="A48" s="11" t="s">
        <v>49</v>
      </c>
      <c r="B48" s="28">
        <f>B49+B50+B51+B52+B53</f>
        <v>179680.44999999998</v>
      </c>
      <c r="C48" s="28">
        <f>C49+C50+C51+C52+C53</f>
        <v>45417.3</v>
      </c>
      <c r="D48" s="28">
        <f>D49+D50+D51+D52+D53</f>
        <v>45318.3</v>
      </c>
      <c r="E48" s="72">
        <f>$D:$D/$C:$C*100</f>
        <v>99.78202138832559</v>
      </c>
      <c r="F48" s="33">
        <f>F49+F50+F51+F52+F53</f>
        <v>40109.4</v>
      </c>
    </row>
    <row r="49" spans="1:6" ht="12.75">
      <c r="A49" s="8" t="s">
        <v>50</v>
      </c>
      <c r="B49" s="70">
        <f>2909750/1000</f>
        <v>2909.75</v>
      </c>
      <c r="C49" s="61">
        <v>1079</v>
      </c>
      <c r="D49" s="61">
        <v>1079</v>
      </c>
      <c r="E49" s="42">
        <v>0</v>
      </c>
      <c r="F49" s="34">
        <v>1175.8</v>
      </c>
    </row>
    <row r="50" spans="1:6" ht="12.75" hidden="1">
      <c r="A50" s="8" t="s">
        <v>51</v>
      </c>
      <c r="B50" s="70">
        <v>0</v>
      </c>
      <c r="C50" s="61">
        <v>0</v>
      </c>
      <c r="D50" s="61">
        <v>0</v>
      </c>
      <c r="E50" s="42" t="e">
        <f>$D:$D/$C:$C*100</f>
        <v>#DIV/0!</v>
      </c>
      <c r="F50" s="34">
        <v>0</v>
      </c>
    </row>
    <row r="51" spans="1:6" ht="12.75">
      <c r="A51" s="8" t="s">
        <v>52</v>
      </c>
      <c r="B51" s="71">
        <v>90352</v>
      </c>
      <c r="C51" s="61">
        <v>37095.3</v>
      </c>
      <c r="D51" s="61">
        <v>37095.3</v>
      </c>
      <c r="E51" s="42">
        <v>0</v>
      </c>
      <c r="F51" s="34">
        <v>35944</v>
      </c>
    </row>
    <row r="52" spans="1:6" ht="12.75">
      <c r="A52" s="8" t="s">
        <v>53</v>
      </c>
      <c r="B52" s="70">
        <v>83991.4</v>
      </c>
      <c r="C52" s="61">
        <v>6270.2</v>
      </c>
      <c r="D52" s="61">
        <v>6219.6</v>
      </c>
      <c r="E52" s="42">
        <f>$D:$D/$C:$C*100</f>
        <v>99.19300819750568</v>
      </c>
      <c r="F52" s="26">
        <v>2139.1</v>
      </c>
    </row>
    <row r="53" spans="1:6" ht="12.75">
      <c r="A53" s="8" t="s">
        <v>54</v>
      </c>
      <c r="B53" s="70">
        <v>2427.3</v>
      </c>
      <c r="C53" s="61">
        <v>972.8</v>
      </c>
      <c r="D53" s="61">
        <v>924.4</v>
      </c>
      <c r="E53" s="42"/>
      <c r="F53" s="34">
        <v>850.5</v>
      </c>
    </row>
    <row r="54" spans="1:6" ht="12.75">
      <c r="A54" s="11" t="s">
        <v>61</v>
      </c>
      <c r="B54" s="73">
        <f>B55+B56+B57</f>
        <v>225753.4</v>
      </c>
      <c r="C54" s="73">
        <f>C55+C56+C57</f>
        <v>107478.5</v>
      </c>
      <c r="D54" s="73">
        <f>D55+D56+D57</f>
        <v>107244</v>
      </c>
      <c r="E54" s="72">
        <f>$D:$D/$C:$C*100</f>
        <v>99.78181682848198</v>
      </c>
      <c r="F54" s="25">
        <f>F55+F56+F57</f>
        <v>39324.8</v>
      </c>
    </row>
    <row r="55" spans="1:6" ht="12.75">
      <c r="A55" s="39" t="s">
        <v>62</v>
      </c>
      <c r="B55" s="71">
        <v>101162</v>
      </c>
      <c r="C55" s="61">
        <v>43741.7</v>
      </c>
      <c r="D55" s="61">
        <v>43741.7</v>
      </c>
      <c r="E55" s="42">
        <f>$D:$D/$C:$C*100</f>
        <v>100</v>
      </c>
      <c r="F55" s="26">
        <v>34878.2</v>
      </c>
    </row>
    <row r="56" spans="1:6" ht="24.75" customHeight="1">
      <c r="A56" s="12" t="s">
        <v>63</v>
      </c>
      <c r="B56" s="71">
        <v>120270.8</v>
      </c>
      <c r="C56" s="61">
        <v>61707.3</v>
      </c>
      <c r="D56" s="61">
        <v>61707.3</v>
      </c>
      <c r="E56" s="42">
        <v>0</v>
      </c>
      <c r="F56" s="26">
        <v>2521.8</v>
      </c>
    </row>
    <row r="57" spans="1:6" ht="25.5">
      <c r="A57" s="12" t="s">
        <v>73</v>
      </c>
      <c r="B57" s="71">
        <v>4320.6</v>
      </c>
      <c r="C57" s="61">
        <v>2029.5</v>
      </c>
      <c r="D57" s="61">
        <v>1795</v>
      </c>
      <c r="E57" s="42">
        <f>$D:$D/$C:$C*100</f>
        <v>88.44542990884455</v>
      </c>
      <c r="F57" s="26">
        <v>1924.8</v>
      </c>
    </row>
    <row r="58" spans="1:6" ht="26.25" customHeight="1">
      <c r="A58" s="13" t="s">
        <v>80</v>
      </c>
      <c r="B58" s="73">
        <f>B59</f>
        <v>100</v>
      </c>
      <c r="C58" s="61">
        <v>2.01384</v>
      </c>
      <c r="D58" s="61">
        <v>2.01384</v>
      </c>
      <c r="E58" s="42">
        <v>0</v>
      </c>
      <c r="F58" s="25">
        <f>F59</f>
        <v>0</v>
      </c>
    </row>
    <row r="59" spans="1:6" ht="13.5" customHeight="1">
      <c r="A59" s="12" t="s">
        <v>81</v>
      </c>
      <c r="B59" s="71">
        <v>100</v>
      </c>
      <c r="C59" s="70">
        <f>2013.84/1000</f>
        <v>2.01384</v>
      </c>
      <c r="D59" s="70">
        <f>2013.84/1000</f>
        <v>2.01384</v>
      </c>
      <c r="E59" s="42">
        <v>0</v>
      </c>
      <c r="F59" s="26">
        <v>0</v>
      </c>
    </row>
    <row r="60" spans="1:6" ht="15.75" customHeight="1">
      <c r="A60" s="14" t="s">
        <v>55</v>
      </c>
      <c r="B60" s="28">
        <f>B11+B20+B21+B22+B28+B36+B43+B46+B48+B54+B58+B33</f>
        <v>4210442.850000001</v>
      </c>
      <c r="C60" s="28">
        <f>C11+C20+C21+C22+C28+C36+C43+C46+C48+C54+C58+C33</f>
        <v>1269432.6138400002</v>
      </c>
      <c r="D60" s="28">
        <f>D11+D20+D21+D22+D28+D36+D43+D46+D48+D54+D58+D33</f>
        <v>1264762.3138400002</v>
      </c>
      <c r="E60" s="72">
        <f>$D:$D/$C:$C*100</f>
        <v>99.63209547721699</v>
      </c>
      <c r="F60" s="33">
        <f>F58+F54+F48+F46+F43+F36+F33+F28+F22+F21+F20+F11</f>
        <v>1140418.3</v>
      </c>
    </row>
  </sheetData>
  <sheetProtection/>
  <mergeCells count="4">
    <mergeCell ref="A1:F1"/>
    <mergeCell ref="A2:F2"/>
    <mergeCell ref="A3:F3"/>
    <mergeCell ref="A10:F10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5" t="s">
        <v>102</v>
      </c>
      <c r="B1" s="75"/>
      <c r="C1" s="75"/>
      <c r="D1" s="75"/>
      <c r="E1" s="75"/>
      <c r="F1" s="75"/>
      <c r="G1" s="75"/>
      <c r="H1" s="75"/>
      <c r="I1" s="29"/>
    </row>
    <row r="2" spans="1:9" ht="15">
      <c r="A2" s="76" t="s">
        <v>139</v>
      </c>
      <c r="B2" s="76"/>
      <c r="C2" s="76"/>
      <c r="D2" s="76"/>
      <c r="E2" s="76"/>
      <c r="F2" s="76"/>
      <c r="G2" s="76"/>
      <c r="H2" s="76"/>
      <c r="I2" s="30"/>
    </row>
    <row r="3" spans="1:9" ht="5.25" customHeight="1" hidden="1">
      <c r="A3" s="77" t="s">
        <v>0</v>
      </c>
      <c r="B3" s="77"/>
      <c r="C3" s="77"/>
      <c r="D3" s="77"/>
      <c r="E3" s="77"/>
      <c r="F3" s="77"/>
      <c r="G3" s="77"/>
      <c r="H3" s="77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>$D:$D/$B:$B*100</f>
        <v>34.978784674196376</v>
      </c>
      <c r="F7" s="44">
        <f>$D:$D/$C:$C*100</f>
        <v>99.39673104046271</v>
      </c>
      <c r="G7" s="56">
        <f>G8+G15+G20+G24+G27+G31+G34+G43+G44+G45+G49+G60</f>
        <v>155699.99999999997</v>
      </c>
      <c r="H7" s="44">
        <f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>$D:$D/$B:$B*100</f>
        <v>36.144770100876265</v>
      </c>
      <c r="F8" s="44">
        <f>$D:$D/$C:$C*100</f>
        <v>103.02830471194457</v>
      </c>
      <c r="G8" s="57">
        <f>G9+G10</f>
        <v>94000.92</v>
      </c>
      <c r="H8" s="44">
        <f>$D:$D/$G:$G*100</f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>$D:$D/$B:$B*100</f>
        <v>93.03991624567935</v>
      </c>
      <c r="F9" s="44">
        <f>$D:$D/$C:$C*100</f>
        <v>215.42016160061564</v>
      </c>
      <c r="G9" s="55">
        <v>1085.12</v>
      </c>
      <c r="H9" s="44">
        <f>$D:$D/$G:$G*100</f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>$D:$D/$B:$B*100</f>
        <v>34.87679824768669</v>
      </c>
      <c r="F10" s="44">
        <f>$D:$D/$C:$C*100</f>
        <v>99.9287033106961</v>
      </c>
      <c r="G10" s="59">
        <f>G11+G12+G13+G14</f>
        <v>92915.8</v>
      </c>
      <c r="H10" s="49">
        <f>$D:$D/$G:$G*100</f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>$D:$D/$B:$B*100</f>
        <v>35.554259581825534</v>
      </c>
      <c r="F11" s="44">
        <f>$D:$D/$C:$C*100</f>
        <v>99.79096739130435</v>
      </c>
      <c r="G11" s="60">
        <v>90455.84999999999</v>
      </c>
      <c r="H11" s="44">
        <f>$D:$D/$G:$G*100</f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>$D:$D/$B:$B*100</f>
        <v>11.717601279264917</v>
      </c>
      <c r="F12" s="44">
        <f>$D:$D/$C:$C*100</f>
        <v>225.4142857142857</v>
      </c>
      <c r="G12" s="60">
        <v>257.14000000000004</v>
      </c>
      <c r="H12" s="44">
        <f>$D:$D/$G:$G*100</f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>$D:$D/$B:$B*100</f>
        <v>7.116631159058974</v>
      </c>
      <c r="F13" s="44">
        <f>$D:$D/$C:$C*100</f>
        <v>37.13978494623657</v>
      </c>
      <c r="G13" s="60">
        <v>876.32</v>
      </c>
      <c r="H13" s="44">
        <f>$D:$D/$G:$G*100</f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>$D:$D/$B:$B*100</f>
        <v>53.25153416487021</v>
      </c>
      <c r="F14" s="44">
        <f>$D:$D/$C:$C*100</f>
        <v>140.5772727272727</v>
      </c>
      <c r="G14" s="60">
        <v>1326.49</v>
      </c>
      <c r="H14" s="44">
        <f>$D:$D/$G:$G*100</f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>$D:$D/$B:$B*100</f>
        <v>34.65831646423752</v>
      </c>
      <c r="F15" s="44">
        <f>$D:$D/$C:$C*100</f>
        <v>88.59176884285601</v>
      </c>
      <c r="G15" s="56">
        <f>G16+G17+G18+G19</f>
        <v>9224.9</v>
      </c>
      <c r="H15" s="44">
        <f>$D:$D/$G:$G*100</f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3">
        <v>4167.41</v>
      </c>
      <c r="D16" s="63">
        <v>3865.11</v>
      </c>
      <c r="E16" s="44">
        <f>$D:$D/$B:$B*100</f>
        <v>35.57133391006645</v>
      </c>
      <c r="F16" s="44">
        <f>$D:$D/$C:$C*100</f>
        <v>92.74609409681314</v>
      </c>
      <c r="G16" s="60">
        <v>4167.41</v>
      </c>
      <c r="H16" s="44">
        <f>$D:$D/$G:$G*100</f>
        <v>92.74609409681314</v>
      </c>
      <c r="I16" s="64">
        <v>679.25</v>
      </c>
    </row>
    <row r="17" spans="1:9" ht="12.75" customHeight="1">
      <c r="A17" s="37" t="s">
        <v>84</v>
      </c>
      <c r="B17" s="60">
        <v>56</v>
      </c>
      <c r="C17" s="63">
        <v>25</v>
      </c>
      <c r="D17" s="63">
        <v>24.62</v>
      </c>
      <c r="E17" s="44">
        <f>$D:$D/$B:$B*100</f>
        <v>43.964285714285715</v>
      </c>
      <c r="F17" s="44">
        <f>$D:$D/$C:$C*100</f>
        <v>98.48</v>
      </c>
      <c r="G17" s="60">
        <v>31.309999999999995</v>
      </c>
      <c r="H17" s="44">
        <f>$D:$D/$G:$G*100</f>
        <v>78.63302459278188</v>
      </c>
      <c r="I17" s="64">
        <v>5.5</v>
      </c>
    </row>
    <row r="18" spans="1:9" ht="51">
      <c r="A18" s="37" t="s">
        <v>85</v>
      </c>
      <c r="B18" s="60">
        <v>14192.6</v>
      </c>
      <c r="C18" s="63">
        <v>5784.05</v>
      </c>
      <c r="D18" s="63">
        <v>5138.2699999999995</v>
      </c>
      <c r="E18" s="44">
        <f>$D:$D/$B:$B*100</f>
        <v>36.203866803827346</v>
      </c>
      <c r="F18" s="44">
        <f>$D:$D/$C:$C*100</f>
        <v>88.83515875554325</v>
      </c>
      <c r="G18" s="60">
        <v>5784.05</v>
      </c>
      <c r="H18" s="44">
        <f>$D:$D/$G:$G*100</f>
        <v>88.83515875554325</v>
      </c>
      <c r="I18" s="64">
        <v>757.7</v>
      </c>
    </row>
    <row r="19" spans="1:9" ht="51" customHeight="1">
      <c r="A19" s="37" t="s">
        <v>86</v>
      </c>
      <c r="B19" s="60">
        <v>-1402.4</v>
      </c>
      <c r="C19" s="63">
        <v>-700</v>
      </c>
      <c r="D19" s="63">
        <v>-809.82</v>
      </c>
      <c r="E19" s="44">
        <f>$D:$D/$B:$B*100</f>
        <v>57.74529378208785</v>
      </c>
      <c r="F19" s="44">
        <f>$D:$D/$C:$C*100</f>
        <v>115.68857142857144</v>
      </c>
      <c r="G19" s="60">
        <v>-757.87</v>
      </c>
      <c r="H19" s="44">
        <f>$D:$D/$G:$G*100</f>
        <v>106.85473761990842</v>
      </c>
      <c r="I19" s="64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>$D:$D/$B:$B*100</f>
        <v>44.2287426118407</v>
      </c>
      <c r="F20" s="44">
        <f>$D:$D/$C:$C*100</f>
        <v>98.06726214686734</v>
      </c>
      <c r="G20" s="56">
        <f>G21+G22+G23</f>
        <v>15654.31</v>
      </c>
      <c r="H20" s="44">
        <f>$D:$D/$G:$G*100</f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>$D:$D/$B:$B*100</f>
        <v>44.26124778707039</v>
      </c>
      <c r="F21" s="44">
        <f>$D:$D/$C:$C*100</f>
        <v>98.87750085404579</v>
      </c>
      <c r="G21" s="60">
        <v>14665.83</v>
      </c>
      <c r="H21" s="44">
        <f>$D:$D/$G:$G*100</f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>$D:$D/$B:$B*100</f>
        <v>61.73592493297586</v>
      </c>
      <c r="F22" s="44">
        <f>$D:$D/$C:$C*100</f>
        <v>73.688</v>
      </c>
      <c r="G22" s="60">
        <v>791.92</v>
      </c>
      <c r="H22" s="44">
        <f>$D:$D/$G:$G*100</f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>$D:$D/$B:$B*100</f>
        <v>26.775808133472367</v>
      </c>
      <c r="F23" s="44">
        <f>$D:$D/$C:$C*100</f>
        <v>130.63695563695566</v>
      </c>
      <c r="G23" s="60">
        <v>196.56</v>
      </c>
      <c r="H23" s="44">
        <f>$D:$D/$G:$G*100</f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>$D:$D/$B:$B*100</f>
        <v>17.664317437926357</v>
      </c>
      <c r="F24" s="44">
        <f>$D:$D/$C:$C*100</f>
        <v>91.56143873549397</v>
      </c>
      <c r="G24" s="56">
        <f>SUM(G25:G26)</f>
        <v>6713.71</v>
      </c>
      <c r="H24" s="44">
        <f>$D:$D/$G:$G*100</f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>$D:$D/$B:$B*100</f>
        <v>9.987898772438793</v>
      </c>
      <c r="F25" s="44">
        <f>$D:$D/$C:$C*100</f>
        <v>99.4778947368421</v>
      </c>
      <c r="G25" s="60">
        <v>1611.45</v>
      </c>
      <c r="H25" s="44">
        <f>$D:$D/$G:$G*100</f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>$D:$D/$B:$B*100</f>
        <v>26.02645651886092</v>
      </c>
      <c r="F26" s="44">
        <f>$D:$D/$C:$C*100</f>
        <v>88.61347716502098</v>
      </c>
      <c r="G26" s="60">
        <v>5102.26</v>
      </c>
      <c r="H26" s="44">
        <f>$D:$D/$G:$G*100</f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>$D:$D/$B:$B*100</f>
        <v>34.49223416965353</v>
      </c>
      <c r="F27" s="44">
        <f>$D:$D/$C:$C*100</f>
        <v>105.48676768093806</v>
      </c>
      <c r="G27" s="56">
        <f>G28+G29+G30</f>
        <v>5753.68</v>
      </c>
      <c r="H27" s="44">
        <f>$D:$D/$G:$G*100</f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>$D:$D/$B:$B*100</f>
        <v>34.55283002159386</v>
      </c>
      <c r="F28" s="44">
        <f>$D:$D/$C:$C*100</f>
        <v>105.67479166666666</v>
      </c>
      <c r="G28" s="60">
        <v>5722.68</v>
      </c>
      <c r="H28" s="44">
        <f>$D:$D/$G:$G*100</f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>$D:$D/$B:$B*100</f>
        <v>20.75471698113208</v>
      </c>
      <c r="F29" s="44">
        <f>$D:$D/$C:$C*100</f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>$D:$D/$B:$B*100</f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>$D:$D/$C:$C*100</f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>$D:$D/$C:$C*100</f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>$D:$D/$C:$C*100</f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>$D:$D/$C:$C*100</f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>$D:$D/$C:$C*100</f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>$D:$D/$C:$C*100</f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>$D:$D/$C:$C*100</f>
        <v>161.14754098360655</v>
      </c>
      <c r="G47" s="60">
        <v>62.82</v>
      </c>
      <c r="H47" s="44">
        <f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>$D:$D/$B:$B*100</f>
        <v>59.902857142857144</v>
      </c>
      <c r="F48" s="44">
        <f>$D:$D/$C:$C*100</f>
        <v>190.6</v>
      </c>
      <c r="G48" s="60">
        <v>1035.17</v>
      </c>
      <c r="H48" s="44">
        <f>$D:$D/$G:$G*100</f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>$D:$D/$B:$B*100</f>
        <v>65.51500405515004</v>
      </c>
      <c r="F49" s="44">
        <f>$D:$D/$C:$C*100</f>
        <v>100.17205834482972</v>
      </c>
      <c r="G49" s="56">
        <v>5107.55</v>
      </c>
      <c r="H49" s="44">
        <f>$D:$D/$G:$G*100</f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>$D:$D/$B:$B*100</f>
        <v>#DIV/0!</v>
      </c>
      <c r="F50" s="44" t="e">
        <f>$D:$D/$C:$C*100</f>
        <v>#DIV/0!</v>
      </c>
      <c r="G50" s="60"/>
      <c r="H50" s="44" t="e">
        <f>$D:$D/$G:$G*100</f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>$D:$D/$B:$B*100</f>
        <v>#DIV/0!</v>
      </c>
      <c r="F51" s="44" t="e">
        <f>$D:$D/$C:$C*100</f>
        <v>#DIV/0!</v>
      </c>
      <c r="G51" s="60"/>
      <c r="H51" s="44" t="e">
        <f>$D:$D/$G:$G*100</f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>$D:$D/$B:$B*100</f>
        <v>#DIV/0!</v>
      </c>
      <c r="F52" s="44" t="e">
        <f>$D:$D/$C:$C*100</f>
        <v>#DIV/0!</v>
      </c>
      <c r="G52" s="60"/>
      <c r="H52" s="44" t="e">
        <f>$D:$D/$G:$G*100</f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>$D:$D/$B:$B*100</f>
        <v>#DIV/0!</v>
      </c>
      <c r="F53" s="44" t="e">
        <f>$D:$D/$C:$C*100</f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>$D:$D/$C:$C*100</f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>$D:$D/$C:$C*100</f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>$D:$D/$C:$C*100</f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>$D:$D/$C:$C*100</f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>$D:$D/$C:$C*100</f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>$D:$D/$B:$B*100</f>
        <v>#DIV/0!</v>
      </c>
      <c r="F59" s="44" t="e">
        <f>$D:$D/$C:$C*100</f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>$D:$D/$B:$B*100</f>
        <v>-33.79482382288743</v>
      </c>
      <c r="F60" s="44" t="s">
        <v>110</v>
      </c>
      <c r="G60" s="55">
        <v>53.24</v>
      </c>
      <c r="H60" s="44">
        <f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>$D:$D/$B:$B*100</f>
        <v>34.96610413812207</v>
      </c>
      <c r="F61" s="44">
        <f>$D:$D/$C:$C*100</f>
        <v>99.39673104046271</v>
      </c>
      <c r="G61" s="56">
        <f>G8+G15+G20+G24+G27+G31+G34+G43+G44+G45+G60+G49</f>
        <v>155699.99999999997</v>
      </c>
      <c r="H61" s="44">
        <f>$D:$D/$G:$G*100</f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>$D:$D/$B:$B*100</f>
        <v>30.244262470636645</v>
      </c>
      <c r="F62" s="44">
        <f>$D:$D/$C:$C*100</f>
        <v>99.93238786888212</v>
      </c>
      <c r="G62" s="56">
        <f>G63+G69+G68</f>
        <v>578108.01</v>
      </c>
      <c r="H62" s="44">
        <f>$D:$D/$G:$G*100</f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>$D:$D/$B:$B*100</f>
        <v>30.343886071671918</v>
      </c>
      <c r="F63" s="44">
        <f>$D:$D/$C:$C*100</f>
        <v>100.00000329715348</v>
      </c>
      <c r="G63" s="56">
        <f>G64+G65+G67+G66</f>
        <v>578975.09</v>
      </c>
      <c r="H63" s="44">
        <f>$D:$D/$G:$G*100</f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>$D:$D/$B:$B*100</f>
        <v>39.8563352465097</v>
      </c>
      <c r="F64" s="44">
        <f>$D:$D/$C:$C*100</f>
        <v>100</v>
      </c>
      <c r="G64" s="60">
        <v>163738.28</v>
      </c>
      <c r="H64" s="44">
        <f>$D:$D/$G:$G*100</f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>$D:$D/$B:$B*100</f>
        <v>6.002607663309966</v>
      </c>
      <c r="F65" s="44">
        <f>$D:$D/$C:$C*100</f>
        <v>100.000033629712</v>
      </c>
      <c r="G65" s="60">
        <v>48973.2</v>
      </c>
      <c r="H65" s="44">
        <f>$D:$D/$G:$G*100</f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>$D:$D/$B:$B*100</f>
        <v>38.128776909984296</v>
      </c>
      <c r="F66" s="44">
        <f>$D:$D/$C:$C*100</f>
        <v>100.00000259491546</v>
      </c>
      <c r="G66" s="60">
        <v>364679.03</v>
      </c>
      <c r="H66" s="44">
        <f>$D:$D/$G:$G*100</f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>$D:$D/$B:$B*100</f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0" ref="C71:I71">C70</f>
        <v>759915.2100000002</v>
      </c>
      <c r="D71" s="33">
        <f t="shared" si="0"/>
        <v>758567.9299999999</v>
      </c>
      <c r="E71" s="33">
        <f t="shared" si="0"/>
        <v>31.10055295767221</v>
      </c>
      <c r="F71" s="33">
        <f t="shared" si="0"/>
        <v>99.82270653590415</v>
      </c>
      <c r="G71" s="33">
        <f t="shared" si="0"/>
        <v>733808.01</v>
      </c>
      <c r="H71" s="33">
        <f t="shared" si="0"/>
        <v>103.3741686739015</v>
      </c>
      <c r="I71" s="33">
        <f t="shared" si="0"/>
        <v>168089.19999999998</v>
      </c>
    </row>
    <row r="72" spans="1:9" ht="12.75">
      <c r="A72" s="78" t="s">
        <v>22</v>
      </c>
      <c r="B72" s="79"/>
      <c r="C72" s="79"/>
      <c r="D72" s="79"/>
      <c r="E72" s="79"/>
      <c r="F72" s="79"/>
      <c r="G72" s="79"/>
      <c r="H72" s="79"/>
      <c r="I72" s="83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1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" ref="B95:I95">B96</f>
        <v>1872</v>
      </c>
      <c r="C95" s="33">
        <f t="shared" si="1"/>
        <v>0</v>
      </c>
      <c r="D95" s="33">
        <f t="shared" si="1"/>
        <v>0</v>
      </c>
      <c r="E95" s="33">
        <f t="shared" si="1"/>
        <v>0</v>
      </c>
      <c r="F95" s="33">
        <f t="shared" si="1"/>
        <v>0</v>
      </c>
      <c r="G95" s="33">
        <f t="shared" si="1"/>
        <v>0</v>
      </c>
      <c r="H95" s="33">
        <f t="shared" si="1"/>
        <v>0</v>
      </c>
      <c r="I95" s="33">
        <f t="shared" si="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>$D:$D/$B:$B*100</f>
        <v>34.227618455024825</v>
      </c>
      <c r="F98" s="27">
        <f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>$D:$D/$B:$B*100</f>
        <v>37.00022245976761</v>
      </c>
      <c r="F99" s="27">
        <f>$D:$D/$C:$C*100</f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>$D:$D/$B:$B*100</f>
        <v>42.35392624882833</v>
      </c>
      <c r="F100" s="27">
        <f>$D:$D/$C:$C*100</f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>$D:$D/$B:$B*100</f>
        <v>35.96577619106242</v>
      </c>
      <c r="F101" s="27">
        <f>$D:$D/$C:$C*100</f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>$D:$D/$B:$B*100</f>
        <v>12.186575917268266</v>
      </c>
      <c r="F102" s="27">
        <f>$D:$D/$C:$C*100</f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>$D:$D/$B:$B*100</f>
        <v>34.22742596596293</v>
      </c>
      <c r="F103" s="27">
        <f>$D:$D/$C:$C*100</f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>$D:$D/$B:$B*100</f>
        <v>21.947136262402516</v>
      </c>
      <c r="F104" s="24">
        <f>$D:$D/$C:$C*100</f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>$D:$D/$B:$B*100</f>
        <v>22.075483279027164</v>
      </c>
      <c r="F105" s="27">
        <f>$D:$D/$C:$C*100</f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>$D:$D/$B:$B*100</f>
        <v>19.45665119717442</v>
      </c>
      <c r="F106" s="27">
        <f>$D:$D/$C:$C*100</f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>$D:$D/$B:$B*100</f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>$D:$D/$B:$B*100</f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>$D:$D/$B:$B*100</f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>$D:$D/$B:$B*100</f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67" t="s">
        <v>55</v>
      </c>
      <c r="B121" s="65">
        <f>B73+B82+B83+B84+B90+B97+B104+B107+B109+B115+B119+B95</f>
        <v>2472458.3999999994</v>
      </c>
      <c r="C121" s="65">
        <f>C73+C82+C83+C84+C90+C97+C104+C107+C109+C115+C119+C95</f>
        <v>774254.1</v>
      </c>
      <c r="D121" s="65">
        <f>D73+D82+D83+D84+D90+D97+D104+D107+D109+D115+D119+D95</f>
        <v>725225.5000000001</v>
      </c>
      <c r="E121" s="68">
        <f>$D:$D/$B:$B*100</f>
        <v>29.332161867718394</v>
      </c>
      <c r="F121" s="68">
        <f>$D:$D/$C:$C*100</f>
        <v>93.6676344368083</v>
      </c>
      <c r="G121" s="65">
        <f>G73+G84+G90+G97+G104+G107+G109+G115+G119+G82+G83</f>
        <v>685928</v>
      </c>
      <c r="H121" s="68">
        <f>$D:$D/$G:$G*100</f>
        <v>105.7290998472143</v>
      </c>
      <c r="I121" s="65" t="e">
        <f>I73+I82+I83+I84+I90+I97+I104+I107+I109+I115+I119+I95</f>
        <v>#REF!</v>
      </c>
    </row>
    <row r="122" spans="1:9" ht="17.25" customHeight="1">
      <c r="A122" s="66" t="s">
        <v>56</v>
      </c>
      <c r="B122" s="65">
        <f>B71-B121</f>
        <v>-33376.589999999385</v>
      </c>
      <c r="C122" s="65">
        <f>C71-C121</f>
        <v>-14338.889999999781</v>
      </c>
      <c r="D122" s="65">
        <f>D71-D121</f>
        <v>33342.42999999982</v>
      </c>
      <c r="E122" s="65">
        <f>E71-E121</f>
        <v>1.7683910899538162</v>
      </c>
      <c r="F122" s="65"/>
      <c r="G122" s="65">
        <f>G71-G121</f>
        <v>47880.01000000001</v>
      </c>
      <c r="H122" s="65"/>
      <c r="I122" s="65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2" ref="C124:H124">C126+C127</f>
        <v>0</v>
      </c>
      <c r="D124" s="25">
        <f>D126+D127</f>
        <v>45134</v>
      </c>
      <c r="E124" s="25">
        <f t="shared" si="2"/>
        <v>0</v>
      </c>
      <c r="F124" s="25">
        <f t="shared" si="2"/>
        <v>0</v>
      </c>
      <c r="G124" s="25">
        <f t="shared" si="2"/>
        <v>0</v>
      </c>
      <c r="H124" s="25">
        <f t="shared" si="2"/>
        <v>0</v>
      </c>
      <c r="I124" s="65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69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69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69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69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69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69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2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2022-05-12T11:05:23Z</cp:lastPrinted>
  <dcterms:created xsi:type="dcterms:W3CDTF">2010-09-10T01:16:58Z</dcterms:created>
  <dcterms:modified xsi:type="dcterms:W3CDTF">2023-03-27T05:04:09Z</dcterms:modified>
  <cp:category/>
  <cp:version/>
  <cp:contentType/>
  <cp:contentStatus/>
</cp:coreProperties>
</file>