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</sheets>
  <externalReferences>
    <externalReference r:id="rId8"/>
  </externalReferences>
  <definedNames>
    <definedName name="_xlnm.Print_Titles" localSheetId="3">'Апрель'!$4:$5</definedName>
    <definedName name="_xlnm.Print_Titles" localSheetId="4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<sst xmlns="http://schemas.openxmlformats.org/spreadsheetml/2006/main" count="793" uniqueCount="173">
  <si>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</si>
  <si>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</si>
  <si>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</si>
  <si>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</si>
  <si>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</si>
  <si>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</si>
  <si>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</si>
  <si>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</si>
  <si>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</si>
  <si>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</si>
  <si>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</si>
  <si>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</si>
  <si>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</si>
  <si>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</si>
  <si>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</si>
  <si>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</si>
  <si>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</si>
  <si>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</si>
  <si>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</si>
  <si>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</si>
  <si>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</si>
  <si>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</si>
  <si>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</si>
  <si>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</si>
  <si>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</si>
  <si>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</si>
  <si>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</si>
  <si>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</si>
  <si>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</si>
  <si>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</si>
  <si>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</si>
  <si>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</si>
  <si>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</si>
  <si>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</si>
  <si>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</si>
  <si>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</si>
  <si>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</si>
  <si>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</si>
  <si>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</si>
  <si>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</si>
  <si>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</si>
  <si>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</si>
  <si>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</si>
  <si>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</si>
  <si>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</si>
  <si>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</si>
  <si>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</si>
  <si>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</si>
  <si>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</si>
  <si>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</si>
  <si>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</si>
  <si>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</si>
  <si>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</si>
  <si>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</si>
  <si>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</si>
  <si>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</si>
  <si>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</si>
  <si>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</si>
  <si>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</si>
  <si>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</si>
  <si>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</si>
  <si>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</si>
  <si>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</si>
  <si>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</si>
  <si>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</si>
  <si>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</si>
  <si>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</si>
  <si>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</si>
  <si>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</si>
  <si>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</si>
  <si>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</si>
  <si>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</si>
  <si>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</si>
  <si>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</si>
  <si>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</si>
  <si>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</si>
  <si>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</si>
  <si>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</si>
  <si>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</si>
  <si>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</si>
  <si>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</si>
  <si>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</si>
  <si>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</si>
  <si>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</si>
  <si>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</si>
  <si>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</si>
  <si>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</si>
  <si>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</si>
  <si>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</si>
  <si>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</si>
  <si>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</si>
  <si>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</si>
  <si>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</si>
  <si>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</si>
  <si>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</si>
  <si>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</si>
  <si>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</si>
  <si>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</si>
  <si>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</si>
  <si>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</si>
  <si>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</si>
  <si>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</si>
  <si>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</si>
  <si>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</si>
  <si>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</si>
  <si>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</si>
  <si>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</si>
  <si>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</si>
  <si>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</si>
  <si>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</si>
  <si>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</si>
  <si>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</si>
  <si>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</si>
  <si>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</si>
  <si>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</si>
  <si>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</si>
  <si>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</si>
  <si>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</si>
  <si>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</si>
  <si>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</si>
  <si>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</si>
  <si>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</si>
  <si>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</si>
  <si>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</si>
  <si>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</si>
  <si>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</si>
  <si>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</si>
  <si>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</si>
  <si>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</si>
  <si>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</si>
  <si>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</si>
  <si>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</si>
  <si>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</si>
  <si>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</si>
  <si>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</si>
  <si>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</si>
  <si>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</si>
  <si>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</si>
  <si>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</si>
  <si>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</si>
  <si>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</si>
  <si>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</si>
  <si>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</si>
  <si>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</si>
  <si>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</si>
  <si>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</si>
  <si>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</si>
  <si>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</si>
  <si>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</si>
  <si>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</si>
  <si>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</si>
  <si>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</si>
  <si>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</si>
  <si>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</si>
  <si>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</si>
  <si>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</si>
  <si>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</si>
  <si>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</si>
  <si>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</si>
  <si>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</si>
  <si>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</si>
  <si>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</si>
  <si>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</si>
  <si>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</si>
  <si>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</si>
  <si>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</si>
  <si>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</si>
  <si>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На 01.04.2023</t>
  </si>
  <si>
    <t>На 01.04.2022</t>
  </si>
  <si>
    <t>План за 4 мес 2023 г.</t>
  </si>
  <si>
    <t>на 01 мая 2023 года</t>
  </si>
  <si>
    <t>На 01.05.2023</t>
  </si>
  <si>
    <t>На 01.05.2022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</si>
</sst>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2%20&#1075;&#1086;&#1076;\&#1057;&#1072;&#1081;&#1090;\&#1043;&#1054;&#1058;&#1054;&#1042;&#1054;\&#1056;&#1072;&#1089;&#1093;&#1086;&#1076;&#1099;%20&#1085;&#1072;%2001.05.2022\&#1076;&#1086;&#1093;&#1086;&#1076;&#1099;-&#1088;&#1072;&#1089;&#1093;&#1086;&#1076;&#1099;%20&#1085;&#1072;%20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</sheetNames>
    <sheetDataSet>
      <sheetData sheetId="3">
        <row r="7">
          <cell r="D7">
            <v>221241.6</v>
          </cell>
        </row>
        <row r="8">
          <cell r="D8">
            <v>126230.90000000002</v>
          </cell>
        </row>
        <row r="9">
          <cell r="D9">
            <v>2223.1</v>
          </cell>
        </row>
        <row r="10">
          <cell r="D10">
            <v>124007.80000000002</v>
          </cell>
        </row>
        <row r="11">
          <cell r="D11">
            <v>73871.1</v>
          </cell>
        </row>
        <row r="12">
          <cell r="D12">
            <v>867.9</v>
          </cell>
        </row>
        <row r="13">
          <cell r="D13">
            <v>1510.6</v>
          </cell>
        </row>
        <row r="14">
          <cell r="D14">
            <v>1181.1</v>
          </cell>
        </row>
        <row r="15">
          <cell r="D15">
            <v>46577.1</v>
          </cell>
        </row>
        <row r="16">
          <cell r="D16">
            <v>17999.9</v>
          </cell>
        </row>
        <row r="17">
          <cell r="D17">
            <v>8785.5</v>
          </cell>
        </row>
        <row r="18">
          <cell r="D18">
            <v>60.3</v>
          </cell>
        </row>
        <row r="19">
          <cell r="D19">
            <v>10425.9</v>
          </cell>
        </row>
        <row r="20">
          <cell r="D20">
            <v>-1271.9</v>
          </cell>
        </row>
        <row r="21">
          <cell r="D21">
            <v>46749.100000000006</v>
          </cell>
        </row>
        <row r="22">
          <cell r="D22">
            <v>35948.5</v>
          </cell>
        </row>
        <row r="23">
          <cell r="D23">
            <v>57.4</v>
          </cell>
        </row>
        <row r="24">
          <cell r="D24">
            <v>536.8</v>
          </cell>
        </row>
        <row r="25">
          <cell r="D25">
            <v>10206.4</v>
          </cell>
        </row>
        <row r="26">
          <cell r="D26">
            <v>6167.3</v>
          </cell>
        </row>
        <row r="27">
          <cell r="D27">
            <v>2496.5</v>
          </cell>
        </row>
        <row r="28">
          <cell r="D28">
            <v>3670.8</v>
          </cell>
        </row>
        <row r="29">
          <cell r="D29">
            <v>5111.099999999999</v>
          </cell>
        </row>
        <row r="30">
          <cell r="D30">
            <v>5061.9</v>
          </cell>
        </row>
        <row r="31">
          <cell r="D31">
            <v>19.2</v>
          </cell>
        </row>
        <row r="32">
          <cell r="D32">
            <v>30</v>
          </cell>
        </row>
        <row r="33">
          <cell r="D33">
            <v>0.02</v>
          </cell>
        </row>
        <row r="34">
          <cell r="D34">
            <v>0.02</v>
          </cell>
        </row>
        <row r="35">
          <cell r="D35">
            <v>0</v>
          </cell>
        </row>
        <row r="36">
          <cell r="D36">
            <v>16357.699999999997</v>
          </cell>
        </row>
        <row r="38">
          <cell r="D38">
            <v>9989.9</v>
          </cell>
        </row>
        <row r="39">
          <cell r="D39">
            <v>926.9</v>
          </cell>
        </row>
        <row r="40">
          <cell r="D40">
            <v>70.9</v>
          </cell>
        </row>
        <row r="41">
          <cell r="D41">
            <v>4400.2</v>
          </cell>
        </row>
        <row r="42">
          <cell r="D42">
            <v>0</v>
          </cell>
        </row>
        <row r="43">
          <cell r="D43">
            <v>105.5</v>
          </cell>
        </row>
        <row r="44">
          <cell r="D44">
            <v>864.3</v>
          </cell>
        </row>
        <row r="45">
          <cell r="D45">
            <v>382.5</v>
          </cell>
        </row>
        <row r="46">
          <cell r="D46">
            <v>432.6</v>
          </cell>
        </row>
        <row r="47">
          <cell r="D47">
            <v>696.6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696.6</v>
          </cell>
        </row>
        <row r="51">
          <cell r="D51">
            <v>1113.9</v>
          </cell>
        </row>
        <row r="62">
          <cell r="D62">
            <v>0</v>
          </cell>
        </row>
        <row r="63">
          <cell r="D63">
            <v>221241.60000000003</v>
          </cell>
        </row>
        <row r="64">
          <cell r="D64">
            <v>528832.2999999999</v>
          </cell>
        </row>
        <row r="65">
          <cell r="D65">
            <v>547205.2</v>
          </cell>
        </row>
        <row r="66">
          <cell r="D66">
            <v>136055.8</v>
          </cell>
        </row>
        <row r="67">
          <cell r="D67">
            <v>101936.4</v>
          </cell>
        </row>
        <row r="68">
          <cell r="D68">
            <v>297190</v>
          </cell>
        </row>
        <row r="69">
          <cell r="D69">
            <v>12023</v>
          </cell>
        </row>
        <row r="70">
          <cell r="D70">
            <v>0</v>
          </cell>
        </row>
        <row r="71">
          <cell r="D71">
            <v>-18372.9</v>
          </cell>
        </row>
        <row r="72">
          <cell r="D72">
            <v>750073.8999999999</v>
          </cell>
        </row>
        <row r="78">
          <cell r="D78">
            <v>41910.9</v>
          </cell>
        </row>
        <row r="79">
          <cell r="D79">
            <v>684</v>
          </cell>
        </row>
        <row r="80">
          <cell r="D80">
            <v>2007.4</v>
          </cell>
        </row>
        <row r="81">
          <cell r="D81">
            <v>18836.4</v>
          </cell>
        </row>
        <row r="82">
          <cell r="D82">
            <v>170</v>
          </cell>
        </row>
        <row r="83">
          <cell r="D83">
            <v>4585.8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15627.3</v>
          </cell>
        </row>
        <row r="87">
          <cell r="D87">
            <v>126.4</v>
          </cell>
        </row>
        <row r="88">
          <cell r="D88">
            <v>1569.3</v>
          </cell>
        </row>
        <row r="89">
          <cell r="D89">
            <v>20692.800000000003</v>
          </cell>
        </row>
        <row r="92">
          <cell r="D92">
            <v>6872.5</v>
          </cell>
        </row>
        <row r="93">
          <cell r="D93">
            <v>9994.4</v>
          </cell>
        </row>
        <row r="94">
          <cell r="D94">
            <v>3825.9</v>
          </cell>
        </row>
        <row r="95">
          <cell r="D95">
            <v>18527.8</v>
          </cell>
        </row>
        <row r="96">
          <cell r="D96">
            <v>0</v>
          </cell>
        </row>
        <row r="97">
          <cell r="D97">
            <v>63.2</v>
          </cell>
        </row>
        <row r="98">
          <cell r="D98">
            <v>10115.8</v>
          </cell>
        </row>
        <row r="99">
          <cell r="D99">
            <v>8348.8</v>
          </cell>
        </row>
        <row r="100">
          <cell r="D100">
            <v>308.1</v>
          </cell>
        </row>
        <row r="101">
          <cell r="D101">
            <v>308.1</v>
          </cell>
        </row>
        <row r="102">
          <cell r="D102">
            <v>446811.4</v>
          </cell>
        </row>
        <row r="103">
          <cell r="D103">
            <v>176107.5</v>
          </cell>
        </row>
        <row r="104">
          <cell r="D104">
            <v>173333.1</v>
          </cell>
        </row>
        <row r="105">
          <cell r="D105">
            <v>40195.7</v>
          </cell>
        </row>
        <row r="106">
          <cell r="D106">
            <v>131.7</v>
          </cell>
        </row>
        <row r="107">
          <cell r="D107">
            <v>8065</v>
          </cell>
        </row>
        <row r="108">
          <cell r="D108">
            <v>48978.4</v>
          </cell>
        </row>
        <row r="109">
          <cell r="D109">
            <v>42754.899999999994</v>
          </cell>
        </row>
        <row r="110">
          <cell r="D110">
            <v>41930.2</v>
          </cell>
        </row>
        <row r="111">
          <cell r="D111">
            <v>824.7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29512</v>
          </cell>
        </row>
        <row r="115">
          <cell r="D115">
            <v>647.2</v>
          </cell>
        </row>
        <row r="116">
          <cell r="D116">
            <v>0</v>
          </cell>
        </row>
        <row r="117">
          <cell r="D117">
            <v>25168.8</v>
          </cell>
        </row>
        <row r="118">
          <cell r="D118">
            <v>3103.5</v>
          </cell>
        </row>
        <row r="119">
          <cell r="D119">
            <v>592.5</v>
          </cell>
        </row>
        <row r="120">
          <cell r="D120">
            <v>85432.3</v>
          </cell>
        </row>
        <row r="121">
          <cell r="D121">
            <v>23255.2</v>
          </cell>
        </row>
        <row r="122">
          <cell r="D122">
            <v>60808.9</v>
          </cell>
        </row>
        <row r="123">
          <cell r="D123">
            <v>1368.2</v>
          </cell>
        </row>
        <row r="124">
          <cell r="D124">
            <v>2.01384</v>
          </cell>
        </row>
        <row r="125">
          <cell r="D125">
            <v>2.01384</v>
          </cell>
        </row>
        <row r="126">
          <cell r="D126">
            <v>687647.9138400002</v>
          </cell>
        </row>
        <row r="127">
          <cell r="D127">
            <v>62425.98615999974</v>
          </cell>
        </row>
        <row r="129">
          <cell r="D129">
            <v>93247.5</v>
          </cell>
        </row>
        <row r="131">
          <cell r="D131">
            <v>60071.5</v>
          </cell>
        </row>
        <row r="132">
          <cell r="D132">
            <v>33176</v>
          </cell>
        </row>
        <row r="133">
          <cell r="D133">
            <v>-12050</v>
          </cell>
        </row>
        <row r="134">
          <cell r="D134" t="str">
            <v>-</v>
          </cell>
        </row>
        <row r="135">
          <cell r="D135">
            <v>12050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29"/>
    </row>
    <row r="2" spans="1:9" ht="15">
      <c r="A2" s="98" t="s">
        <v>149</v>
      </c>
      <c r="B2" s="98"/>
      <c r="C2" s="98"/>
      <c r="D2" s="98"/>
      <c r="E2" s="98"/>
      <c r="F2" s="98"/>
      <c r="G2" s="98"/>
      <c r="H2" s="98"/>
      <c r="I2" s="30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94" t="s">
        <v>22</v>
      </c>
      <c r="B78" s="95"/>
      <c r="C78" s="95"/>
      <c r="D78" s="95"/>
      <c r="E78" s="95"/>
      <c r="F78" s="95"/>
      <c r="G78" s="95"/>
      <c r="H78" s="95"/>
      <c r="I78" s="96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1" sqref="D13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29"/>
    </row>
    <row r="2" spans="1:9" ht="15">
      <c r="A2" s="98" t="s">
        <v>153</v>
      </c>
      <c r="B2" s="98"/>
      <c r="C2" s="98"/>
      <c r="D2" s="98"/>
      <c r="E2" s="98"/>
      <c r="F2" s="98"/>
      <c r="G2" s="98"/>
      <c r="H2" s="98"/>
      <c r="I2" s="30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94" t="s">
        <v>22</v>
      </c>
      <c r="B78" s="95"/>
      <c r="C78" s="95"/>
      <c r="D78" s="95"/>
      <c r="E78" s="95"/>
      <c r="F78" s="95"/>
      <c r="G78" s="95"/>
      <c r="H78" s="95"/>
      <c r="I78" s="96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03" t="s">
        <v>102</v>
      </c>
      <c r="B1" s="103"/>
      <c r="C1" s="103"/>
      <c r="D1" s="103"/>
      <c r="E1" s="103"/>
      <c r="F1" s="103"/>
      <c r="G1" s="103"/>
      <c r="H1" s="103"/>
      <c r="I1" s="86"/>
    </row>
    <row r="2" spans="1:9" ht="12.75">
      <c r="A2" s="104" t="s">
        <v>163</v>
      </c>
      <c r="B2" s="104"/>
      <c r="C2" s="104"/>
      <c r="D2" s="104"/>
      <c r="E2" s="104"/>
      <c r="F2" s="104"/>
      <c r="G2" s="104"/>
      <c r="H2" s="104"/>
      <c r="I2" s="87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05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07" t="s">
        <v>22</v>
      </c>
      <c r="B79" s="107"/>
      <c r="C79" s="107"/>
      <c r="D79" s="107"/>
      <c r="E79" s="107"/>
      <c r="F79" s="107"/>
      <c r="G79" s="107"/>
      <c r="H79" s="107"/>
      <c r="I79" s="107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 aca="true" t="shared" si="2" ref="B91:H91">B92+B93+B94+B95</f>
        <v>596302.2999999999</v>
      </c>
      <c r="C91" s="33">
        <f t="shared" si="2"/>
        <v>34422.5</v>
      </c>
      <c r="D91" s="33">
        <f t="shared" si="2"/>
        <v>35112.100000000006</v>
      </c>
      <c r="E91" s="33">
        <f t="shared" si="2"/>
        <v>32.85806682216892</v>
      </c>
      <c r="F91" s="33">
        <f t="shared" si="2"/>
        <v>221.1553210418137</v>
      </c>
      <c r="G91" s="80">
        <f t="shared" si="2"/>
        <v>10592.23345</v>
      </c>
      <c r="H91" s="33">
        <f t="shared" si="2"/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 t="shared" si="3"/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 t="shared" si="3"/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 t="shared" si="3"/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 t="shared" si="3"/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 t="shared" si="3"/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 aca="true" t="shared" si="4" ref="E105:E115">$D:$D/$B:$B*100</f>
        <v>20.764694615949825</v>
      </c>
      <c r="F105" s="28">
        <f aca="true" t="shared" si="5" ref="F105:F113"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 t="shared" si="4"/>
        <v>20.308136885058236</v>
      </c>
      <c r="F106" s="28">
        <f t="shared" si="5"/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 t="shared" si="4"/>
        <v>19.452390794904826</v>
      </c>
      <c r="F107" s="28">
        <f t="shared" si="5"/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 t="shared" si="4"/>
        <v>13.347298313460094</v>
      </c>
      <c r="F108" s="28">
        <f t="shared" si="5"/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 t="shared" si="4"/>
        <v>14.468688672966405</v>
      </c>
      <c r="F109" s="28">
        <f t="shared" si="5"/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 t="shared" si="4"/>
        <v>18.14356056165285</v>
      </c>
      <c r="F110" s="28">
        <f t="shared" si="5"/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 t="shared" si="4"/>
        <v>16.704467288738087</v>
      </c>
      <c r="F111" s="25">
        <f t="shared" si="5"/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 t="shared" si="4"/>
        <v>17.15448853009839</v>
      </c>
      <c r="F112" s="28">
        <f t="shared" si="5"/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 t="shared" si="4"/>
        <v>15.581406496453623</v>
      </c>
      <c r="F113" s="28">
        <f t="shared" si="5"/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 aca="true" t="shared" si="6" ref="E117:E122"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 t="shared" si="6"/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 t="shared" si="6"/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 t="shared" si="6"/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 t="shared" si="6"/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 t="shared" si="6"/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93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167</v>
      </c>
      <c r="E129" s="27"/>
      <c r="F129" s="27"/>
      <c r="G129" s="27" t="s">
        <v>168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 t="shared" si="7"/>
        <v>217485.5</v>
      </c>
      <c r="E130" s="77">
        <f t="shared" si="7"/>
        <v>0</v>
      </c>
      <c r="F130" s="77">
        <f t="shared" si="7"/>
        <v>0</v>
      </c>
      <c r="G130" s="26">
        <v>83341.6</v>
      </c>
      <c r="H130" s="77">
        <f t="shared" si="7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26">
        <f>G135-G136</f>
        <v>-12050</v>
      </c>
      <c r="H134" s="26">
        <f t="shared" si="8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tabSelected="1" view="pageBreakPreview" zoomScaleSheetLayoutView="100" zoomScalePageLayoutView="0" workbookViewId="0" topLeftCell="A1">
      <pane xSplit="1" ySplit="6" topLeftCell="C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4" sqref="D13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03" t="s">
        <v>102</v>
      </c>
      <c r="B1" s="103"/>
      <c r="C1" s="103"/>
      <c r="D1" s="103"/>
      <c r="E1" s="103"/>
      <c r="F1" s="103"/>
      <c r="G1" s="103"/>
      <c r="H1" s="103"/>
      <c r="I1" s="86"/>
    </row>
    <row r="2" spans="1:9" ht="12.75">
      <c r="A2" s="104" t="s">
        <v>170</v>
      </c>
      <c r="B2" s="104"/>
      <c r="C2" s="104"/>
      <c r="D2" s="104"/>
      <c r="E2" s="104"/>
      <c r="F2" s="104"/>
      <c r="G2" s="104"/>
      <c r="H2" s="104"/>
      <c r="I2" s="87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05" t="s">
        <v>3</v>
      </c>
      <c r="B6" s="105"/>
      <c r="C6" s="105"/>
      <c r="D6" s="105"/>
      <c r="E6" s="105"/>
      <c r="F6" s="105"/>
      <c r="G6" s="105"/>
      <c r="H6" s="105"/>
      <c r="I6" s="106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190506.76</v>
      </c>
      <c r="D7" s="33">
        <f>D8+D17+D22+D27+D30+D38+D47+D48+D49+D53+D64+D37</f>
        <v>203257.98</v>
      </c>
      <c r="E7" s="25">
        <f>D7/B7*100</f>
        <v>28.13733620612217</v>
      </c>
      <c r="F7" s="25">
        <v>27699.089999999997</v>
      </c>
      <c r="G7" s="33">
        <f>'[1]Апрель'!D7</f>
        <v>221241.6</v>
      </c>
      <c r="H7" s="25">
        <f>C7/G7*100</f>
        <v>86.10801946830976</v>
      </c>
      <c r="I7" s="33">
        <f>D7-март!D7</f>
        <v>80183.47999999998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85621</v>
      </c>
      <c r="D8" s="25">
        <f>D9+D10</f>
        <v>86612.71000000002</v>
      </c>
      <c r="E8" s="25">
        <f aca="true" t="shared" si="0" ref="E8:E73">D8/B8*100</f>
        <v>23.708360432447115</v>
      </c>
      <c r="F8" s="25">
        <v>10645.39</v>
      </c>
      <c r="G8" s="33">
        <f>'[1]Апрель'!D8</f>
        <v>126230.90000000002</v>
      </c>
      <c r="H8" s="25">
        <f aca="true" t="shared" si="1" ref="H8:H73">C8/G8*100</f>
        <v>67.82887549720392</v>
      </c>
      <c r="I8" s="33">
        <f>D8-март!D8</f>
        <v>21460.210000000006</v>
      </c>
    </row>
    <row r="9" spans="1:9" ht="25.5">
      <c r="A9" s="54" t="s">
        <v>5</v>
      </c>
      <c r="B9" s="27">
        <v>8631</v>
      </c>
      <c r="C9" s="27">
        <v>5750</v>
      </c>
      <c r="D9" s="27">
        <v>6328.13</v>
      </c>
      <c r="E9" s="27">
        <f t="shared" si="0"/>
        <v>73.31861893175761</v>
      </c>
      <c r="F9" s="25">
        <v>200.86</v>
      </c>
      <c r="G9" s="33">
        <f>'[1]Апрель'!D9</f>
        <v>2223.1</v>
      </c>
      <c r="H9" s="25">
        <f t="shared" si="1"/>
        <v>258.6478341055283</v>
      </c>
      <c r="I9" s="33">
        <f>D9-март!D9</f>
        <v>2007.33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79871</v>
      </c>
      <c r="D10" s="33">
        <f>SUM(D11:D16)</f>
        <v>80284.58000000002</v>
      </c>
      <c r="E10" s="25">
        <f t="shared" si="0"/>
        <v>22.507932556310077</v>
      </c>
      <c r="F10" s="25">
        <v>10444.529999999999</v>
      </c>
      <c r="G10" s="33">
        <f>'[1]Апрель'!D10</f>
        <v>124007.80000000002</v>
      </c>
      <c r="H10" s="25">
        <f t="shared" si="1"/>
        <v>64.40804530037626</v>
      </c>
      <c r="I10" s="33">
        <f>D10-март!D10</f>
        <v>19452.880000000005</v>
      </c>
    </row>
    <row r="11" spans="1:9" ht="51">
      <c r="A11" s="51" t="s">
        <v>74</v>
      </c>
      <c r="B11" s="27">
        <v>336860.2</v>
      </c>
      <c r="C11" s="27">
        <v>74000</v>
      </c>
      <c r="D11" s="27">
        <v>76932.26</v>
      </c>
      <c r="E11" s="27">
        <f t="shared" si="0"/>
        <v>22.838037856653887</v>
      </c>
      <c r="F11" s="27">
        <v>10058</v>
      </c>
      <c r="G11" s="33">
        <f>'[1]Апрель'!D11</f>
        <v>73871.1</v>
      </c>
      <c r="H11" s="25">
        <f t="shared" si="1"/>
        <v>100.17449313737036</v>
      </c>
      <c r="I11" s="33">
        <f>D11-март!D11</f>
        <v>17226.959999999992</v>
      </c>
    </row>
    <row r="12" spans="1:9" ht="51" customHeight="1">
      <c r="A12" s="51" t="s">
        <v>75</v>
      </c>
      <c r="B12" s="27">
        <v>1745</v>
      </c>
      <c r="C12" s="27">
        <v>581</v>
      </c>
      <c r="D12" s="27">
        <v>900.57</v>
      </c>
      <c r="E12" s="27">
        <f t="shared" si="0"/>
        <v>51.60859598853869</v>
      </c>
      <c r="F12" s="27">
        <v>81.56</v>
      </c>
      <c r="G12" s="33">
        <f>'[1]Апрель'!D12</f>
        <v>867.9</v>
      </c>
      <c r="H12" s="25">
        <f t="shared" si="1"/>
        <v>66.94319622076276</v>
      </c>
      <c r="I12" s="33">
        <f>D12-март!D12</f>
        <v>1066.77</v>
      </c>
    </row>
    <row r="13" spans="1:9" ht="25.5">
      <c r="A13" s="51" t="s">
        <v>76</v>
      </c>
      <c r="B13" s="27">
        <v>5600.4</v>
      </c>
      <c r="C13" s="27">
        <v>1630</v>
      </c>
      <c r="D13" s="27">
        <v>41.77</v>
      </c>
      <c r="E13" s="27">
        <f t="shared" si="0"/>
        <v>0.7458395828869367</v>
      </c>
      <c r="F13" s="27">
        <v>117.15</v>
      </c>
      <c r="G13" s="33">
        <f>'[1]Апрель'!D13</f>
        <v>1510.6</v>
      </c>
      <c r="H13" s="25">
        <f t="shared" si="1"/>
        <v>107.90414404872237</v>
      </c>
      <c r="I13" s="33">
        <f>D13-март!D13</f>
        <v>90.47</v>
      </c>
    </row>
    <row r="14" spans="1:9" ht="63.75">
      <c r="A14" s="51" t="s">
        <v>78</v>
      </c>
      <c r="B14" s="27">
        <v>3850</v>
      </c>
      <c r="C14" s="27">
        <v>1160</v>
      </c>
      <c r="D14" s="27">
        <v>1164.13</v>
      </c>
      <c r="E14" s="27">
        <f t="shared" si="0"/>
        <v>30.237142857142864</v>
      </c>
      <c r="F14" s="27">
        <v>187.82</v>
      </c>
      <c r="G14" s="33">
        <f>'[1]Апрель'!D14</f>
        <v>1181.1</v>
      </c>
      <c r="H14" s="25">
        <f t="shared" si="1"/>
        <v>98.21352976039286</v>
      </c>
      <c r="I14" s="33">
        <f>D14-март!D14</f>
        <v>336.83000000000015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43.1</v>
      </c>
      <c r="E15" s="27">
        <f t="shared" si="0"/>
        <v>0.4989003356870008</v>
      </c>
      <c r="F15" s="27"/>
      <c r="G15" s="33">
        <f>'[1]Апрель'!D15</f>
        <v>46577.1</v>
      </c>
      <c r="H15" s="25">
        <f t="shared" si="1"/>
        <v>5.367444516726031</v>
      </c>
      <c r="I15" s="33">
        <f>D15-март!D15</f>
        <v>-262.09999999999997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1202.75</v>
      </c>
      <c r="E16" s="27">
        <v>0</v>
      </c>
      <c r="F16" s="27"/>
      <c r="G16" s="33">
        <v>0</v>
      </c>
      <c r="H16" s="25">
        <v>0</v>
      </c>
      <c r="I16" s="33">
        <f>D16-март!D16</f>
        <v>993.95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21275</v>
      </c>
      <c r="D17" s="26">
        <f>SUM(D18:D21)</f>
        <v>21302.38</v>
      </c>
      <c r="E17" s="25">
        <f t="shared" si="0"/>
        <v>36.05106562151693</v>
      </c>
      <c r="F17" s="25">
        <v>1853.18</v>
      </c>
      <c r="G17" s="33">
        <f>'[1]Апрель'!D16</f>
        <v>17999.9</v>
      </c>
      <c r="H17" s="25">
        <f t="shared" si="1"/>
        <v>118.19510108389491</v>
      </c>
      <c r="I17" s="33">
        <f>D17-март!D17</f>
        <v>5415.780000000001</v>
      </c>
    </row>
    <row r="18" spans="1:9" ht="37.5" customHeight="1">
      <c r="A18" s="37" t="s">
        <v>83</v>
      </c>
      <c r="B18" s="27">
        <v>27987.73</v>
      </c>
      <c r="C18" s="27">
        <v>10745</v>
      </c>
      <c r="D18" s="27">
        <v>10949</v>
      </c>
      <c r="E18" s="27">
        <f t="shared" si="0"/>
        <v>39.120714684613574</v>
      </c>
      <c r="F18" s="27">
        <v>844.23</v>
      </c>
      <c r="G18" s="33">
        <f>'[1]Апрель'!D17</f>
        <v>8785.5</v>
      </c>
      <c r="H18" s="25">
        <f t="shared" si="1"/>
        <v>122.3037960275454</v>
      </c>
      <c r="I18" s="33">
        <f>D18-март!D18</f>
        <v>2782</v>
      </c>
    </row>
    <row r="19" spans="1:9" ht="56.25" customHeight="1">
      <c r="A19" s="37" t="s">
        <v>84</v>
      </c>
      <c r="B19" s="27">
        <v>194.4</v>
      </c>
      <c r="C19" s="27">
        <v>60</v>
      </c>
      <c r="D19" s="27">
        <v>50.27</v>
      </c>
      <c r="E19" s="27">
        <f t="shared" si="0"/>
        <v>25.859053497942387</v>
      </c>
      <c r="F19" s="27">
        <v>5.74</v>
      </c>
      <c r="G19" s="33">
        <f>'[1]Апрель'!D18</f>
        <v>60.3</v>
      </c>
      <c r="H19" s="25">
        <f t="shared" si="1"/>
        <v>99.50248756218906</v>
      </c>
      <c r="I19" s="33">
        <f>D19-март!D19</f>
        <v>16.770000000000003</v>
      </c>
    </row>
    <row r="20" spans="1:9" ht="55.5" customHeight="1">
      <c r="A20" s="37" t="s">
        <v>85</v>
      </c>
      <c r="B20" s="27">
        <v>34598.53</v>
      </c>
      <c r="C20" s="27">
        <v>11750</v>
      </c>
      <c r="D20" s="27">
        <v>11659.23</v>
      </c>
      <c r="E20" s="27">
        <f t="shared" si="0"/>
        <v>33.698628236517564</v>
      </c>
      <c r="F20" s="27">
        <v>1158.41</v>
      </c>
      <c r="G20" s="33">
        <f>'[1]Апрель'!D19</f>
        <v>10425.9</v>
      </c>
      <c r="H20" s="25">
        <f t="shared" si="1"/>
        <v>112.70010262902963</v>
      </c>
      <c r="I20" s="33">
        <f>D20-март!D20</f>
        <v>2926.529999999999</v>
      </c>
    </row>
    <row r="21" spans="1:9" ht="15.75" customHeight="1">
      <c r="A21" s="37" t="s">
        <v>86</v>
      </c>
      <c r="B21" s="27">
        <v>-3691.2</v>
      </c>
      <c r="C21" s="27">
        <v>-1280</v>
      </c>
      <c r="D21" s="27">
        <v>-1356.12</v>
      </c>
      <c r="E21" s="27">
        <f t="shared" si="0"/>
        <v>36.73927178153446</v>
      </c>
      <c r="F21" s="27">
        <v>-155.2</v>
      </c>
      <c r="G21" s="33">
        <f>'[1]Апрель'!D20</f>
        <v>-1271.9</v>
      </c>
      <c r="H21" s="25">
        <f t="shared" si="1"/>
        <v>100.63684251906595</v>
      </c>
      <c r="I21" s="33">
        <f>D21-март!D21</f>
        <v>-309.52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58000</v>
      </c>
      <c r="D22" s="26">
        <f>SUM(D23:D26)</f>
        <v>67908.26000000001</v>
      </c>
      <c r="E22" s="25">
        <f t="shared" si="0"/>
        <v>45.587854026515615</v>
      </c>
      <c r="F22" s="25">
        <v>7362.96</v>
      </c>
      <c r="G22" s="33">
        <f>'[1]Апрель'!D21</f>
        <v>46749.100000000006</v>
      </c>
      <c r="H22" s="25">
        <f t="shared" si="1"/>
        <v>124.06655957013075</v>
      </c>
      <c r="I22" s="33">
        <f>D22-март!D22</f>
        <v>47580.36000000001</v>
      </c>
    </row>
    <row r="23" spans="1:9" ht="28.5" customHeight="1">
      <c r="A23" s="51" t="s">
        <v>146</v>
      </c>
      <c r="B23" s="27">
        <v>116885.1</v>
      </c>
      <c r="C23" s="27">
        <v>45500</v>
      </c>
      <c r="D23" s="27">
        <v>55550.26</v>
      </c>
      <c r="E23" s="27">
        <f t="shared" si="0"/>
        <v>47.525527205777294</v>
      </c>
      <c r="F23" s="27"/>
      <c r="G23" s="33">
        <f>'[1]Апрель'!D22</f>
        <v>35948.5</v>
      </c>
      <c r="H23" s="25">
        <f t="shared" si="1"/>
        <v>126.56995424009348</v>
      </c>
      <c r="I23" s="33">
        <f>D23-март!D23</f>
        <v>33899.36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-657.63</v>
      </c>
      <c r="E24" s="27" t="s">
        <v>148</v>
      </c>
      <c r="F24" s="27">
        <v>7198.75</v>
      </c>
      <c r="G24" s="33">
        <f>'[1]Апрель'!D23</f>
        <v>57.4</v>
      </c>
      <c r="H24" s="25">
        <f t="shared" si="1"/>
        <v>0</v>
      </c>
      <c r="I24" s="33">
        <f>D24-март!D24</f>
        <v>27.870000000000005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426.1</v>
      </c>
      <c r="E25" s="27">
        <f t="shared" si="0"/>
        <v>59.5944055944056</v>
      </c>
      <c r="F25" s="27">
        <v>113.58</v>
      </c>
      <c r="G25" s="33">
        <f>'[1]Апрель'!D24</f>
        <v>536.8</v>
      </c>
      <c r="H25" s="25">
        <f t="shared" si="1"/>
        <v>55.88673621460507</v>
      </c>
      <c r="I25" s="33">
        <f>D25-март!D25</f>
        <v>6.2000000000000455</v>
      </c>
    </row>
    <row r="26" spans="1:9" ht="27" customHeight="1">
      <c r="A26" s="51" t="s">
        <v>88</v>
      </c>
      <c r="B26" s="27">
        <v>31361.2</v>
      </c>
      <c r="C26" s="27">
        <v>12200</v>
      </c>
      <c r="D26" s="27">
        <v>12589.53</v>
      </c>
      <c r="E26" s="27">
        <f t="shared" si="0"/>
        <v>40.14364883996786</v>
      </c>
      <c r="F26" s="27">
        <v>50.63</v>
      </c>
      <c r="G26" s="33">
        <f>'[1]Апрель'!D25</f>
        <v>10206.4</v>
      </c>
      <c r="H26" s="25">
        <f t="shared" si="1"/>
        <v>119.53284213826618</v>
      </c>
      <c r="I26" s="33">
        <f>D26-март!D26</f>
        <v>13646.93</v>
      </c>
    </row>
    <row r="27" spans="1:9" ht="12.75">
      <c r="A27" s="54" t="s">
        <v>8</v>
      </c>
      <c r="B27" s="26">
        <f>SUM(B28:B29)</f>
        <v>42454.6</v>
      </c>
      <c r="C27" s="26">
        <f>SUM(C28:C29)</f>
        <v>5500</v>
      </c>
      <c r="D27" s="26">
        <f>SUM(D28:D29)</f>
        <v>5878.15</v>
      </c>
      <c r="E27" s="25">
        <f t="shared" si="0"/>
        <v>13.845731675719474</v>
      </c>
      <c r="F27" s="25">
        <v>2465.82</v>
      </c>
      <c r="G27" s="33">
        <f>'[1]Апрель'!D26</f>
        <v>6167.3</v>
      </c>
      <c r="H27" s="25">
        <f t="shared" si="1"/>
        <v>89.18003015906474</v>
      </c>
      <c r="I27" s="33">
        <f>D27-март!D27</f>
        <v>2056.5499999999997</v>
      </c>
    </row>
    <row r="28" spans="1:9" ht="12.75">
      <c r="A28" s="51" t="s">
        <v>106</v>
      </c>
      <c r="B28" s="27">
        <v>24668.5</v>
      </c>
      <c r="C28" s="27">
        <v>2200</v>
      </c>
      <c r="D28" s="27">
        <v>1708.95</v>
      </c>
      <c r="E28" s="27">
        <f t="shared" si="0"/>
        <v>6.927660781968909</v>
      </c>
      <c r="F28" s="27">
        <v>536.1</v>
      </c>
      <c r="G28" s="33">
        <f>'[1]Апрель'!D27</f>
        <v>2496.5</v>
      </c>
      <c r="H28" s="25">
        <f t="shared" si="1"/>
        <v>88.12337272181054</v>
      </c>
      <c r="I28" s="33">
        <f>D28-март!D28</f>
        <v>225.85000000000014</v>
      </c>
    </row>
    <row r="29" spans="1:9" ht="12.75">
      <c r="A29" s="51" t="s">
        <v>107</v>
      </c>
      <c r="B29" s="27">
        <v>17786.1</v>
      </c>
      <c r="C29" s="27">
        <v>3300</v>
      </c>
      <c r="D29" s="27">
        <v>4169.2</v>
      </c>
      <c r="E29" s="27">
        <f t="shared" si="0"/>
        <v>23.440776786366882</v>
      </c>
      <c r="F29" s="27">
        <v>1929.72</v>
      </c>
      <c r="G29" s="33">
        <f>'[1]Апрель'!D28</f>
        <v>3670.8</v>
      </c>
      <c r="H29" s="25">
        <f t="shared" si="1"/>
        <v>89.89865969271004</v>
      </c>
      <c r="I29" s="33">
        <f>D29-март!D29</f>
        <v>1830.6999999999998</v>
      </c>
    </row>
    <row r="30" spans="1:9" ht="12.75">
      <c r="A30" s="47" t="s">
        <v>9</v>
      </c>
      <c r="B30" s="26">
        <f>SUM(B31:B33)</f>
        <v>15600</v>
      </c>
      <c r="C30" s="26">
        <f>SUM(C31:C33)</f>
        <v>4510</v>
      </c>
      <c r="D30" s="26">
        <f>SUM(D31:D33)</f>
        <v>5838.1</v>
      </c>
      <c r="E30" s="26">
        <f t="shared" si="0"/>
        <v>37.42371794871795</v>
      </c>
      <c r="F30" s="26">
        <v>793.07</v>
      </c>
      <c r="G30" s="33">
        <f>'[1]Апрель'!D29</f>
        <v>5111.099999999999</v>
      </c>
      <c r="H30" s="25">
        <f t="shared" si="1"/>
        <v>88.23932225939622</v>
      </c>
      <c r="I30" s="33">
        <f>D30-март!D30</f>
        <v>1637.6000000000004</v>
      </c>
    </row>
    <row r="31" spans="1:9" ht="25.5">
      <c r="A31" s="51" t="s">
        <v>10</v>
      </c>
      <c r="B31" s="27">
        <v>15550</v>
      </c>
      <c r="C31" s="27">
        <v>4500</v>
      </c>
      <c r="D31" s="27">
        <v>5818.1</v>
      </c>
      <c r="E31" s="27">
        <f t="shared" si="0"/>
        <v>37.41543408360129</v>
      </c>
      <c r="F31" s="27">
        <v>793.07</v>
      </c>
      <c r="G31" s="33">
        <f>'[1]Апрель'!D30</f>
        <v>5061.9</v>
      </c>
      <c r="H31" s="25">
        <f t="shared" si="1"/>
        <v>88.89942511705091</v>
      </c>
      <c r="I31" s="33">
        <f>D31-март!D31</f>
        <v>1637.6000000000004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33">
        <f>'[1]Апрель'!D31</f>
        <v>19.2</v>
      </c>
      <c r="H32" s="25">
        <f t="shared" si="1"/>
        <v>0</v>
      </c>
      <c r="I32" s="33">
        <f>D32-март!D32</f>
        <v>0</v>
      </c>
    </row>
    <row r="33" spans="1:9" ht="25.5">
      <c r="A33" s="51" t="s">
        <v>90</v>
      </c>
      <c r="B33" s="27">
        <v>50</v>
      </c>
      <c r="C33" s="27">
        <v>10</v>
      </c>
      <c r="D33" s="27">
        <v>20</v>
      </c>
      <c r="E33" s="27">
        <f t="shared" si="0"/>
        <v>40</v>
      </c>
      <c r="F33" s="27">
        <v>0</v>
      </c>
      <c r="G33" s="33">
        <f>'[1]Апрель'!D32</f>
        <v>30</v>
      </c>
      <c r="H33" s="25">
        <f t="shared" si="1"/>
        <v>33.33333333333333</v>
      </c>
      <c r="I33" s="33">
        <f>D33-март!D33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33">
        <f>'[1]Апрель'!D33</f>
        <v>0.02</v>
      </c>
      <c r="H34" s="25">
        <f t="shared" si="1"/>
        <v>0</v>
      </c>
      <c r="I34" s="33">
        <f>D34-март!D34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f>'[1]Апрель'!D34</f>
        <v>0.02</v>
      </c>
      <c r="H35" s="25">
        <f t="shared" si="1"/>
        <v>0</v>
      </c>
      <c r="I35" s="33">
        <f>D35-март!D35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33">
        <f>'[1]Апрель'!D35</f>
        <v>0</v>
      </c>
      <c r="H36" s="25" t="e">
        <f t="shared" si="1"/>
        <v>#DIV/0!</v>
      </c>
      <c r="I36" s="33">
        <f>D36-март!D36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33">
        <v>0</v>
      </c>
      <c r="H37" s="25">
        <v>0</v>
      </c>
      <c r="I37" s="33">
        <f>D37-март!D37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20249.04</v>
      </c>
      <c r="D38" s="26">
        <f>SUM(D40:D46)</f>
        <v>17798.619999999995</v>
      </c>
      <c r="E38" s="26">
        <f t="shared" si="0"/>
        <v>30.84548127187512</v>
      </c>
      <c r="F38" s="26">
        <v>3247.05</v>
      </c>
      <c r="G38" s="33">
        <f>'[1]Апрель'!D36</f>
        <v>16357.699999999997</v>
      </c>
      <c r="H38" s="25">
        <f t="shared" si="1"/>
        <v>123.78904124663006</v>
      </c>
      <c r="I38" s="33">
        <f>D38-март!D38</f>
        <v>5746.119999999995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33">
        <f>'[1]Апрель'!D37</f>
        <v>0</v>
      </c>
      <c r="H39" s="25" t="e">
        <f t="shared" si="1"/>
        <v>#DIV/0!</v>
      </c>
      <c r="I39" s="33">
        <f>D39-март!D39</f>
        <v>0</v>
      </c>
    </row>
    <row r="40" spans="1:9" ht="76.5">
      <c r="A40" s="51" t="s">
        <v>117</v>
      </c>
      <c r="B40" s="27">
        <v>29271.18</v>
      </c>
      <c r="C40" s="27">
        <v>9757.08</v>
      </c>
      <c r="D40" s="27">
        <v>9156.35</v>
      </c>
      <c r="E40" s="27">
        <f t="shared" si="0"/>
        <v>31.281109951836584</v>
      </c>
      <c r="F40" s="27">
        <v>2393.3</v>
      </c>
      <c r="G40" s="33">
        <f>'[1]Апрель'!D38</f>
        <v>9989.9</v>
      </c>
      <c r="H40" s="25">
        <f t="shared" si="1"/>
        <v>97.669446140602</v>
      </c>
      <c r="I40" s="33">
        <f>D40-март!D40</f>
        <v>3742.9500000000007</v>
      </c>
    </row>
    <row r="41" spans="1:9" ht="76.5">
      <c r="A41" s="51" t="s">
        <v>125</v>
      </c>
      <c r="B41" s="27">
        <v>5434.31</v>
      </c>
      <c r="C41" s="27">
        <v>1811.44</v>
      </c>
      <c r="D41" s="27">
        <v>1796.64</v>
      </c>
      <c r="E41" s="27">
        <f t="shared" si="0"/>
        <v>33.061050988994</v>
      </c>
      <c r="F41" s="27">
        <v>75.44</v>
      </c>
      <c r="G41" s="33">
        <f>'[1]Апрель'!D39</f>
        <v>926.9</v>
      </c>
      <c r="H41" s="25">
        <f t="shared" si="1"/>
        <v>195.42992771604273</v>
      </c>
      <c r="I41" s="33">
        <f>D41-март!D41</f>
        <v>471.84000000000015</v>
      </c>
    </row>
    <row r="42" spans="1:9" ht="76.5">
      <c r="A42" s="51" t="s">
        <v>118</v>
      </c>
      <c r="B42" s="27">
        <v>515.73</v>
      </c>
      <c r="C42" s="27">
        <v>166.12</v>
      </c>
      <c r="D42" s="27">
        <v>249.64</v>
      </c>
      <c r="E42" s="27">
        <f t="shared" si="0"/>
        <v>48.40517324956857</v>
      </c>
      <c r="F42" s="27">
        <v>3.43</v>
      </c>
      <c r="G42" s="33">
        <f>'[1]Апрель'!D40</f>
        <v>70.9</v>
      </c>
      <c r="H42" s="25">
        <f t="shared" si="1"/>
        <v>234.3018335684062</v>
      </c>
      <c r="I42" s="33">
        <f>D42-март!D42</f>
        <v>41.73999999999998</v>
      </c>
    </row>
    <row r="43" spans="1:9" ht="38.25">
      <c r="A43" s="51" t="s">
        <v>119</v>
      </c>
      <c r="B43" s="27">
        <v>17384.33</v>
      </c>
      <c r="C43" s="27">
        <v>5794.76</v>
      </c>
      <c r="D43" s="27">
        <v>4733.04</v>
      </c>
      <c r="E43" s="27">
        <f t="shared" si="0"/>
        <v>27.22589826585206</v>
      </c>
      <c r="F43" s="27">
        <v>538.73</v>
      </c>
      <c r="G43" s="33">
        <f>'[1]Апрель'!D41</f>
        <v>4400.2</v>
      </c>
      <c r="H43" s="25">
        <f t="shared" si="1"/>
        <v>131.69310485887007</v>
      </c>
      <c r="I43" s="33">
        <f>D43-март!D43</f>
        <v>1282.94</v>
      </c>
    </row>
    <row r="44" spans="1:9" ht="44.25" customHeight="1">
      <c r="A44" s="51" t="s">
        <v>147</v>
      </c>
      <c r="B44" s="27">
        <v>62.2</v>
      </c>
      <c r="C44" s="27">
        <v>20.72</v>
      </c>
      <c r="D44" s="27">
        <v>8.59</v>
      </c>
      <c r="E44" s="27">
        <f t="shared" si="0"/>
        <v>13.810289389067524</v>
      </c>
      <c r="F44" s="27"/>
      <c r="G44" s="33">
        <f>'[1]Апрель'!D42</f>
        <v>0</v>
      </c>
      <c r="H44" s="25" t="s">
        <v>148</v>
      </c>
      <c r="I44" s="33">
        <f>D44-март!D44</f>
        <v>0.4900000000000002</v>
      </c>
    </row>
    <row r="45" spans="1:9" ht="51">
      <c r="A45" s="51" t="s">
        <v>120</v>
      </c>
      <c r="B45" s="27">
        <v>1531</v>
      </c>
      <c r="C45" s="27">
        <v>1531</v>
      </c>
      <c r="D45" s="27">
        <v>997.19</v>
      </c>
      <c r="E45" s="27">
        <f t="shared" si="0"/>
        <v>65.13324624428478</v>
      </c>
      <c r="F45" s="27">
        <v>0</v>
      </c>
      <c r="G45" s="33">
        <f>'[1]Апрель'!D43</f>
        <v>105.5</v>
      </c>
      <c r="H45" s="25" t="s">
        <v>148</v>
      </c>
      <c r="I45" s="33">
        <f>D45-март!D45</f>
        <v>-0.009999999999990905</v>
      </c>
    </row>
    <row r="46" spans="1:9" ht="76.5">
      <c r="A46" s="51" t="s">
        <v>121</v>
      </c>
      <c r="B46" s="27">
        <v>3503.77</v>
      </c>
      <c r="C46" s="27">
        <v>1167.92</v>
      </c>
      <c r="D46" s="27">
        <v>857.17</v>
      </c>
      <c r="E46" s="27">
        <f t="shared" si="0"/>
        <v>24.464219968776487</v>
      </c>
      <c r="F46" s="27">
        <v>236.15</v>
      </c>
      <c r="G46" s="33">
        <f>'[1]Апрель'!D44</f>
        <v>864.3</v>
      </c>
      <c r="H46" s="25">
        <f t="shared" si="1"/>
        <v>135.12900613213006</v>
      </c>
      <c r="I46" s="33">
        <f>D46-март!D46</f>
        <v>206.16999999999996</v>
      </c>
    </row>
    <row r="47" spans="1:9" ht="27" customHeight="1">
      <c r="A47" s="54" t="s">
        <v>13</v>
      </c>
      <c r="B47" s="33">
        <v>598.72</v>
      </c>
      <c r="C47" s="33">
        <v>218</v>
      </c>
      <c r="D47" s="33">
        <v>486.34</v>
      </c>
      <c r="E47" s="33">
        <f t="shared" si="0"/>
        <v>81.22995724211651</v>
      </c>
      <c r="F47" s="33">
        <v>43.6</v>
      </c>
      <c r="G47" s="33">
        <f>'[1]Апрель'!D45</f>
        <v>382.5</v>
      </c>
      <c r="H47" s="33">
        <f t="shared" si="1"/>
        <v>56.99346405228758</v>
      </c>
      <c r="I47" s="33">
        <f>D47-март!D47</f>
        <v>123.44</v>
      </c>
    </row>
    <row r="48" spans="1:9" ht="25.5">
      <c r="A48" s="54" t="s">
        <v>96</v>
      </c>
      <c r="B48" s="33">
        <v>1290.36</v>
      </c>
      <c r="C48" s="33">
        <v>257.31</v>
      </c>
      <c r="D48" s="33">
        <v>464</v>
      </c>
      <c r="E48" s="33">
        <f t="shared" si="0"/>
        <v>35.958957190241485</v>
      </c>
      <c r="F48" s="33">
        <v>561.58</v>
      </c>
      <c r="G48" s="33">
        <f>'[1]Апрель'!D46</f>
        <v>432.6</v>
      </c>
      <c r="H48" s="33">
        <f t="shared" si="1"/>
        <v>59.479889042995836</v>
      </c>
      <c r="I48" s="33">
        <f>D48-март!D48</f>
        <v>190.8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1218.74</v>
      </c>
      <c r="E49" s="25">
        <f t="shared" si="0"/>
        <v>3.595103244837758</v>
      </c>
      <c r="F49" s="25">
        <v>585.5</v>
      </c>
      <c r="G49" s="33">
        <f>'[1]Апрель'!D47</f>
        <v>696.6</v>
      </c>
      <c r="H49" s="25">
        <f t="shared" si="1"/>
        <v>0</v>
      </c>
      <c r="I49" s="33">
        <f>D49-март!D49</f>
        <v>79.53999999999996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'[1]Апрель'!D48</f>
        <v>0</v>
      </c>
      <c r="H50" s="25" t="s">
        <v>148</v>
      </c>
      <c r="I50" s="33">
        <f>D50-март!D50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33">
        <f>'[1]Апрель'!D49</f>
        <v>0</v>
      </c>
      <c r="H51" s="25" t="s">
        <v>148</v>
      </c>
      <c r="I51" s="33">
        <f>D51-март!D51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1218.74</v>
      </c>
      <c r="E52" s="27">
        <f t="shared" si="0"/>
        <v>87.05285714285715</v>
      </c>
      <c r="F52" s="27">
        <v>548.36</v>
      </c>
      <c r="G52" s="33">
        <f>'[1]Апрель'!D50</f>
        <v>696.6</v>
      </c>
      <c r="H52" s="25">
        <f t="shared" si="1"/>
        <v>0</v>
      </c>
      <c r="I52" s="33">
        <f>D52-март!D52</f>
        <v>79.53999999999996</v>
      </c>
    </row>
    <row r="53" spans="1:9" ht="12.75">
      <c r="A53" s="54" t="s">
        <v>15</v>
      </c>
      <c r="B53" s="33">
        <v>-1455.1</v>
      </c>
      <c r="C53" s="33">
        <v>-4026.96</v>
      </c>
      <c r="D53" s="33">
        <v>-3276.93</v>
      </c>
      <c r="E53" s="26">
        <f t="shared" si="0"/>
        <v>225.20307882619753</v>
      </c>
      <c r="F53" s="26">
        <v>179.73</v>
      </c>
      <c r="G53" s="33">
        <f>'[1]Апрель'!D51</f>
        <v>1113.9</v>
      </c>
      <c r="H53" s="25">
        <f t="shared" si="1"/>
        <v>-361.5189873417721</v>
      </c>
      <c r="I53" s="33">
        <f>D53-март!D53</f>
        <v>-4238.53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33">
        <f>'[1]Апрель'!D52</f>
        <v>0</v>
      </c>
      <c r="H54" s="25" t="e">
        <f t="shared" si="1"/>
        <v>#DIV/0!</v>
      </c>
      <c r="I54" s="33">
        <f>D54-март!D54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33">
        <f>'[1]Апрель'!D53</f>
        <v>0</v>
      </c>
      <c r="H55" s="25" t="e">
        <f t="shared" si="1"/>
        <v>#DIV/0!</v>
      </c>
      <c r="I55" s="33">
        <f>D55-март!D55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33">
        <f>'[1]Апрель'!D54</f>
        <v>0</v>
      </c>
      <c r="H56" s="25" t="e">
        <f t="shared" si="1"/>
        <v>#DIV/0!</v>
      </c>
      <c r="I56" s="33">
        <f>D56-март!D56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33">
        <f>'[1]Апрель'!D55</f>
        <v>0</v>
      </c>
      <c r="H57" s="25" t="e">
        <f t="shared" si="1"/>
        <v>#DIV/0!</v>
      </c>
      <c r="I57" s="33">
        <f>D57-март!D57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33">
        <f>'[1]Апрель'!D56</f>
        <v>0</v>
      </c>
      <c r="H58" s="25" t="e">
        <f t="shared" si="1"/>
        <v>#DIV/0!</v>
      </c>
      <c r="I58" s="33">
        <f>D58-март!D58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33">
        <f>'[1]Апрель'!D57</f>
        <v>0</v>
      </c>
      <c r="H59" s="25" t="e">
        <f t="shared" si="1"/>
        <v>#DIV/0!</v>
      </c>
      <c r="I59" s="33">
        <f>D59-март!D59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33">
        <f>'[1]Апрель'!D58</f>
        <v>0</v>
      </c>
      <c r="H60" s="25" t="e">
        <f t="shared" si="1"/>
        <v>#DIV/0!</v>
      </c>
      <c r="I60" s="33">
        <f>D60-март!D60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>
        <f>'[1]Апрель'!D59</f>
        <v>0</v>
      </c>
      <c r="H61" s="25" t="e">
        <f t="shared" si="1"/>
        <v>#DIV/0!</v>
      </c>
      <c r="I61" s="33">
        <f>D61-март!D61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>
        <f>'[1]Апрель'!D60</f>
        <v>0</v>
      </c>
      <c r="H62" s="25" t="e">
        <f t="shared" si="1"/>
        <v>#DIV/0!</v>
      </c>
      <c r="I62" s="33">
        <f>D62-март!D62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>
        <f>'[1]Апрель'!D61</f>
        <v>0</v>
      </c>
      <c r="H63" s="25" t="e">
        <f t="shared" si="1"/>
        <v>#DIV/0!</v>
      </c>
      <c r="I63" s="33">
        <f>D63-март!D63</f>
        <v>0</v>
      </c>
    </row>
    <row r="64" spans="1:9" ht="12.75">
      <c r="A64" s="47" t="s">
        <v>16</v>
      </c>
      <c r="B64" s="33">
        <v>-1089.27</v>
      </c>
      <c r="C64" s="33">
        <v>-1096.63</v>
      </c>
      <c r="D64" s="33">
        <v>-964.29</v>
      </c>
      <c r="E64" s="26">
        <f t="shared" si="0"/>
        <v>88.52626070671184</v>
      </c>
      <c r="F64" s="26">
        <v>-38.79</v>
      </c>
      <c r="G64" s="33">
        <f>'[1]Апрель'!D62</f>
        <v>0</v>
      </c>
      <c r="H64" s="25" t="s">
        <v>148</v>
      </c>
      <c r="I64" s="33">
        <f>D64-март!D64</f>
        <v>131.61000000000013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190506.76</v>
      </c>
      <c r="D65" s="26">
        <f>D64+D53+D49+D48+D47+D38+D30+D27+D22+D17+D8+D37</f>
        <v>203257.98</v>
      </c>
      <c r="E65" s="26">
        <f t="shared" si="0"/>
        <v>28.13733620612217</v>
      </c>
      <c r="F65" s="26">
        <v>27699.089999999997</v>
      </c>
      <c r="G65" s="33">
        <f>'[1]Апрель'!D63</f>
        <v>221241.60000000003</v>
      </c>
      <c r="H65" s="25">
        <f t="shared" si="1"/>
        <v>86.10801946830975</v>
      </c>
      <c r="I65" s="33">
        <f>D65-март!D65</f>
        <v>80183.48000000001</v>
      </c>
    </row>
    <row r="66" spans="1:9" ht="12.75">
      <c r="A66" s="54" t="s">
        <v>18</v>
      </c>
      <c r="B66" s="26">
        <f>B67+B72+B73</f>
        <v>3340777.6100000003</v>
      </c>
      <c r="C66" s="26">
        <f>C67+C72+C73</f>
        <v>1068990.36</v>
      </c>
      <c r="D66" s="26">
        <f>D67+D72+D73</f>
        <v>833414</v>
      </c>
      <c r="E66" s="26">
        <f t="shared" si="0"/>
        <v>24.94670694347715</v>
      </c>
      <c r="F66" s="26">
        <v>43822.57000000001</v>
      </c>
      <c r="G66" s="33">
        <f>'[1]Апрель'!D64</f>
        <v>528832.2999999999</v>
      </c>
      <c r="H66" s="25">
        <f t="shared" si="1"/>
        <v>202.14165435810182</v>
      </c>
      <c r="I66" s="33">
        <f>D66-март!D66</f>
        <v>178781.79999999993</v>
      </c>
    </row>
    <row r="67" spans="1:9" ht="25.5">
      <c r="A67" s="54" t="s">
        <v>19</v>
      </c>
      <c r="B67" s="26">
        <f>SUM(B68:B71)</f>
        <v>3349157.8600000003</v>
      </c>
      <c r="C67" s="26">
        <f>SUM(C68:C71)</f>
        <v>1077370.6</v>
      </c>
      <c r="D67" s="26">
        <f>SUM(D68:D71)</f>
        <v>841794.25</v>
      </c>
      <c r="E67" s="26">
        <f t="shared" si="0"/>
        <v>25.134505006580966</v>
      </c>
      <c r="F67" s="26">
        <v>46091.770000000004</v>
      </c>
      <c r="G67" s="33">
        <f>'[1]Апрель'!D65</f>
        <v>547205.2</v>
      </c>
      <c r="H67" s="25">
        <f t="shared" si="1"/>
        <v>196.8860310537985</v>
      </c>
      <c r="I67" s="33">
        <f>D67-март!D67</f>
        <v>178781.84999999998</v>
      </c>
    </row>
    <row r="68" spans="1:9" ht="12.75">
      <c r="A68" s="51" t="s">
        <v>108</v>
      </c>
      <c r="B68" s="27">
        <v>565077</v>
      </c>
      <c r="C68" s="27">
        <v>240665</v>
      </c>
      <c r="D68" s="27">
        <v>252591.7</v>
      </c>
      <c r="E68" s="25">
        <f t="shared" si="0"/>
        <v>44.70040366180184</v>
      </c>
      <c r="F68" s="25">
        <v>15902.8</v>
      </c>
      <c r="G68" s="33">
        <f>'[1]Апрель'!D66</f>
        <v>136055.8</v>
      </c>
      <c r="H68" s="25">
        <f t="shared" si="1"/>
        <v>176.88698313486086</v>
      </c>
      <c r="I68" s="33">
        <f>D68-март!D68</f>
        <v>35392.70000000001</v>
      </c>
    </row>
    <row r="69" spans="1:9" ht="12.75" customHeight="1">
      <c r="A69" s="51" t="s">
        <v>109</v>
      </c>
      <c r="B69" s="27">
        <v>1457017.22</v>
      </c>
      <c r="C69" s="27">
        <v>453584.12</v>
      </c>
      <c r="D69" s="27">
        <v>213476.61</v>
      </c>
      <c r="E69" s="25">
        <f t="shared" si="0"/>
        <v>14.651618873797522</v>
      </c>
      <c r="F69" s="25">
        <v>0</v>
      </c>
      <c r="G69" s="33">
        <f>'[1]Апрель'!D67</f>
        <v>101936.4</v>
      </c>
      <c r="H69" s="25">
        <f t="shared" si="1"/>
        <v>444.96776421376467</v>
      </c>
      <c r="I69" s="33">
        <f>D69-март!D69</f>
        <v>15116.909999999974</v>
      </c>
    </row>
    <row r="70" spans="1:9" ht="18.75" customHeight="1">
      <c r="A70" s="51" t="s">
        <v>110</v>
      </c>
      <c r="B70" s="27">
        <v>1270180.1</v>
      </c>
      <c r="C70" s="27">
        <v>368193.47000000003</v>
      </c>
      <c r="D70" s="27">
        <v>362127.09</v>
      </c>
      <c r="E70" s="25">
        <f t="shared" si="0"/>
        <v>28.509901076233206</v>
      </c>
      <c r="F70" s="25">
        <v>30188.97</v>
      </c>
      <c r="G70" s="33">
        <f>'[1]Апрель'!D68</f>
        <v>297190</v>
      </c>
      <c r="H70" s="25">
        <f t="shared" si="1"/>
        <v>123.89160806218244</v>
      </c>
      <c r="I70" s="33">
        <f>D70-март!D70</f>
        <v>124372.29000000004</v>
      </c>
    </row>
    <row r="71" spans="1:9" ht="12.75" customHeight="1">
      <c r="A71" s="2" t="s">
        <v>122</v>
      </c>
      <c r="B71" s="27">
        <v>56883.54</v>
      </c>
      <c r="C71" s="27">
        <v>14928.01</v>
      </c>
      <c r="D71" s="27">
        <v>13598.85</v>
      </c>
      <c r="E71" s="25">
        <f t="shared" si="0"/>
        <v>23.9064762847038</v>
      </c>
      <c r="F71" s="25">
        <v>0</v>
      </c>
      <c r="G71" s="33">
        <f>'[1]Апрель'!D69</f>
        <v>12023</v>
      </c>
      <c r="H71" s="25" t="s">
        <v>148</v>
      </c>
      <c r="I71" s="33">
        <f>D71-март!D71</f>
        <v>3899.9500000000007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3">
        <f>'[1]Апрель'!D70</f>
        <v>0</v>
      </c>
      <c r="H72" s="25" t="s">
        <v>148</v>
      </c>
      <c r="I72" s="33">
        <f>D72-март!D72</f>
        <v>0</v>
      </c>
    </row>
    <row r="73" spans="1:9" ht="25.5">
      <c r="A73" s="54" t="s">
        <v>21</v>
      </c>
      <c r="B73" s="27">
        <v>-8380.25</v>
      </c>
      <c r="C73" s="27">
        <v>-8380.239999999998</v>
      </c>
      <c r="D73" s="27">
        <v>-8380.25</v>
      </c>
      <c r="E73" s="26">
        <f t="shared" si="0"/>
        <v>100</v>
      </c>
      <c r="F73" s="26">
        <v>-2269.2</v>
      </c>
      <c r="G73" s="33">
        <f>'[1]Апрель'!D71</f>
        <v>-18372.9</v>
      </c>
      <c r="H73" s="25">
        <f t="shared" si="1"/>
        <v>45.611961094873415</v>
      </c>
      <c r="I73" s="33">
        <f>D73-март!D73</f>
        <v>-0.049999999999272404</v>
      </c>
    </row>
    <row r="74" spans="1:9" ht="12.75">
      <c r="A74" s="47" t="s">
        <v>20</v>
      </c>
      <c r="B74" s="26">
        <f>B65+B66</f>
        <v>4063155.8000000003</v>
      </c>
      <c r="C74" s="26">
        <f>C65+C66</f>
        <v>1259497.12</v>
      </c>
      <c r="D74" s="26">
        <f>D65+D66</f>
        <v>1036671.98</v>
      </c>
      <c r="E74" s="25">
        <f>D74/B74*100</f>
        <v>25.513960847871004</v>
      </c>
      <c r="F74" s="25">
        <v>71521.66</v>
      </c>
      <c r="G74" s="33">
        <f>'[1]Апрель'!D72</f>
        <v>750073.8999999999</v>
      </c>
      <c r="H74" s="25">
        <f>C74/G74*100</f>
        <v>167.91640397032884</v>
      </c>
      <c r="I74" s="33">
        <f>D74-март!D74</f>
        <v>258965.2799999999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07" t="s">
        <v>22</v>
      </c>
      <c r="B79" s="107"/>
      <c r="C79" s="107"/>
      <c r="D79" s="107"/>
      <c r="E79" s="107"/>
      <c r="F79" s="107"/>
      <c r="G79" s="107"/>
      <c r="H79" s="107"/>
      <c r="I79" s="107"/>
    </row>
    <row r="80" spans="1:9" ht="12.75">
      <c r="A80" s="7" t="s">
        <v>23</v>
      </c>
      <c r="B80" s="33">
        <f>B81+B82+B83+B84+B85+B86+B87+B88</f>
        <v>442143.43999999994</v>
      </c>
      <c r="C80" s="33">
        <f>C81+C82+C83+C84+C85+C86+C87+C88</f>
        <v>94874.11</v>
      </c>
      <c r="D80" s="33">
        <f>D81+D82+D83+D84+D85+D86+D87+D88</f>
        <v>94247.26</v>
      </c>
      <c r="E80" s="25">
        <f>$D:$D/$B:$B*100</f>
        <v>21.3159919323919</v>
      </c>
      <c r="F80" s="25">
        <f>$D:$D/$C:$C*100</f>
        <v>99.33928233951285</v>
      </c>
      <c r="G80" s="33">
        <f>'[1]Апрель'!D78</f>
        <v>41910.9</v>
      </c>
      <c r="H80" s="25">
        <f>$D:$D/$G:$G*100</f>
        <v>224.87529497099797</v>
      </c>
      <c r="I80" s="33">
        <f>D80-март!I80</f>
        <v>73289.51000000001</v>
      </c>
    </row>
    <row r="81" spans="1:9" ht="14.25" customHeight="1">
      <c r="A81" s="8" t="s">
        <v>24</v>
      </c>
      <c r="B81" s="27">
        <v>3112.77</v>
      </c>
      <c r="C81" s="27">
        <v>1176.35</v>
      </c>
      <c r="D81" s="27">
        <v>1162.87</v>
      </c>
      <c r="E81" s="28">
        <f>$D:$D/$B:$B*100</f>
        <v>37.35804444273107</v>
      </c>
      <c r="F81" s="28">
        <v>0</v>
      </c>
      <c r="G81" s="33">
        <f>'[1]Апрель'!D79</f>
        <v>684</v>
      </c>
      <c r="H81" s="28">
        <v>0</v>
      </c>
      <c r="I81" s="33">
        <f>D81-март!I81</f>
        <v>581.29</v>
      </c>
    </row>
    <row r="82" spans="1:9" ht="12.75">
      <c r="A82" s="8" t="s">
        <v>25</v>
      </c>
      <c r="B82" s="27">
        <v>7499.62</v>
      </c>
      <c r="C82" s="27">
        <v>2482.62</v>
      </c>
      <c r="D82" s="27">
        <v>2334.91</v>
      </c>
      <c r="E82" s="28">
        <f>$D:$D/$B:$B*100</f>
        <v>31.133710774679248</v>
      </c>
      <c r="F82" s="28">
        <f>$D:$D/$C:$C*100</f>
        <v>94.05023724935752</v>
      </c>
      <c r="G82" s="33">
        <f>'[1]Апрель'!D80</f>
        <v>2007.4</v>
      </c>
      <c r="H82" s="28">
        <f>$D:$D/$G:$G*100</f>
        <v>116.3151340041845</v>
      </c>
      <c r="I82" s="33">
        <f>D82-март!I82</f>
        <v>1398.6799999999998</v>
      </c>
    </row>
    <row r="83" spans="1:9" ht="25.5">
      <c r="A83" s="8" t="s">
        <v>26</v>
      </c>
      <c r="B83" s="27">
        <v>68916.62</v>
      </c>
      <c r="C83" s="27">
        <v>22626.89</v>
      </c>
      <c r="D83" s="27">
        <v>22466.42</v>
      </c>
      <c r="E83" s="28">
        <f>$D:$D/$B:$B*100</f>
        <v>32.59942231641656</v>
      </c>
      <c r="F83" s="28">
        <f>$D:$D/$C:$C*100</f>
        <v>99.29079957519569</v>
      </c>
      <c r="G83" s="33">
        <f>'[1]Апрель'!D81</f>
        <v>18836.4</v>
      </c>
      <c r="H83" s="28">
        <f>$D:$D/$G:$G*100</f>
        <v>119.27130449555115</v>
      </c>
      <c r="I83" s="33">
        <f>D83-март!I83</f>
        <v>13529.92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33">
        <f>'[1]Апрель'!D82</f>
        <v>170</v>
      </c>
      <c r="H84" s="28">
        <v>0</v>
      </c>
      <c r="I84" s="33">
        <f>D84-март!I84</f>
        <v>0.040000000000000036</v>
      </c>
    </row>
    <row r="85" spans="1:9" ht="25.5">
      <c r="A85" s="1" t="s">
        <v>27</v>
      </c>
      <c r="B85" s="27">
        <v>17625.39</v>
      </c>
      <c r="C85" s="27">
        <v>5377.87</v>
      </c>
      <c r="D85" s="27">
        <v>5263.05</v>
      </c>
      <c r="E85" s="28">
        <f>$D:$D/$B:$B*100</f>
        <v>29.860615850202464</v>
      </c>
      <c r="F85" s="28">
        <v>0</v>
      </c>
      <c r="G85" s="33">
        <f>'[1]Апрель'!D83</f>
        <v>4585.8</v>
      </c>
      <c r="H85" s="28">
        <f>$D:$D/$G:$G*100</f>
        <v>114.7684155436347</v>
      </c>
      <c r="I85" s="33">
        <f>D85-март!I85</f>
        <v>3100.3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33">
        <f>'[1]Апрель'!D84</f>
        <v>0</v>
      </c>
      <c r="H86" s="28">
        <v>0</v>
      </c>
      <c r="I86" s="33">
        <f>D86-март!I86</f>
        <v>0</v>
      </c>
    </row>
    <row r="87" spans="1:9" ht="12.75">
      <c r="A87" s="8" t="s">
        <v>29</v>
      </c>
      <c r="B87" s="27">
        <v>22999.38</v>
      </c>
      <c r="C87" s="27">
        <v>0</v>
      </c>
      <c r="D87" s="27">
        <v>0</v>
      </c>
      <c r="E87" s="28">
        <f>$D:$D/$B:$B*100</f>
        <v>0</v>
      </c>
      <c r="F87" s="28">
        <v>0</v>
      </c>
      <c r="G87" s="33">
        <f>'[1]Апрель'!D85</f>
        <v>0</v>
      </c>
      <c r="H87" s="28">
        <v>0</v>
      </c>
      <c r="I87" s="33">
        <f>D87-март!I87</f>
        <v>0</v>
      </c>
    </row>
    <row r="88" spans="1:9" ht="12.75">
      <c r="A88" s="1" t="s">
        <v>30</v>
      </c>
      <c r="B88" s="27">
        <v>321985.66</v>
      </c>
      <c r="C88" s="27">
        <v>63206.54</v>
      </c>
      <c r="D88" s="27">
        <v>63016.17</v>
      </c>
      <c r="E88" s="28">
        <f>$D:$D/$B:$B*100</f>
        <v>19.57111071343985</v>
      </c>
      <c r="F88" s="28">
        <f>$D:$D/$C:$C*100</f>
        <v>99.69881281272475</v>
      </c>
      <c r="G88" s="33">
        <f>'[1]Апрель'!D86</f>
        <v>15627.3</v>
      </c>
      <c r="H88" s="28">
        <f>$D:$D/$G:$G*100</f>
        <v>403.2441304639957</v>
      </c>
      <c r="I88" s="33">
        <f>D88-март!I88</f>
        <v>54679.28</v>
      </c>
    </row>
    <row r="89" spans="1:9" ht="12.75">
      <c r="A89" s="7" t="s">
        <v>31</v>
      </c>
      <c r="B89" s="27">
        <v>527.7</v>
      </c>
      <c r="C89" s="27">
        <v>226.84</v>
      </c>
      <c r="D89" s="27">
        <v>226.84</v>
      </c>
      <c r="E89" s="25">
        <f>$D:$D/$B:$B*100</f>
        <v>42.98654538563578</v>
      </c>
      <c r="F89" s="25">
        <f>$D:$D/$C:$C*100</f>
        <v>100</v>
      </c>
      <c r="G89" s="33">
        <f>'[1]Апрель'!D87</f>
        <v>126.4</v>
      </c>
      <c r="H89" s="25">
        <v>0</v>
      </c>
      <c r="I89" s="33">
        <f>D89-март!I89</f>
        <v>178.47</v>
      </c>
    </row>
    <row r="90" spans="1:9" ht="25.5">
      <c r="A90" s="9" t="s">
        <v>32</v>
      </c>
      <c r="B90" s="27">
        <f>10710.65+647.41</f>
        <v>11358.06</v>
      </c>
      <c r="C90" s="27">
        <v>4579.91</v>
      </c>
      <c r="D90" s="27">
        <v>4415.23</v>
      </c>
      <c r="E90" s="25">
        <f>$D:$D/$B:$B*100</f>
        <v>38.87309980753756</v>
      </c>
      <c r="F90" s="25">
        <f>$D:$D/$C:$C*100</f>
        <v>96.40429615429123</v>
      </c>
      <c r="G90" s="33">
        <f>'[1]Апрель'!D88</f>
        <v>1569.3</v>
      </c>
      <c r="H90" s="25">
        <f>$D:$D/$G:$G*100</f>
        <v>281.3502835659211</v>
      </c>
      <c r="I90" s="33">
        <f>D90-март!I90</f>
        <v>2382.9399999999996</v>
      </c>
    </row>
    <row r="91" spans="1:9" ht="12.75">
      <c r="A91" s="7" t="s">
        <v>33</v>
      </c>
      <c r="B91" s="33">
        <f aca="true" t="shared" si="2" ref="B91:H91">B92+B93+B94+B95</f>
        <v>587326.25</v>
      </c>
      <c r="C91" s="33">
        <f t="shared" si="2"/>
        <v>43579.75</v>
      </c>
      <c r="D91" s="33">
        <f t="shared" si="2"/>
        <v>43579.75</v>
      </c>
      <c r="E91" s="33">
        <f t="shared" si="2"/>
        <v>43.65812416359525</v>
      </c>
      <c r="F91" s="33">
        <f t="shared" si="2"/>
        <v>200</v>
      </c>
      <c r="G91" s="33">
        <f>'[1]Апрель'!D89</f>
        <v>20692.800000000003</v>
      </c>
      <c r="H91" s="33">
        <f t="shared" si="2"/>
        <v>113.97788755586922</v>
      </c>
      <c r="I91" s="33">
        <f>D91-март!I91</f>
        <v>22376.049999999996</v>
      </c>
    </row>
    <row r="92" spans="1:9" ht="12.75" customHeight="1">
      <c r="A92" s="10" t="s">
        <v>67</v>
      </c>
      <c r="B92" s="27">
        <v>13452.34</v>
      </c>
      <c r="C92" s="27">
        <v>16.53</v>
      </c>
      <c r="D92" s="27">
        <v>16.53</v>
      </c>
      <c r="E92" s="28">
        <v>0</v>
      </c>
      <c r="F92" s="28">
        <v>0</v>
      </c>
      <c r="G92" s="33">
        <f>'[1]Апрель'!D90</f>
        <v>0</v>
      </c>
      <c r="H92" s="28">
        <v>0</v>
      </c>
      <c r="I92" s="33">
        <f>D92-март!I92</f>
        <v>16.53</v>
      </c>
    </row>
    <row r="93" spans="1:9" ht="12.75">
      <c r="A93" s="8" t="s">
        <v>34</v>
      </c>
      <c r="B93" s="27">
        <v>29381</v>
      </c>
      <c r="C93" s="27">
        <v>7148.26</v>
      </c>
      <c r="D93" s="27">
        <v>7148.26</v>
      </c>
      <c r="E93" s="28">
        <f>$D:$D/$B:$B*100</f>
        <v>24.32953269119499</v>
      </c>
      <c r="F93" s="28">
        <v>0</v>
      </c>
      <c r="G93" s="33">
        <f>'[1]Апрель'!D92</f>
        <v>6872.5</v>
      </c>
      <c r="H93" s="28">
        <v>0</v>
      </c>
      <c r="I93" s="33">
        <f>D93-март!I93</f>
        <v>4924.34</v>
      </c>
    </row>
    <row r="94" spans="1:9" ht="12.75">
      <c r="A94" s="10" t="s">
        <v>77</v>
      </c>
      <c r="B94" s="27">
        <v>511095.42</v>
      </c>
      <c r="C94" s="27">
        <v>32054.28</v>
      </c>
      <c r="D94" s="27">
        <v>32054.28</v>
      </c>
      <c r="E94" s="28">
        <f>$D:$D/$B:$B*100</f>
        <v>6.271682105858041</v>
      </c>
      <c r="F94" s="28">
        <f>$D:$D/$C:$C*100</f>
        <v>100</v>
      </c>
      <c r="G94" s="33">
        <f>'[1]Апрель'!D93</f>
        <v>9994.4</v>
      </c>
      <c r="H94" s="28">
        <v>0</v>
      </c>
      <c r="I94" s="33">
        <f>D94-март!I94</f>
        <v>15665.539999999997</v>
      </c>
    </row>
    <row r="95" spans="1:9" ht="12.75">
      <c r="A95" s="8" t="s">
        <v>35</v>
      </c>
      <c r="B95" s="27">
        <v>33397.49</v>
      </c>
      <c r="C95" s="27">
        <v>4360.68</v>
      </c>
      <c r="D95" s="27">
        <v>4360.68</v>
      </c>
      <c r="E95" s="28">
        <f>$D:$D/$B:$B*100</f>
        <v>13.056909366542218</v>
      </c>
      <c r="F95" s="28">
        <f>$D:$D/$C:$C*100</f>
        <v>100</v>
      </c>
      <c r="G95" s="33">
        <f>'[1]Апрель'!D94</f>
        <v>3825.9</v>
      </c>
      <c r="H95" s="28">
        <f>$D:$D/$G:$G*100</f>
        <v>113.97788755586922</v>
      </c>
      <c r="I95" s="33">
        <f>D95-март!I95</f>
        <v>1769.6400000000003</v>
      </c>
    </row>
    <row r="96" spans="1:9" ht="12.75">
      <c r="A96" s="7" t="s">
        <v>36</v>
      </c>
      <c r="B96" s="33">
        <f>B98+B99+B100+B97</f>
        <v>471623.07999999996</v>
      </c>
      <c r="C96" s="26">
        <f>C98+C99+C100+C97</f>
        <v>44304.33</v>
      </c>
      <c r="D96" s="33">
        <f>D98+D99+D100+D97</f>
        <v>43574.380000000005</v>
      </c>
      <c r="E96" s="33">
        <f>E99+E100+E97</f>
        <v>18.296652123758722</v>
      </c>
      <c r="F96" s="25">
        <f>$D:$D/$C:$C*100</f>
        <v>98.3524183753597</v>
      </c>
      <c r="G96" s="33">
        <f>'[1]Апрель'!D95</f>
        <v>18527.8</v>
      </c>
      <c r="H96" s="28">
        <f>$D:$D/$G:$G*100</f>
        <v>235.1837778905213</v>
      </c>
      <c r="I96" s="33">
        <f>D96-март!I96</f>
        <v>38372.58</v>
      </c>
    </row>
    <row r="97" spans="1:9" ht="12.75">
      <c r="A97" s="8" t="s">
        <v>37</v>
      </c>
      <c r="B97" s="27">
        <v>64113.88</v>
      </c>
      <c r="C97" s="27">
        <v>5550.02</v>
      </c>
      <c r="D97" s="27">
        <v>5550.02</v>
      </c>
      <c r="E97" s="43">
        <v>0</v>
      </c>
      <c r="F97" s="28">
        <v>0</v>
      </c>
      <c r="G97" s="33">
        <f>'[1]Апрель'!D96</f>
        <v>0</v>
      </c>
      <c r="H97" s="28">
        <v>0</v>
      </c>
      <c r="I97" s="33">
        <f>D97-март!I97</f>
        <v>5550.02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33">
        <f>'[1]Апрель'!D97</f>
        <v>63.2</v>
      </c>
      <c r="H98" s="28">
        <v>0</v>
      </c>
      <c r="I98" s="33">
        <f>D98-март!I98</f>
        <v>0</v>
      </c>
    </row>
    <row r="99" spans="1:9" ht="12.75">
      <c r="A99" s="8" t="s">
        <v>39</v>
      </c>
      <c r="B99" s="27">
        <v>296762.04</v>
      </c>
      <c r="C99" s="27">
        <v>28898.37</v>
      </c>
      <c r="D99" s="27">
        <v>28898.37</v>
      </c>
      <c r="E99" s="28">
        <f t="shared" si="3"/>
        <v>9.737893027019224</v>
      </c>
      <c r="F99" s="28">
        <f>$D:$D/$C:$C*100</f>
        <v>100</v>
      </c>
      <c r="G99" s="33">
        <f>'[1]Апрель'!D98</f>
        <v>10115.8</v>
      </c>
      <c r="H99" s="28">
        <v>0</v>
      </c>
      <c r="I99" s="33">
        <f>D99-март!I99</f>
        <v>26491.21</v>
      </c>
    </row>
    <row r="100" spans="1:9" ht="12.75">
      <c r="A100" s="8" t="s">
        <v>40</v>
      </c>
      <c r="B100" s="27">
        <v>106627.49</v>
      </c>
      <c r="C100" s="27">
        <v>9855.94</v>
      </c>
      <c r="D100" s="27">
        <v>9125.99</v>
      </c>
      <c r="E100" s="28">
        <f t="shared" si="3"/>
        <v>8.558759096739498</v>
      </c>
      <c r="F100" s="28">
        <f>$D:$D/$C:$C*100</f>
        <v>92.59380637463296</v>
      </c>
      <c r="G100" s="33">
        <f>'[1]Апрель'!D99</f>
        <v>8348.8</v>
      </c>
      <c r="H100" s="28">
        <f>$D:$D/$G:$G*100</f>
        <v>109.309002491376</v>
      </c>
      <c r="I100" s="33">
        <f>D100-март!I100</f>
        <v>6331.349999999999</v>
      </c>
    </row>
    <row r="101" spans="1:9" ht="12.75">
      <c r="A101" s="11" t="s">
        <v>115</v>
      </c>
      <c r="B101" s="33">
        <f>B102+B103</f>
        <v>14079.48</v>
      </c>
      <c r="C101" s="33">
        <f>C102+C103</f>
        <v>992</v>
      </c>
      <c r="D101" s="33">
        <f>D102+D103</f>
        <v>992</v>
      </c>
      <c r="E101" s="25">
        <f t="shared" si="3"/>
        <v>7.045714756510894</v>
      </c>
      <c r="F101" s="25"/>
      <c r="G101" s="33">
        <f>'[1]Апрель'!D100</f>
        <v>308.1</v>
      </c>
      <c r="H101" s="25">
        <f>$D:$D/$G:$G*100</f>
        <v>321.9733852645245</v>
      </c>
      <c r="I101" s="33">
        <f>D101-март!I101</f>
        <v>642.6600000000001</v>
      </c>
    </row>
    <row r="102" spans="1:9" ht="25.5">
      <c r="A102" s="39" t="s">
        <v>166</v>
      </c>
      <c r="B102" s="27">
        <v>2094.04</v>
      </c>
      <c r="C102" s="27">
        <v>992</v>
      </c>
      <c r="D102" s="27">
        <v>992</v>
      </c>
      <c r="E102" s="28">
        <f t="shared" si="3"/>
        <v>47.37254302687628</v>
      </c>
      <c r="F102" s="28"/>
      <c r="G102" s="33">
        <f>'[1]Апрель'!D101</f>
        <v>308.1</v>
      </c>
      <c r="H102" s="28">
        <v>0</v>
      </c>
      <c r="I102" s="33">
        <f>D102-март!I102</f>
        <v>642.6600000000001</v>
      </c>
    </row>
    <row r="103" spans="1:9" ht="25.5">
      <c r="A103" s="39" t="s">
        <v>165</v>
      </c>
      <c r="B103" s="27">
        <v>11985.44</v>
      </c>
      <c r="C103" s="27">
        <v>0</v>
      </c>
      <c r="D103" s="27">
        <v>0</v>
      </c>
      <c r="E103" s="28">
        <f t="shared" si="3"/>
        <v>0</v>
      </c>
      <c r="F103" s="28"/>
      <c r="G103" s="33">
        <f>'[1]Апрель'!D102</f>
        <v>446811.4</v>
      </c>
      <c r="H103" s="28">
        <v>0</v>
      </c>
      <c r="I103" s="33">
        <f>D103-март!I103</f>
        <v>0</v>
      </c>
    </row>
    <row r="104" spans="1:9" ht="12.75">
      <c r="A104" s="11" t="s">
        <v>41</v>
      </c>
      <c r="B104" s="33">
        <f>B105+B106+B108+B109+B110+B107</f>
        <v>1871474.49</v>
      </c>
      <c r="C104" s="33">
        <f>C105+C106+C108+C109+C110+C107</f>
        <v>540141.4600000001</v>
      </c>
      <c r="D104" s="33">
        <f>D105+D106+D108+D109+D110+D107</f>
        <v>539987.3600000001</v>
      </c>
      <c r="E104" s="33">
        <f>E105+E106+E109+E110+E108</f>
        <v>119.50098688048864</v>
      </c>
      <c r="F104" s="33">
        <f>F105+F106+F109+F110+F108</f>
        <v>499.8496508566677</v>
      </c>
      <c r="G104" s="33">
        <f>'[1]Апрель'!D103</f>
        <v>176107.5</v>
      </c>
      <c r="H104" s="33">
        <f>H105+H106+H109+H110+H108</f>
        <v>818.4319016736426</v>
      </c>
      <c r="I104" s="33">
        <f>D104-март!I104</f>
        <v>381512.8500000001</v>
      </c>
    </row>
    <row r="105" spans="1:9" ht="12.75">
      <c r="A105" s="8" t="s">
        <v>42</v>
      </c>
      <c r="B105" s="27">
        <v>727750.38</v>
      </c>
      <c r="C105" s="27">
        <v>216105.74</v>
      </c>
      <c r="D105" s="27">
        <v>216105.73</v>
      </c>
      <c r="E105" s="28">
        <f aca="true" t="shared" si="4" ref="E105:E115">$D:$D/$B:$B*100</f>
        <v>29.695034992630305</v>
      </c>
      <c r="F105" s="28">
        <f aca="true" t="shared" si="5" ref="F105:F113">$D:$D/$C:$C*100</f>
        <v>99.99999537263564</v>
      </c>
      <c r="G105" s="33">
        <f>'[1]Апрель'!D104</f>
        <v>173333.1</v>
      </c>
      <c r="H105" s="28">
        <f>$D:$D/$G:$G*100</f>
        <v>124.67655052612572</v>
      </c>
      <c r="I105" s="33">
        <f>D105-март!I105</f>
        <v>152689.46000000002</v>
      </c>
    </row>
    <row r="106" spans="1:9" ht="12.75">
      <c r="A106" s="8" t="s">
        <v>43</v>
      </c>
      <c r="B106" s="27">
        <v>752325.38</v>
      </c>
      <c r="C106" s="27">
        <v>220850.64</v>
      </c>
      <c r="D106" s="27">
        <v>220770.67</v>
      </c>
      <c r="E106" s="28">
        <f t="shared" si="4"/>
        <v>29.345104640760628</v>
      </c>
      <c r="F106" s="28">
        <f t="shared" si="5"/>
        <v>99.9637900075816</v>
      </c>
      <c r="G106" s="33">
        <f>'[1]Апрель'!D105</f>
        <v>40195.7</v>
      </c>
      <c r="H106" s="28">
        <f>$D:$D/$G:$G*100</f>
        <v>549.2395206452433</v>
      </c>
      <c r="I106" s="33">
        <f>D106-март!I106</f>
        <v>155566.94</v>
      </c>
    </row>
    <row r="107" spans="1:9" ht="12.75">
      <c r="A107" s="90" t="s">
        <v>105</v>
      </c>
      <c r="B107" s="27">
        <v>145924.77</v>
      </c>
      <c r="C107" s="27">
        <v>40662.49</v>
      </c>
      <c r="D107" s="27">
        <v>40654.12</v>
      </c>
      <c r="E107" s="28">
        <f t="shared" si="4"/>
        <v>27.859643020167173</v>
      </c>
      <c r="F107" s="28">
        <f t="shared" si="5"/>
        <v>99.97941591870051</v>
      </c>
      <c r="G107" s="33">
        <f>'[1]Апрель'!D106</f>
        <v>131.7</v>
      </c>
      <c r="H107" s="28">
        <f>$D:$D/$G:$G*100</f>
        <v>30868.73196659074</v>
      </c>
      <c r="I107" s="33">
        <f>D107-март!I107</f>
        <v>28237.640000000003</v>
      </c>
    </row>
    <row r="108" spans="1:9" ht="25.5">
      <c r="A108" s="8" t="s">
        <v>123</v>
      </c>
      <c r="B108" s="27">
        <v>374.76</v>
      </c>
      <c r="C108" s="27">
        <v>51.2</v>
      </c>
      <c r="D108" s="27">
        <v>51.2</v>
      </c>
      <c r="E108" s="28">
        <f t="shared" si="4"/>
        <v>13.662077062653433</v>
      </c>
      <c r="F108" s="28">
        <f t="shared" si="5"/>
        <v>100</v>
      </c>
      <c r="G108" s="33">
        <f>'[1]Апрель'!D107</f>
        <v>8065</v>
      </c>
      <c r="H108" s="28">
        <v>0</v>
      </c>
      <c r="I108" s="33">
        <f>D108-март!I108</f>
        <v>29.7</v>
      </c>
    </row>
    <row r="109" spans="1:9" ht="12.75">
      <c r="A109" s="8" t="s">
        <v>44</v>
      </c>
      <c r="B109" s="27">
        <v>23325.22</v>
      </c>
      <c r="C109" s="27">
        <v>4863.93</v>
      </c>
      <c r="D109" s="27">
        <v>4863.93</v>
      </c>
      <c r="E109" s="28">
        <f t="shared" si="4"/>
        <v>20.85266505524921</v>
      </c>
      <c r="F109" s="28">
        <f t="shared" si="5"/>
        <v>100</v>
      </c>
      <c r="G109" s="33">
        <f>'[1]Апрель'!D108</f>
        <v>48978.4</v>
      </c>
      <c r="H109" s="28">
        <f>$D:$D/$G:$G*100</f>
        <v>9.9307653986247</v>
      </c>
      <c r="I109" s="33">
        <f>D109-март!I109</f>
        <v>3417.9400000000005</v>
      </c>
    </row>
    <row r="110" spans="1:9" ht="12.75">
      <c r="A110" s="8" t="s">
        <v>45</v>
      </c>
      <c r="B110" s="27">
        <v>221773.98</v>
      </c>
      <c r="C110" s="27">
        <v>57607.46</v>
      </c>
      <c r="D110" s="27">
        <v>57541.71</v>
      </c>
      <c r="E110" s="28">
        <f t="shared" si="4"/>
        <v>25.946105129195047</v>
      </c>
      <c r="F110" s="28">
        <f t="shared" si="5"/>
        <v>99.88586547645045</v>
      </c>
      <c r="G110" s="33">
        <f>'[1]Апрель'!D109</f>
        <v>42754.899999999994</v>
      </c>
      <c r="H110" s="28">
        <f>$D:$D/$G:$G*100</f>
        <v>134.58506510364896</v>
      </c>
      <c r="I110" s="33">
        <f>D110-март!I110</f>
        <v>41571.17</v>
      </c>
    </row>
    <row r="111" spans="1:9" ht="25.5">
      <c r="A111" s="11" t="s">
        <v>46</v>
      </c>
      <c r="B111" s="33">
        <f>B112+B113</f>
        <v>308937.44</v>
      </c>
      <c r="C111" s="33">
        <f>C112+C113</f>
        <v>76536.95</v>
      </c>
      <c r="D111" s="33">
        <f>D112+D113</f>
        <v>76534.74</v>
      </c>
      <c r="E111" s="25">
        <f t="shared" si="4"/>
        <v>24.773539911510888</v>
      </c>
      <c r="F111" s="25">
        <f t="shared" si="5"/>
        <v>99.9971125057897</v>
      </c>
      <c r="G111" s="33">
        <f>'[1]Апрель'!D110</f>
        <v>41930.2</v>
      </c>
      <c r="H111" s="25">
        <f>$D:$D/$G:$G*100</f>
        <v>182.52891710509374</v>
      </c>
      <c r="I111" s="33">
        <f>D111-март!I111</f>
        <v>43588.88000000001</v>
      </c>
    </row>
    <row r="112" spans="1:9" ht="12.75">
      <c r="A112" s="8" t="s">
        <v>47</v>
      </c>
      <c r="B112" s="27">
        <v>219701.1</v>
      </c>
      <c r="C112" s="27">
        <v>58031.09</v>
      </c>
      <c r="D112" s="27">
        <v>58031.08</v>
      </c>
      <c r="E112" s="28">
        <f t="shared" si="4"/>
        <v>26.413650181997266</v>
      </c>
      <c r="F112" s="28">
        <f t="shared" si="5"/>
        <v>99.99998276785772</v>
      </c>
      <c r="G112" s="33">
        <f>'[1]Апрель'!D111</f>
        <v>824.7</v>
      </c>
      <c r="H112" s="28">
        <f>$D:$D/$G:$G*100</f>
        <v>7036.629077240208</v>
      </c>
      <c r="I112" s="33">
        <f>D112-март!I112</f>
        <v>38401.090000000004</v>
      </c>
    </row>
    <row r="113" spans="1:9" ht="25.5">
      <c r="A113" s="8" t="s">
        <v>48</v>
      </c>
      <c r="B113" s="27">
        <v>89236.34</v>
      </c>
      <c r="C113" s="27">
        <v>18505.86</v>
      </c>
      <c r="D113" s="27">
        <v>18503.66</v>
      </c>
      <c r="E113" s="28">
        <f t="shared" si="4"/>
        <v>20.735565802003983</v>
      </c>
      <c r="F113" s="28">
        <f t="shared" si="5"/>
        <v>99.98811187375242</v>
      </c>
      <c r="G113" s="33">
        <f>'[1]Апрель'!D112</f>
        <v>0</v>
      </c>
      <c r="H113" s="28">
        <v>0</v>
      </c>
      <c r="I113" s="33">
        <f>D113-март!I113</f>
        <v>5187.790000000001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'[1]Апрель'!D113</f>
        <v>0</v>
      </c>
      <c r="H114" s="25">
        <v>0</v>
      </c>
      <c r="I114" s="33">
        <f>D114-март!I114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3">
        <f>'[1]Апрель'!D114</f>
        <v>29512</v>
      </c>
      <c r="H115" s="28">
        <v>0</v>
      </c>
      <c r="I115" s="33">
        <f>D115-март!I115</f>
        <v>0</v>
      </c>
    </row>
    <row r="116" spans="1:9" ht="12.75">
      <c r="A116" s="11" t="s">
        <v>49</v>
      </c>
      <c r="B116" s="33">
        <f>B117+B118+B119+B120</f>
        <v>169827.63</v>
      </c>
      <c r="C116" s="33">
        <f>C117+C118+C119+C120</f>
        <v>37470.33</v>
      </c>
      <c r="D116" s="33">
        <f>D117+D118+D119+D120</f>
        <v>37416.439999999995</v>
      </c>
      <c r="E116" s="33">
        <f>E117+E118+E119+E120</f>
        <v>81.5481013253005</v>
      </c>
      <c r="F116" s="33">
        <f>F117+F118+F119+F120</f>
        <v>192.99340451332407</v>
      </c>
      <c r="G116" s="33">
        <f>'[1]Апрель'!D115</f>
        <v>647.2</v>
      </c>
      <c r="H116" s="25">
        <v>0</v>
      </c>
      <c r="I116" s="33">
        <f>D116-март!I116</f>
        <v>19093.83999999999</v>
      </c>
    </row>
    <row r="117" spans="1:9" ht="12.75">
      <c r="A117" s="8" t="s">
        <v>50</v>
      </c>
      <c r="B117" s="27">
        <v>3025.38</v>
      </c>
      <c r="C117" s="27">
        <v>565.92</v>
      </c>
      <c r="D117" s="27">
        <v>565.93</v>
      </c>
      <c r="E117" s="28">
        <f aca="true" t="shared" si="6" ref="E117:E122">$D:$D/$B:$B*100</f>
        <v>18.706079897401313</v>
      </c>
      <c r="F117" s="28">
        <v>0</v>
      </c>
      <c r="G117" s="33">
        <f>'[1]Апрель'!D116</f>
        <v>0</v>
      </c>
      <c r="H117" s="28">
        <v>0</v>
      </c>
      <c r="I117" s="33">
        <f>D117-март!I117</f>
        <v>377.2699999999999</v>
      </c>
    </row>
    <row r="118" spans="1:9" ht="12.75">
      <c r="A118" s="8" t="s">
        <v>52</v>
      </c>
      <c r="B118" s="27">
        <v>106234.55</v>
      </c>
      <c r="C118" s="27">
        <v>31246.89</v>
      </c>
      <c r="D118" s="27">
        <v>31246.89</v>
      </c>
      <c r="E118" s="28">
        <f t="shared" si="6"/>
        <v>29.413114659967025</v>
      </c>
      <c r="F118" s="28">
        <f>$D:$D/$C:$C*100</f>
        <v>100</v>
      </c>
      <c r="G118" s="33">
        <f>'[1]Апрель'!D117</f>
        <v>25168.8</v>
      </c>
      <c r="H118" s="28">
        <v>0</v>
      </c>
      <c r="I118" s="33">
        <f>D118-март!I118</f>
        <v>15632.989999999998</v>
      </c>
    </row>
    <row r="119" spans="1:9" ht="12.75">
      <c r="A119" s="8" t="s">
        <v>53</v>
      </c>
      <c r="B119" s="27">
        <v>58037.9</v>
      </c>
      <c r="C119" s="27">
        <v>4981.3</v>
      </c>
      <c r="D119" s="27">
        <v>4974.78</v>
      </c>
      <c r="E119" s="28">
        <f t="shared" si="6"/>
        <v>8.57160579552327</v>
      </c>
      <c r="F119" s="28">
        <v>0</v>
      </c>
      <c r="G119" s="33">
        <f>'[1]Апрель'!D118</f>
        <v>3103.5</v>
      </c>
      <c r="H119" s="28">
        <v>0</v>
      </c>
      <c r="I119" s="33">
        <f>D119-март!I119</f>
        <v>2713.74</v>
      </c>
    </row>
    <row r="120" spans="1:9" ht="12.75">
      <c r="A120" s="8" t="s">
        <v>54</v>
      </c>
      <c r="B120" s="27">
        <v>2529.8</v>
      </c>
      <c r="C120" s="27">
        <v>676.22</v>
      </c>
      <c r="D120" s="27">
        <v>628.84</v>
      </c>
      <c r="E120" s="28">
        <f t="shared" si="6"/>
        <v>24.857300972408886</v>
      </c>
      <c r="F120" s="28">
        <f>$D:$D/$C:$C*100</f>
        <v>92.99340451332407</v>
      </c>
      <c r="G120" s="33">
        <f>'[1]Апрель'!D119</f>
        <v>592.5</v>
      </c>
      <c r="H120" s="28">
        <f>$D:$D/$G:$G*100</f>
        <v>106.13333333333334</v>
      </c>
      <c r="I120" s="33">
        <f>D120-март!I120</f>
        <v>369.84000000000003</v>
      </c>
    </row>
    <row r="121" spans="1:9" ht="12.75">
      <c r="A121" s="11" t="s">
        <v>61</v>
      </c>
      <c r="B121" s="27">
        <f>B122+B123+B124</f>
        <v>356599.47000000003</v>
      </c>
      <c r="C121" s="27">
        <f>C122+C123+C124</f>
        <v>60779.86000000001</v>
      </c>
      <c r="D121" s="27">
        <f>D122+D123+D124</f>
        <v>60766.99</v>
      </c>
      <c r="E121" s="25">
        <f t="shared" si="6"/>
        <v>17.040684328554946</v>
      </c>
      <c r="F121" s="25">
        <f>$D:$D/$C:$C*100</f>
        <v>99.97882522269711</v>
      </c>
      <c r="G121" s="33">
        <f>'[1]Апрель'!D120</f>
        <v>85432.3</v>
      </c>
      <c r="H121" s="25">
        <f>$D:$D/$G:$G*100</f>
        <v>71.12882364164373</v>
      </c>
      <c r="I121" s="33">
        <f>D121-март!I121</f>
        <v>34641.829999999994</v>
      </c>
    </row>
    <row r="122" spans="1:9" ht="12.75">
      <c r="A122" s="92" t="s">
        <v>63</v>
      </c>
      <c r="B122" s="27">
        <v>295719.28</v>
      </c>
      <c r="C122" s="27">
        <v>42852.68</v>
      </c>
      <c r="D122" s="27">
        <v>42852.67</v>
      </c>
      <c r="E122" s="28">
        <f t="shared" si="6"/>
        <v>14.490996325975091</v>
      </c>
      <c r="F122" s="28">
        <f>$D:$D/$C:$C*100</f>
        <v>99.99997666423664</v>
      </c>
      <c r="G122" s="33">
        <f>'[1]Апрель'!D121</f>
        <v>23255.2</v>
      </c>
      <c r="H122" s="28">
        <v>0</v>
      </c>
      <c r="I122" s="33">
        <f>D122-март!I122</f>
        <v>21718.539999999997</v>
      </c>
    </row>
    <row r="123" spans="1:9" ht="24.75" customHeight="1">
      <c r="A123" s="92" t="s">
        <v>154</v>
      </c>
      <c r="B123" s="27">
        <v>55828.52</v>
      </c>
      <c r="C123" s="27">
        <v>16438.31</v>
      </c>
      <c r="D123" s="27">
        <v>16438.32</v>
      </c>
      <c r="E123" s="28">
        <v>0</v>
      </c>
      <c r="F123" s="28">
        <v>0</v>
      </c>
      <c r="G123" s="33">
        <f>'[1]Апрель'!D122</f>
        <v>60808.9</v>
      </c>
      <c r="H123" s="28">
        <v>0</v>
      </c>
      <c r="I123" s="33">
        <f>D123-март!I123</f>
        <v>11989.080000000002</v>
      </c>
    </row>
    <row r="124" spans="1:9" ht="25.5">
      <c r="A124" s="12" t="s">
        <v>73</v>
      </c>
      <c r="B124" s="27">
        <v>5051.67</v>
      </c>
      <c r="C124" s="27">
        <v>1488.87</v>
      </c>
      <c r="D124" s="27">
        <v>1476</v>
      </c>
      <c r="E124" s="28">
        <f>$D:$D/$B:$B*100</f>
        <v>29.218060562150733</v>
      </c>
      <c r="F124" s="28">
        <f>$D:$D/$C:$C*100</f>
        <v>99.13558604847972</v>
      </c>
      <c r="G124" s="33">
        <f>'[1]Апрель'!D123</f>
        <v>1368.2</v>
      </c>
      <c r="H124" s="28">
        <v>0</v>
      </c>
      <c r="I124" s="33">
        <f>D124-март!I124</f>
        <v>934.21</v>
      </c>
    </row>
    <row r="125" spans="1:9" ht="26.25" customHeight="1">
      <c r="A125" s="13" t="s">
        <v>80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f>'[1]Апрель'!D124</f>
        <v>2.01384</v>
      </c>
      <c r="H125" s="28">
        <v>0</v>
      </c>
      <c r="I125" s="33">
        <f>D125-март!I125</f>
        <v>5.75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33">
        <f>'[1]Апрель'!D125</f>
        <v>2.01384</v>
      </c>
      <c r="H126" s="28">
        <v>0</v>
      </c>
      <c r="I126" s="33">
        <f>D126-март!I126</f>
        <v>5.75</v>
      </c>
    </row>
    <row r="127" spans="1:9" ht="15.75" customHeight="1">
      <c r="A127" s="14" t="s">
        <v>55</v>
      </c>
      <c r="B127" s="33">
        <f>B80+B89+B90+B91+B96+B104+B111+B114+B116+B121+B125+B101</f>
        <v>4234160.49</v>
      </c>
      <c r="C127" s="33">
        <f>C80+C89+C90+C91+C96+C104+C111+C114+C116+C121+C125+C101</f>
        <v>903491.29</v>
      </c>
      <c r="D127" s="33">
        <f>D80+D89+D90+D91+D96+D104+D111+D114+D116+D121+D125+D101</f>
        <v>901746.74</v>
      </c>
      <c r="E127" s="25">
        <f>$D:$D/$B:$B*100</f>
        <v>21.296942856315773</v>
      </c>
      <c r="F127" s="25">
        <f>$D:$D/$C:$C*100</f>
        <v>99.80691014741271</v>
      </c>
      <c r="G127" s="33">
        <f>'[1]Апрель'!D126</f>
        <v>687647.9138400002</v>
      </c>
      <c r="H127" s="25">
        <f>$D:$D/$G:$G*100</f>
        <v>131.13494883804967</v>
      </c>
      <c r="I127" s="33">
        <f>D127-март!I127</f>
        <v>616085.36</v>
      </c>
    </row>
    <row r="128" spans="1:9" ht="26.25" customHeight="1">
      <c r="A128" s="79" t="s">
        <v>56</v>
      </c>
      <c r="B128" s="80">
        <f>B74-B127</f>
        <v>-171004.68999999994</v>
      </c>
      <c r="C128" s="80">
        <f>C74-C127</f>
        <v>356005.8300000001</v>
      </c>
      <c r="D128" s="80">
        <f>D74-D127</f>
        <v>134925.24</v>
      </c>
      <c r="E128" s="80"/>
      <c r="F128" s="80"/>
      <c r="G128" s="33">
        <f>'[1]Апрель'!D127</f>
        <v>62425.98615999974</v>
      </c>
      <c r="H128" s="80"/>
      <c r="I128" s="33">
        <f>D128-март!I128</f>
        <v>10489.569999999949</v>
      </c>
    </row>
    <row r="129" spans="1:9" ht="24" customHeight="1">
      <c r="A129" s="1" t="s">
        <v>57</v>
      </c>
      <c r="B129" s="27" t="s">
        <v>159</v>
      </c>
      <c r="C129" s="27"/>
      <c r="D129" s="27" t="s">
        <v>171</v>
      </c>
      <c r="E129" s="27"/>
      <c r="F129" s="27"/>
      <c r="G129" s="27" t="s">
        <v>172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>D132+D133</f>
        <v>217485.54</v>
      </c>
      <c r="E130" s="77">
        <f t="shared" si="7"/>
        <v>0</v>
      </c>
      <c r="F130" s="77">
        <f t="shared" si="7"/>
        <v>0</v>
      </c>
      <c r="G130" s="33">
        <f>'[1]Апрель'!D129</f>
        <v>93247.5</v>
      </c>
      <c r="H130" s="77">
        <f t="shared" si="7"/>
        <v>0</v>
      </c>
      <c r="I130" s="33">
        <f>D130-март!I130</f>
        <v>92049.94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33">
        <f>'[1]Апрель'!D130</f>
        <v>0</v>
      </c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122377.72</v>
      </c>
      <c r="E132" s="27"/>
      <c r="F132" s="27"/>
      <c r="G132" s="33">
        <f>'[1]Апрель'!D131</f>
        <v>60071.5</v>
      </c>
      <c r="H132" s="35"/>
      <c r="I132" s="33">
        <f>D132-март!I132</f>
        <v>23423.42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v>95107.82</v>
      </c>
      <c r="E133" s="27"/>
      <c r="F133" s="27"/>
      <c r="G133" s="33">
        <f>'[1]Апрель'!D132</f>
        <v>33176</v>
      </c>
      <c r="H133" s="35"/>
      <c r="I133" s="33">
        <f>D133-март!I133</f>
        <v>68626.52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33">
        <f>'[1]Апрель'!D133</f>
        <v>-12050</v>
      </c>
      <c r="H134" s="26">
        <f t="shared" si="8"/>
        <v>0</v>
      </c>
      <c r="I134" s="33">
        <f>D134-март!I134</f>
        <v>-35000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33" t="str">
        <f>'[1]Апрель'!D134</f>
        <v>-</v>
      </c>
      <c r="H135" s="37"/>
      <c r="I135" s="33">
        <f>D135-март!I135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33">
        <f>'[1]Апрель'!D135</f>
        <v>12050</v>
      </c>
      <c r="H136" s="37"/>
      <c r="I136" s="33">
        <f>D136-март!I136</f>
        <v>35000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97" t="s">
        <v>102</v>
      </c>
      <c r="B1" s="97"/>
      <c r="C1" s="97"/>
      <c r="D1" s="97"/>
      <c r="E1" s="97"/>
      <c r="F1" s="97"/>
      <c r="G1" s="97"/>
      <c r="H1" s="97"/>
      <c r="I1" s="29"/>
    </row>
    <row r="2" spans="1:9" ht="15">
      <c r="A2" s="98" t="s">
        <v>141</v>
      </c>
      <c r="B2" s="98"/>
      <c r="C2" s="98"/>
      <c r="D2" s="98"/>
      <c r="E2" s="98"/>
      <c r="F2" s="98"/>
      <c r="G2" s="98"/>
      <c r="H2" s="98"/>
      <c r="I2" s="30"/>
    </row>
    <row r="3" spans="1:9" ht="5.25" customHeight="1" hidden="1">
      <c r="A3" s="99" t="s">
        <v>0</v>
      </c>
      <c r="B3" s="99"/>
      <c r="C3" s="99"/>
      <c r="D3" s="99"/>
      <c r="E3" s="99"/>
      <c r="F3" s="99"/>
      <c r="G3" s="99"/>
      <c r="H3" s="99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08" t="s">
        <v>3</v>
      </c>
      <c r="B6" s="109"/>
      <c r="C6" s="109"/>
      <c r="D6" s="109"/>
      <c r="E6" s="109"/>
      <c r="F6" s="109"/>
      <c r="G6" s="109"/>
      <c r="H6" s="109"/>
      <c r="I6" s="110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94" t="s">
        <v>22</v>
      </c>
      <c r="B72" s="95"/>
      <c r="C72" s="95"/>
      <c r="D72" s="95"/>
      <c r="E72" s="95"/>
      <c r="F72" s="95"/>
      <c r="G72" s="95"/>
      <c r="H72" s="95"/>
      <c r="I72" s="96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2023-04-10T07:16:15Z</cp:lastPrinted>
  <dcterms:created xsi:type="dcterms:W3CDTF">2010-09-10T01:16:58Z</dcterms:created>
  <dcterms:modified xsi:type="dcterms:W3CDTF">2023-05-15T02:15:43Z</dcterms:modified>
  <cp:category/>
  <cp:version/>
  <cp:contentType/>
  <cp:contentStatus/>
</cp:coreProperties>
</file>