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5"/>
  </bookViews>
  <sheets>
    <sheet name="Январь  " sheetId="1" r:id="rId1"/>
    <sheet name="Февраль " sheetId="2" r:id="rId2"/>
    <sheet name="Март" sheetId="3" r:id="rId3"/>
    <sheet name="Апрель " sheetId="4" r:id="rId4"/>
    <sheet name="Май" sheetId="5" r:id="rId5"/>
    <sheet name="Июнь" sheetId="6" r:id="rId6"/>
  </sheets>
  <definedNames>
    <definedName name="_xlnm._FilterDatabase" localSheetId="3" hidden="1">'Апрель '!$A$7:$I$124</definedName>
    <definedName name="_xlnm._FilterDatabase" localSheetId="5" hidden="1">'Июнь'!$A$7:$I$125</definedName>
    <definedName name="_xlnm._FilterDatabase" localSheetId="4" hidden="1">'Май'!$A$7:$I$125</definedName>
    <definedName name="_xlnm._FilterDatabase" localSheetId="2" hidden="1">'Март'!$A$7:$I$124</definedName>
    <definedName name="_xlnm._FilterDatabase" localSheetId="1" hidden="1">'Февраль '!$A$7:$I$124</definedName>
    <definedName name="_xlnm._FilterDatabase" localSheetId="0" hidden="1">'Январь  '!$A$7:$I$124</definedName>
    <definedName name="_xlnm.Print_Titles" localSheetId="3">'Апрель 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1">'Февраль '!$4:$5</definedName>
    <definedName name="_xlnm.Print_Titles" localSheetId="0">'Январь  '!$4:$5</definedName>
  </definedNames>
  <calcPr fullCalcOnLoad="1"/>
</workbook>
</file>

<file path=xl/sharedStrings.xml><?xml version="1.0" encoding="utf-8"?>
<sst xmlns="http://schemas.openxmlformats.org/spreadsheetml/2006/main" count="805" uniqueCount="163">
  <si>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</si>
  <si>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</si>
  <si>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</si>
  <si>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</si>
  <si>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</si>
  <si>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</si>
  <si>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</si>
  <si>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</si>
  <si>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</si>
  <si>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</si>
  <si>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</si>
  <si>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</si>
  <si>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</si>
  <si>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</si>
  <si>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</si>
  <si>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</si>
  <si>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</si>
  <si>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</si>
  <si>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</si>
  <si>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</si>
  <si>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</si>
  <si>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</si>
  <si>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</si>
  <si>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</si>
  <si>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</si>
  <si>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</si>
  <si>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</si>
  <si>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</si>
  <si>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</si>
  <si>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</si>
  <si>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</si>
  <si>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</si>
  <si>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</si>
  <si>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</si>
  <si>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</si>
  <si>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</si>
  <si>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</si>
  <si>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</si>
  <si>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</si>
  <si>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</si>
  <si>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</si>
  <si>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</si>
  <si>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</si>
  <si>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</si>
  <si>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</si>
  <si>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</si>
  <si>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</si>
  <si>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</si>
  <si>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</si>
  <si>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</si>
  <si>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</si>
  <si>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</si>
  <si>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</si>
  <si>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</si>
  <si>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</si>
  <si>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</si>
  <si>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</si>
  <si>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</si>
  <si>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</si>
  <si>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</si>
  <si>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</si>
  <si>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</si>
  <si>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</si>
  <si>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</si>
  <si>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</si>
  <si>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</si>
  <si>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</si>
  <si>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</si>
  <si>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</si>
  <si>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</si>
  <si>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</si>
  <si>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</si>
  <si>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</si>
  <si>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</si>
  <si>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</si>
  <si>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</si>
  <si>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</si>
  <si>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</si>
  <si>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</si>
  <si>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</si>
  <si>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</si>
  <si>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</si>
  <si>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</si>
  <si>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</si>
  <si>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</si>
  <si>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</si>
  <si>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</si>
  <si>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</si>
  <si>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</si>
  <si>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</si>
  <si>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>- средства от предпринимательской деятельности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</si>
  <si>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</si>
  <si>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модернизация здравоохранения</t>
  </si>
  <si>
    <t>- грант "Спид"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</si>
  <si>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</si>
  <si>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</si>
  <si>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</si>
  <si>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</si>
  <si>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</si>
  <si>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</si>
  <si>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</si>
  <si>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</si>
  <si>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</si>
  <si>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На 01.01.2015 </t>
  </si>
  <si>
    <t>Факт за аналогичный период 2014 г.</t>
  </si>
  <si>
    <t>на 01 февраля 2015 года</t>
  </si>
  <si>
    <t>План за 1 месяца 2015 г.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</si>
  <si>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</si>
  <si>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</si>
  <si>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</si>
  <si>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</si>
  <si>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</si>
  <si>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</si>
  <si>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</si>
  <si>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</si>
  <si>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</si>
  <si>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</si>
  <si>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</si>
  <si>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</si>
  <si>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</si>
  <si>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</si>
  <si>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</si>
  <si>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правонарушениях(1 16 43000)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</si>
  <si>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</si>
  <si>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</si>
  <si>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</si>
  <si>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На  01.02.2015</t>
  </si>
  <si>
    <t>Руководитель финансового управления администрации города Минусинска</t>
  </si>
  <si>
    <t>О.А. Озерова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</si>
  <si>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</si>
  <si>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(1 16 06000)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</si>
  <si>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</si>
  <si>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</si>
  <si>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</si>
  <si>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</si>
  <si>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Исполнении бюджета города Минусинска</t>
  </si>
  <si>
    <t>на 01 марта 2015 года</t>
  </si>
  <si>
    <t>План за 2 месяца 2015 г.</t>
  </si>
  <si>
    <t>- единый сельскохозяйственный налог</t>
  </si>
  <si>
    <t xml:space="preserve">налог, взимаемый в связи  с  применением патентной системы налогообложения
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</si>
  <si>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</si>
  <si>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</si>
  <si>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(1 16 06000)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</si>
  <si>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</si>
  <si>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</si>
  <si>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(1 16 43000)</t>
  </si>
  <si>
    <t>На  01.03.2015</t>
  </si>
  <si>
    <t xml:space="preserve">Руководитель финансового управления администрации города Минусинска - </t>
  </si>
  <si>
    <t>на 01 апреля 2015 года</t>
  </si>
  <si>
    <t>План за 3 месяца 2015 г.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</si>
  <si>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</si>
  <si>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>На  01.04.2015</t>
  </si>
  <si>
    <t xml:space="preserve">Руководитель финансового управления администрации города Минусинска </t>
  </si>
  <si>
    <t>на 01 мая 2015 года</t>
  </si>
  <si>
    <t>План за 4 месяца 2015 г.</t>
  </si>
  <si>
    <t>На  01.05.2015</t>
  </si>
  <si>
    <t>на 01 июня 2015 года</t>
  </si>
  <si>
    <t>План за 5 месяца 2015 г.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</si>
  <si>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</si>
  <si>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 01 июля 2015 года</t>
  </si>
  <si>
    <t>План за 6 месяцев 2015 г.</t>
  </si>
  <si>
    <t>На  01.06.2015</t>
  </si>
  <si>
    <t>На  01.07.2015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</si>
</sst>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Alignment="1" applyProtection="1">
      <alignment horizontal="justify"/>
      <protection locked="0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168" fontId="2" fillId="0" borderId="0" xfId="0" applyNumberFormat="1" applyFont="1" applyFill="1" applyAlignment="1">
      <alignment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168" fontId="3" fillId="0" borderId="11" xfId="0" applyNumberFormat="1" applyFont="1" applyFill="1" applyBorder="1" applyAlignment="1">
      <alignment horizontal="center" vertical="top" wrapText="1"/>
    </xf>
    <xf numFmtId="168" fontId="2" fillId="0" borderId="16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12" sqref="H112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70" t="s">
        <v>134</v>
      </c>
      <c r="B1" s="70"/>
      <c r="C1" s="70"/>
      <c r="D1" s="70"/>
      <c r="E1" s="70"/>
      <c r="F1" s="70"/>
      <c r="G1" s="70"/>
      <c r="H1" s="70"/>
      <c r="I1" s="41"/>
    </row>
    <row r="2" spans="1:9" ht="15">
      <c r="A2" s="71" t="s">
        <v>105</v>
      </c>
      <c r="B2" s="71"/>
      <c r="C2" s="71"/>
      <c r="D2" s="71"/>
      <c r="E2" s="71"/>
      <c r="F2" s="71"/>
      <c r="G2" s="71"/>
      <c r="H2" s="71"/>
      <c r="I2" s="42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3"/>
    </row>
    <row r="4" spans="1:9" ht="45" customHeight="1">
      <c r="A4" s="9" t="s">
        <v>1</v>
      </c>
      <c r="B4" s="26" t="s">
        <v>2</v>
      </c>
      <c r="C4" s="26" t="s">
        <v>106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6" t="s">
        <v>4</v>
      </c>
      <c r="B7" s="35">
        <f>B8+B9</f>
        <v>222526.00000000003</v>
      </c>
      <c r="C7" s="35">
        <f>C8+C9</f>
        <v>9934.900000000001</v>
      </c>
      <c r="D7" s="35">
        <f>D8+D9</f>
        <v>9421.4</v>
      </c>
      <c r="E7" s="35">
        <f>$D:$D/$B:$B*100</f>
        <v>4.233842337524603</v>
      </c>
      <c r="F7" s="35">
        <f>$D:$D/$C:$C*100</f>
        <v>94.8313521021852</v>
      </c>
      <c r="G7" s="35">
        <f>G8+G9</f>
        <v>11678.939999999999</v>
      </c>
      <c r="H7" s="35">
        <f>$D:$D/$G:$G*100</f>
        <v>80.66999231094604</v>
      </c>
      <c r="I7" s="35">
        <f>I8+I9</f>
        <v>9421.4</v>
      </c>
    </row>
    <row r="8" spans="1:9" ht="25.5">
      <c r="A8" s="4" t="s">
        <v>5</v>
      </c>
      <c r="B8" s="36">
        <v>8557.2</v>
      </c>
      <c r="C8" s="36">
        <v>223.6</v>
      </c>
      <c r="D8" s="36">
        <v>346.47</v>
      </c>
      <c r="E8" s="35">
        <f>$D:$D/$B:$B*100</f>
        <v>4.048871126069275</v>
      </c>
      <c r="F8" s="35">
        <f>$D:$D/$C:$C*100</f>
        <v>154.95080500894457</v>
      </c>
      <c r="G8" s="36">
        <v>233.26</v>
      </c>
      <c r="H8" s="35">
        <f>$D:$D/$G:$G*100</f>
        <v>148.53382491640232</v>
      </c>
      <c r="I8" s="36">
        <v>346.47</v>
      </c>
    </row>
    <row r="9" spans="1:9" ht="12.75">
      <c r="A9" s="76" t="s">
        <v>82</v>
      </c>
      <c r="B9" s="64">
        <f>B11+B12+B13+B14</f>
        <v>213968.80000000002</v>
      </c>
      <c r="C9" s="64">
        <f>C11+C12+C13+C14</f>
        <v>9711.300000000001</v>
      </c>
      <c r="D9" s="64">
        <f>D11+D12+D13+D14</f>
        <v>9074.93</v>
      </c>
      <c r="E9" s="62">
        <f>$D:$D/$B:$B*100</f>
        <v>4.241239844313751</v>
      </c>
      <c r="F9" s="64">
        <f>$D:$D/$C:$C*100</f>
        <v>93.44711830547918</v>
      </c>
      <c r="G9" s="64">
        <f>G11+G12+G13+G14</f>
        <v>11445.679999999998</v>
      </c>
      <c r="H9" s="62">
        <f>$D:$D/$G:$G*100</f>
        <v>79.28694494341971</v>
      </c>
      <c r="I9" s="64">
        <f>I11+I12+I13+I14</f>
        <v>9074.93</v>
      </c>
    </row>
    <row r="10" spans="1:9" ht="12.75">
      <c r="A10" s="77"/>
      <c r="B10" s="66"/>
      <c r="C10" s="66"/>
      <c r="D10" s="66"/>
      <c r="E10" s="63"/>
      <c r="F10" s="65"/>
      <c r="G10" s="66"/>
      <c r="H10" s="63"/>
      <c r="I10" s="66"/>
    </row>
    <row r="11" spans="1:9" ht="51" customHeight="1">
      <c r="A11" s="1" t="s">
        <v>86</v>
      </c>
      <c r="B11" s="37">
        <v>205181.6</v>
      </c>
      <c r="C11" s="37">
        <v>9539.5</v>
      </c>
      <c r="D11" s="37">
        <v>8995.46</v>
      </c>
      <c r="E11" s="35">
        <f>$D:$D/$B:$B*100</f>
        <v>4.384145556911536</v>
      </c>
      <c r="F11" s="35">
        <f>$D:$D/$C:$C*100</f>
        <v>94.29697573248073</v>
      </c>
      <c r="G11" s="37">
        <v>11335.73</v>
      </c>
      <c r="H11" s="35">
        <f>$D:$D/$G:$G*100</f>
        <v>79.35492464975789</v>
      </c>
      <c r="I11" s="37">
        <v>8995.46</v>
      </c>
    </row>
    <row r="12" spans="1:9" ht="89.25">
      <c r="A12" s="2" t="s">
        <v>87</v>
      </c>
      <c r="B12" s="37">
        <v>3157.1</v>
      </c>
      <c r="C12" s="37">
        <v>141.7</v>
      </c>
      <c r="D12" s="37">
        <v>52.69</v>
      </c>
      <c r="E12" s="35">
        <f>$D:$D/$B:$B*100</f>
        <v>1.6689366823984035</v>
      </c>
      <c r="F12" s="35">
        <f>$D:$D/$C:$C*100</f>
        <v>37.184191954834155</v>
      </c>
      <c r="G12" s="37">
        <v>92.88</v>
      </c>
      <c r="H12" s="35">
        <f>$D:$D/$G:$G*100</f>
        <v>56.72911283376399</v>
      </c>
      <c r="I12" s="37">
        <v>52.69</v>
      </c>
    </row>
    <row r="13" spans="1:9" ht="25.5">
      <c r="A13" s="3" t="s">
        <v>88</v>
      </c>
      <c r="B13" s="37">
        <v>5236.4</v>
      </c>
      <c r="C13" s="37">
        <v>15.1</v>
      </c>
      <c r="D13" s="37">
        <v>25.27</v>
      </c>
      <c r="E13" s="35">
        <f>$D:$D/$B:$B*100</f>
        <v>0.48258345428156757</v>
      </c>
      <c r="F13" s="35">
        <f>$D:$D/$C:$C*100</f>
        <v>167.35099337748346</v>
      </c>
      <c r="G13" s="37">
        <v>17.07</v>
      </c>
      <c r="H13" s="35">
        <f>$D:$D/$G:$G*100</f>
        <v>148.03749267721147</v>
      </c>
      <c r="I13" s="37">
        <v>25.27</v>
      </c>
    </row>
    <row r="14" spans="1:9" ht="65.25" customHeight="1">
      <c r="A14" s="7" t="s">
        <v>91</v>
      </c>
      <c r="B14" s="37">
        <v>393.7</v>
      </c>
      <c r="C14" s="52">
        <v>15</v>
      </c>
      <c r="D14" s="37">
        <v>1.51</v>
      </c>
      <c r="E14" s="35"/>
      <c r="F14" s="35"/>
      <c r="G14" s="37">
        <v>0</v>
      </c>
      <c r="H14" s="35"/>
      <c r="I14" s="37">
        <v>1.51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1524.7</v>
      </c>
      <c r="D15" s="45">
        <f>D16+D17+D18+D19</f>
        <v>1752.2800000000002</v>
      </c>
      <c r="E15" s="35">
        <f aca="true" t="shared" si="0" ref="E15:E21">$D:$D/$B:$B*100</f>
        <v>10.16044207096097</v>
      </c>
      <c r="F15" s="35">
        <f>$D:$D/$C:$C*100</f>
        <v>114.92621499311342</v>
      </c>
      <c r="G15" s="45">
        <f>G16+G17+G18+G19</f>
        <v>1503.04</v>
      </c>
      <c r="H15" s="35"/>
      <c r="I15" s="45">
        <f>I16+I17+I18+I19</f>
        <v>1752.2800000000002</v>
      </c>
    </row>
    <row r="16" spans="1:9" ht="37.5" customHeight="1">
      <c r="A16" s="10" t="s">
        <v>99</v>
      </c>
      <c r="B16" s="37">
        <v>5274.2</v>
      </c>
      <c r="C16" s="52">
        <v>608.6</v>
      </c>
      <c r="D16" s="37">
        <v>685.88</v>
      </c>
      <c r="E16" s="35">
        <f t="shared" si="0"/>
        <v>13.004436691820562</v>
      </c>
      <c r="F16" s="35">
        <f>$D:$D/$C:$C*100</f>
        <v>112.69799539927703</v>
      </c>
      <c r="G16" s="37">
        <v>696.39</v>
      </c>
      <c r="H16" s="35"/>
      <c r="I16" s="37">
        <v>685.88</v>
      </c>
    </row>
    <row r="17" spans="1:9" ht="56.25" customHeight="1">
      <c r="A17" s="10" t="s">
        <v>100</v>
      </c>
      <c r="B17" s="37">
        <v>196.8</v>
      </c>
      <c r="C17" s="52">
        <v>13.9</v>
      </c>
      <c r="D17" s="37">
        <v>14.47</v>
      </c>
      <c r="E17" s="35">
        <f t="shared" si="0"/>
        <v>7.352642276422765</v>
      </c>
      <c r="F17" s="35">
        <f>$D:$D/$C:$C*100</f>
        <v>104.10071942446044</v>
      </c>
      <c r="G17" s="37">
        <v>9.56</v>
      </c>
      <c r="H17" s="35"/>
      <c r="I17" s="37">
        <v>14.47</v>
      </c>
    </row>
    <row r="18" spans="1:9" ht="55.5" customHeight="1">
      <c r="A18" s="10" t="s">
        <v>101</v>
      </c>
      <c r="B18" s="37">
        <v>11551.9</v>
      </c>
      <c r="C18" s="52">
        <v>902.2</v>
      </c>
      <c r="D18" s="37">
        <v>1132.14</v>
      </c>
      <c r="E18" s="35">
        <f t="shared" si="0"/>
        <v>9.800465724253154</v>
      </c>
      <c r="F18" s="35">
        <v>0</v>
      </c>
      <c r="G18" s="37">
        <v>797.08</v>
      </c>
      <c r="H18" s="35"/>
      <c r="I18" s="37">
        <v>1132.14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-80.21</v>
      </c>
      <c r="E19" s="35">
        <f t="shared" si="0"/>
        <v>-35.93637992831541</v>
      </c>
      <c r="F19" s="35">
        <v>0</v>
      </c>
      <c r="G19" s="37">
        <v>0.01</v>
      </c>
      <c r="H19" s="35"/>
      <c r="I19" s="37">
        <v>-80.21</v>
      </c>
    </row>
    <row r="20" spans="1:9" ht="12.75">
      <c r="A20" s="8" t="s">
        <v>7</v>
      </c>
      <c r="B20" s="45">
        <f>B21+B22+B23</f>
        <v>42423.4</v>
      </c>
      <c r="C20" s="45">
        <f>C21+C22+C23</f>
        <v>7779.3</v>
      </c>
      <c r="D20" s="45">
        <f>D21+D22+D23</f>
        <v>7704.0599999999995</v>
      </c>
      <c r="E20" s="35">
        <f t="shared" si="0"/>
        <v>18.15993060433628</v>
      </c>
      <c r="F20" s="35">
        <f>$D:$D/$C:$C*100</f>
        <v>99.0328178627897</v>
      </c>
      <c r="G20" s="45">
        <f>G21+G22+G23</f>
        <v>6987.219999999999</v>
      </c>
      <c r="H20" s="35">
        <f>$D:$D/$G:$G*100</f>
        <v>110.25930198276282</v>
      </c>
      <c r="I20" s="45">
        <f>I21+I22+I23</f>
        <v>7704.0599999999995</v>
      </c>
    </row>
    <row r="21" spans="1:9" ht="18.75" customHeight="1">
      <c r="A21" s="5" t="s">
        <v>109</v>
      </c>
      <c r="B21" s="37">
        <v>41190.5</v>
      </c>
      <c r="C21" s="37">
        <v>7460</v>
      </c>
      <c r="D21" s="37">
        <v>7395.62</v>
      </c>
      <c r="E21" s="35">
        <f t="shared" si="0"/>
        <v>17.954674014639295</v>
      </c>
      <c r="F21" s="35">
        <f>$D:$D/$C:$C*100</f>
        <v>99.13699731903485</v>
      </c>
      <c r="G21" s="37">
        <v>6687.99</v>
      </c>
      <c r="H21" s="35">
        <f>$D:$D/$G:$G*100</f>
        <v>110.58060792555014</v>
      </c>
      <c r="I21" s="37">
        <v>7395.62</v>
      </c>
    </row>
    <row r="22" spans="1:9" ht="12.75">
      <c r="A22" s="3" t="s">
        <v>107</v>
      </c>
      <c r="B22" s="37">
        <v>270.6</v>
      </c>
      <c r="C22" s="37">
        <v>13.3</v>
      </c>
      <c r="D22" s="37">
        <v>0.5</v>
      </c>
      <c r="E22" s="35">
        <v>0</v>
      </c>
      <c r="F22" s="35">
        <v>0</v>
      </c>
      <c r="G22" s="37">
        <v>13.32</v>
      </c>
      <c r="H22" s="35"/>
      <c r="I22" s="37">
        <v>0.5</v>
      </c>
    </row>
    <row r="23" spans="1:9" ht="27" customHeight="1">
      <c r="A23" s="3" t="s">
        <v>108</v>
      </c>
      <c r="B23" s="37">
        <v>962.3</v>
      </c>
      <c r="C23" s="37">
        <v>306</v>
      </c>
      <c r="D23" s="37">
        <v>307.94</v>
      </c>
      <c r="E23" s="35">
        <f>$D:$D/$B:$B*100</f>
        <v>32.00041567078873</v>
      </c>
      <c r="F23" s="35">
        <f aca="true" t="shared" si="1" ref="F23:F28">$D:$D/$C:$C*100</f>
        <v>100.63398692810456</v>
      </c>
      <c r="G23" s="37">
        <v>285.91</v>
      </c>
      <c r="H23" s="35">
        <f aca="true" t="shared" si="2" ref="H23:H28">$D:$D/$G:$G*100</f>
        <v>107.70522192298276</v>
      </c>
      <c r="I23" s="37">
        <v>307.94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1923</v>
      </c>
      <c r="D24" s="45">
        <f>$25:$25+$26:$26</f>
        <v>638.65</v>
      </c>
      <c r="E24" s="35">
        <f>$D:$D/$B:$B*100</f>
        <v>2.5268351355307876</v>
      </c>
      <c r="F24" s="35">
        <f t="shared" si="1"/>
        <v>33.2111284451378</v>
      </c>
      <c r="G24" s="45">
        <f>$25:$25+$26:$26</f>
        <v>1643.77</v>
      </c>
      <c r="H24" s="35">
        <f t="shared" si="2"/>
        <v>38.85275920597164</v>
      </c>
      <c r="I24" s="45">
        <f>$25:$25+$26:$26</f>
        <v>638.65</v>
      </c>
    </row>
    <row r="25" spans="1:9" ht="12.75">
      <c r="A25" s="3" t="s">
        <v>9</v>
      </c>
      <c r="B25" s="37">
        <v>7385.4</v>
      </c>
      <c r="C25" s="37">
        <v>183.3</v>
      </c>
      <c r="D25" s="37">
        <v>133.67</v>
      </c>
      <c r="E25" s="35">
        <f>$D:$D/$B:$B*100</f>
        <v>1.80992227909118</v>
      </c>
      <c r="F25" s="35">
        <f t="shared" si="1"/>
        <v>72.924168030551</v>
      </c>
      <c r="G25" s="37">
        <v>169.14</v>
      </c>
      <c r="H25" s="35">
        <f t="shared" si="2"/>
        <v>79.02920657443538</v>
      </c>
      <c r="I25" s="37">
        <v>133.67</v>
      </c>
    </row>
    <row r="26" spans="1:9" ht="12.75">
      <c r="A26" s="3" t="s">
        <v>10</v>
      </c>
      <c r="B26" s="37">
        <v>17889.3</v>
      </c>
      <c r="C26" s="37">
        <v>1739.7</v>
      </c>
      <c r="D26" s="37">
        <v>504.98</v>
      </c>
      <c r="E26" s="35">
        <f>$D:$D/$B:$B*100</f>
        <v>2.8228046933082904</v>
      </c>
      <c r="F26" s="35">
        <f t="shared" si="1"/>
        <v>29.02684370868541</v>
      </c>
      <c r="G26" s="37">
        <v>1474.63</v>
      </c>
      <c r="H26" s="35">
        <f t="shared" si="2"/>
        <v>34.24452235476018</v>
      </c>
      <c r="I26" s="37">
        <v>504.98</v>
      </c>
    </row>
    <row r="27" spans="1:9" ht="12.75">
      <c r="A27" s="6" t="s">
        <v>11</v>
      </c>
      <c r="B27" s="45">
        <f>B28+B29+B30</f>
        <v>21506.7</v>
      </c>
      <c r="C27" s="45">
        <f>$28:$28+$30:$30</f>
        <v>867</v>
      </c>
      <c r="D27" s="45">
        <f>$28:$28+$30:$30</f>
        <v>807.54</v>
      </c>
      <c r="E27" s="35">
        <f>$D:$D/$C:$C*100</f>
        <v>93.14186851211073</v>
      </c>
      <c r="F27" s="35">
        <f t="shared" si="1"/>
        <v>93.14186851211073</v>
      </c>
      <c r="G27" s="45">
        <f>$28:$28+$30:$30</f>
        <v>553.68</v>
      </c>
      <c r="H27" s="35">
        <f t="shared" si="2"/>
        <v>145.84958820979628</v>
      </c>
      <c r="I27" s="45">
        <f>$28:$28+$30:$30</f>
        <v>807.54</v>
      </c>
    </row>
    <row r="28" spans="1:9" ht="25.5">
      <c r="A28" s="3" t="s">
        <v>12</v>
      </c>
      <c r="B28" s="37">
        <v>21430.7</v>
      </c>
      <c r="C28" s="37">
        <v>867</v>
      </c>
      <c r="D28" s="37">
        <v>807.54</v>
      </c>
      <c r="E28" s="35">
        <f>$D:$D/$B:$B*100</f>
        <v>3.7681456975273786</v>
      </c>
      <c r="F28" s="35">
        <f t="shared" si="1"/>
        <v>93.14186851211073</v>
      </c>
      <c r="G28" s="37">
        <v>553.68</v>
      </c>
      <c r="H28" s="35">
        <f t="shared" si="2"/>
        <v>145.84958820979628</v>
      </c>
      <c r="I28" s="37">
        <v>807.54</v>
      </c>
    </row>
    <row r="29" spans="1:9" ht="25.5">
      <c r="A29" s="5" t="s">
        <v>111</v>
      </c>
      <c r="B29" s="37">
        <v>58</v>
      </c>
      <c r="C29" s="37">
        <v>0</v>
      </c>
      <c r="D29" s="37">
        <v>0</v>
      </c>
      <c r="E29" s="35"/>
      <c r="F29" s="35"/>
      <c r="G29" s="37">
        <v>0</v>
      </c>
      <c r="H29" s="35"/>
      <c r="I29" s="37">
        <v>0</v>
      </c>
    </row>
    <row r="30" spans="1:9" ht="25.5">
      <c r="A30" s="3" t="s">
        <v>110</v>
      </c>
      <c r="B30" s="37">
        <v>18</v>
      </c>
      <c r="C30" s="37">
        <v>0</v>
      </c>
      <c r="D30" s="37">
        <v>0</v>
      </c>
      <c r="E30" s="35">
        <f>$D:$D/$B:$B*100</f>
        <v>0</v>
      </c>
      <c r="F30" s="35">
        <v>0</v>
      </c>
      <c r="G30" s="37">
        <v>0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0.06</v>
      </c>
      <c r="E31" s="35">
        <v>0</v>
      </c>
      <c r="F31" s="35">
        <v>0</v>
      </c>
      <c r="G31" s="45">
        <v>0</v>
      </c>
      <c r="H31" s="35"/>
      <c r="I31" s="45">
        <f>I32+I33</f>
        <v>0.06</v>
      </c>
    </row>
    <row r="32" spans="1:9" ht="25.5">
      <c r="A32" s="3" t="s">
        <v>113</v>
      </c>
      <c r="B32" s="37">
        <v>0</v>
      </c>
      <c r="C32" s="37">
        <v>0</v>
      </c>
      <c r="D32" s="37">
        <v>0</v>
      </c>
      <c r="E32" s="35">
        <v>0</v>
      </c>
      <c r="F32" s="35">
        <v>0</v>
      </c>
      <c r="G32" s="37"/>
      <c r="H32" s="35"/>
      <c r="I32" s="37">
        <v>0</v>
      </c>
    </row>
    <row r="33" spans="1:9" ht="25.5">
      <c r="A33" s="3" t="s">
        <v>112</v>
      </c>
      <c r="B33" s="37">
        <v>0</v>
      </c>
      <c r="C33" s="37">
        <v>0</v>
      </c>
      <c r="D33" s="37">
        <v>0.06</v>
      </c>
      <c r="E33" s="35">
        <v>0</v>
      </c>
      <c r="F33" s="35">
        <v>0</v>
      </c>
      <c r="G33" s="37"/>
      <c r="H33" s="35">
        <v>0</v>
      </c>
      <c r="I33" s="37">
        <v>0.06</v>
      </c>
    </row>
    <row r="34" spans="1:9" ht="38.25">
      <c r="A34" s="8" t="s">
        <v>14</v>
      </c>
      <c r="B34" s="45">
        <f>B35+B38</f>
        <v>58676.5</v>
      </c>
      <c r="C34" s="45">
        <f>C35+C38</f>
        <v>1886.01</v>
      </c>
      <c r="D34" s="45">
        <f>D35+D38</f>
        <v>2840.58</v>
      </c>
      <c r="E34" s="35">
        <f>$D:$D/$B:$B*100</f>
        <v>4.841086295194839</v>
      </c>
      <c r="F34" s="35">
        <f>$D:$D/$C:$C*100</f>
        <v>150.61319929374713</v>
      </c>
      <c r="G34" s="45">
        <f>G35+G38</f>
        <v>1881.3</v>
      </c>
      <c r="H34" s="35">
        <f>$D:$D/$G:$G*100</f>
        <v>150.99027268378248</v>
      </c>
      <c r="I34" s="45">
        <f>I35+I38</f>
        <v>2840.58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1886.01</v>
      </c>
      <c r="D35" s="37">
        <f>D36+D37</f>
        <v>2840.58</v>
      </c>
      <c r="E35" s="35">
        <f>$D:$D/$B:$B*100</f>
        <v>4.970263247683788</v>
      </c>
      <c r="F35" s="35">
        <f>$D:$D/$C:$C*100</f>
        <v>150.61319929374713</v>
      </c>
      <c r="G35" s="37">
        <f>G36+G37</f>
        <v>1881.3</v>
      </c>
      <c r="H35" s="35">
        <f>$D:$D/$G:$G*100</f>
        <v>150.99027268378248</v>
      </c>
      <c r="I35" s="37">
        <f>I36+I37</f>
        <v>2840.58</v>
      </c>
    </row>
    <row r="36" spans="1:9" ht="81.75" customHeight="1">
      <c r="A36" s="1" t="s">
        <v>115</v>
      </c>
      <c r="B36" s="37">
        <v>35543.9</v>
      </c>
      <c r="C36" s="37">
        <v>60</v>
      </c>
      <c r="D36" s="37">
        <v>1491.32</v>
      </c>
      <c r="E36" s="35"/>
      <c r="F36" s="35"/>
      <c r="G36" s="37">
        <v>55.52</v>
      </c>
      <c r="H36" s="35"/>
      <c r="I36" s="37">
        <v>1491.32</v>
      </c>
    </row>
    <row r="37" spans="1:9" ht="76.5">
      <c r="A37" s="3" t="s">
        <v>116</v>
      </c>
      <c r="B37" s="37">
        <v>21607.6</v>
      </c>
      <c r="C37" s="37">
        <v>1826.01</v>
      </c>
      <c r="D37" s="37">
        <v>1349.26</v>
      </c>
      <c r="E37" s="35">
        <f aca="true" t="shared" si="3" ref="E37:E50">$D:$D/$B:$B*100</f>
        <v>6.244376978470538</v>
      </c>
      <c r="F37" s="35">
        <f aca="true" t="shared" si="4" ref="F37:F50">$D:$D/$C:$C*100</f>
        <v>73.8911616037152</v>
      </c>
      <c r="G37" s="37">
        <v>1825.78</v>
      </c>
      <c r="H37" s="35">
        <f>$D:$D/$G:$G*100</f>
        <v>73.90046993613689</v>
      </c>
      <c r="I37" s="37">
        <v>1349.26</v>
      </c>
    </row>
    <row r="38" spans="1:9" ht="51">
      <c r="A38" s="5" t="s">
        <v>117</v>
      </c>
      <c r="B38" s="37">
        <v>1525</v>
      </c>
      <c r="C38" s="37">
        <v>0</v>
      </c>
      <c r="D38" s="37">
        <v>0</v>
      </c>
      <c r="E38" s="35">
        <f t="shared" si="3"/>
        <v>0</v>
      </c>
      <c r="F38" s="35">
        <v>0</v>
      </c>
      <c r="G38" s="37">
        <v>0</v>
      </c>
      <c r="H38" s="35">
        <v>0</v>
      </c>
      <c r="I38" s="37">
        <v>0</v>
      </c>
    </row>
    <row r="39" spans="1:9" ht="25.5">
      <c r="A39" s="4" t="s">
        <v>15</v>
      </c>
      <c r="B39" s="36">
        <v>1100.2</v>
      </c>
      <c r="C39" s="36">
        <v>437.5</v>
      </c>
      <c r="D39" s="36">
        <v>133.34</v>
      </c>
      <c r="E39" s="35">
        <f t="shared" si="3"/>
        <v>12.11961461552445</v>
      </c>
      <c r="F39" s="35">
        <f t="shared" si="4"/>
        <v>30.477714285714285</v>
      </c>
      <c r="G39" s="36">
        <v>469.02</v>
      </c>
      <c r="H39" s="35">
        <f>$D:$D/$G:$G*100</f>
        <v>28.429491279689568</v>
      </c>
      <c r="I39" s="36">
        <v>133.34</v>
      </c>
    </row>
    <row r="40" spans="1:9" ht="25.5">
      <c r="A40" s="12" t="s">
        <v>123</v>
      </c>
      <c r="B40" s="36">
        <v>1302.4</v>
      </c>
      <c r="C40" s="36">
        <v>22.68</v>
      </c>
      <c r="D40" s="36">
        <v>151.27</v>
      </c>
      <c r="E40" s="35">
        <f t="shared" si="3"/>
        <v>11.614711302211301</v>
      </c>
      <c r="F40" s="35">
        <f t="shared" si="4"/>
        <v>666.9753086419754</v>
      </c>
      <c r="G40" s="36">
        <v>8.59</v>
      </c>
      <c r="H40" s="35">
        <f>$D:$D/$G:$G*100</f>
        <v>1761.001164144354</v>
      </c>
      <c r="I40" s="36">
        <v>151.27</v>
      </c>
    </row>
    <row r="41" spans="1:9" ht="25.5">
      <c r="A41" s="8" t="s">
        <v>16</v>
      </c>
      <c r="B41" s="45">
        <f>B42+B43+B44</f>
        <v>1400</v>
      </c>
      <c r="C41" s="45">
        <f>C42+C43+C44</f>
        <v>158</v>
      </c>
      <c r="D41" s="45">
        <f>D42+D43+D44</f>
        <v>534.88</v>
      </c>
      <c r="E41" s="35">
        <f t="shared" si="3"/>
        <v>38.205714285714286</v>
      </c>
      <c r="F41" s="35">
        <f t="shared" si="4"/>
        <v>338.53164556962025</v>
      </c>
      <c r="G41" s="45">
        <f>G42+G43+G44</f>
        <v>158.9</v>
      </c>
      <c r="H41" s="35">
        <f>$D:$D/$G:$G*100</f>
        <v>336.61422278162365</v>
      </c>
      <c r="I41" s="45">
        <f>I42+I43+I44</f>
        <v>534.88</v>
      </c>
    </row>
    <row r="42" spans="1:9" ht="12.75">
      <c r="A42" s="3" t="s">
        <v>119</v>
      </c>
      <c r="B42" s="37">
        <v>0</v>
      </c>
      <c r="C42" s="37">
        <v>0</v>
      </c>
      <c r="D42" s="37">
        <v>0</v>
      </c>
      <c r="E42" s="35">
        <v>0</v>
      </c>
      <c r="F42" s="35">
        <v>0</v>
      </c>
      <c r="G42" s="37">
        <v>0</v>
      </c>
      <c r="H42" s="35">
        <v>0</v>
      </c>
      <c r="I42" s="37">
        <v>0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7.75</v>
      </c>
      <c r="E43" s="35">
        <v>0</v>
      </c>
      <c r="F43" s="35">
        <v>0</v>
      </c>
      <c r="G43" s="37">
        <v>158.9</v>
      </c>
      <c r="H43" s="35">
        <f>$D:$D/$G:$G*100</f>
        <v>4.87728130899937</v>
      </c>
      <c r="I43" s="37">
        <v>7.75</v>
      </c>
    </row>
    <row r="44" spans="1:9" ht="12.75">
      <c r="A44" s="51" t="s">
        <v>118</v>
      </c>
      <c r="B44" s="37">
        <v>1400</v>
      </c>
      <c r="C44" s="37">
        <v>158</v>
      </c>
      <c r="D44" s="37">
        <v>527.13</v>
      </c>
      <c r="E44" s="35">
        <f>$D:$D/$B:$B*100</f>
        <v>37.652142857142856</v>
      </c>
      <c r="F44" s="35">
        <f>$D:$D/$C:$C*100</f>
        <v>333.626582278481</v>
      </c>
      <c r="G44" s="37"/>
      <c r="H44" s="35">
        <v>0</v>
      </c>
      <c r="I44" s="37">
        <v>527.13</v>
      </c>
    </row>
    <row r="45" spans="1:9" ht="12.75">
      <c r="A45" s="4" t="s">
        <v>17</v>
      </c>
      <c r="B45" s="45">
        <f>B46+B47+B48+B49+B50+B51+B52+B53+B54+B55+B56</f>
        <v>11022.5</v>
      </c>
      <c r="C45" s="45">
        <f>C46+C47+C48+C49+C50+C51+C52+C53+C54+C55+C56</f>
        <v>756.55</v>
      </c>
      <c r="D45" s="45">
        <f>D46+D47+D48+D49+D50+D51+D52+D53+D54+D55+D56</f>
        <v>484.94</v>
      </c>
      <c r="E45" s="35">
        <f t="shared" si="3"/>
        <v>4.399546382399637</v>
      </c>
      <c r="F45" s="35">
        <f t="shared" si="4"/>
        <v>64.09886986980372</v>
      </c>
      <c r="G45" s="45">
        <f>G46+G47+G48+G49+G50+G51+G52+G53+G54+G55+G56</f>
        <v>709.65</v>
      </c>
      <c r="H45" s="35">
        <f aca="true" t="shared" si="5" ref="H45:H50">$D:$D/$G:$G*100</f>
        <v>68.33509476502502</v>
      </c>
      <c r="I45" s="45">
        <f>I46+I47+I48+I49+I50+I51+I52+I53+I54+I55+I56</f>
        <v>484.94</v>
      </c>
    </row>
    <row r="46" spans="1:9" ht="25.5">
      <c r="A46" s="3" t="s">
        <v>18</v>
      </c>
      <c r="B46" s="37">
        <v>231.5</v>
      </c>
      <c r="C46" s="37">
        <v>6.55</v>
      </c>
      <c r="D46" s="37">
        <v>5.75</v>
      </c>
      <c r="E46" s="35">
        <f t="shared" si="3"/>
        <v>2.4838012958963285</v>
      </c>
      <c r="F46" s="35">
        <f t="shared" si="4"/>
        <v>87.78625954198473</v>
      </c>
      <c r="G46" s="37">
        <v>6.7</v>
      </c>
      <c r="H46" s="35">
        <f t="shared" si="5"/>
        <v>85.82089552238806</v>
      </c>
      <c r="I46" s="37">
        <v>5.75</v>
      </c>
    </row>
    <row r="47" spans="1:9" ht="63.75">
      <c r="A47" s="3" t="s">
        <v>130</v>
      </c>
      <c r="B47" s="37">
        <v>140</v>
      </c>
      <c r="C47" s="37">
        <v>4</v>
      </c>
      <c r="D47" s="37">
        <v>0</v>
      </c>
      <c r="E47" s="35">
        <f t="shared" si="3"/>
        <v>0</v>
      </c>
      <c r="F47" s="35">
        <f t="shared" si="4"/>
        <v>0</v>
      </c>
      <c r="G47" s="37">
        <v>4</v>
      </c>
      <c r="H47" s="35">
        <f t="shared" si="5"/>
        <v>0</v>
      </c>
      <c r="I47" s="37">
        <v>0</v>
      </c>
    </row>
    <row r="48" spans="1:9" ht="52.5" customHeight="1">
      <c r="A48" s="5" t="s">
        <v>129</v>
      </c>
      <c r="B48" s="37">
        <v>60</v>
      </c>
      <c r="C48" s="37">
        <v>3</v>
      </c>
      <c r="D48" s="37">
        <v>18.5</v>
      </c>
      <c r="E48" s="35">
        <f t="shared" si="3"/>
        <v>30.833333333333336</v>
      </c>
      <c r="F48" s="35">
        <f t="shared" si="4"/>
        <v>616.6666666666667</v>
      </c>
      <c r="G48" s="37">
        <v>3</v>
      </c>
      <c r="H48" s="35">
        <f t="shared" si="5"/>
        <v>616.6666666666667</v>
      </c>
      <c r="I48" s="37">
        <v>18.5</v>
      </c>
    </row>
    <row r="49" spans="1:9" ht="38.25">
      <c r="A49" s="3" t="s">
        <v>19</v>
      </c>
      <c r="B49" s="37">
        <v>447</v>
      </c>
      <c r="C49" s="37">
        <v>14.5</v>
      </c>
      <c r="D49" s="37">
        <v>4.5</v>
      </c>
      <c r="E49" s="35">
        <f t="shared" si="3"/>
        <v>1.006711409395973</v>
      </c>
      <c r="F49" s="35">
        <f t="shared" si="4"/>
        <v>31.03448275862069</v>
      </c>
      <c r="G49" s="37">
        <v>16.13</v>
      </c>
      <c r="H49" s="35">
        <f t="shared" si="5"/>
        <v>27.898326100433973</v>
      </c>
      <c r="I49" s="37">
        <v>4.5</v>
      </c>
    </row>
    <row r="50" spans="1:9" ht="63.75">
      <c r="A50" s="3" t="s">
        <v>20</v>
      </c>
      <c r="B50" s="37">
        <v>2332</v>
      </c>
      <c r="C50" s="37">
        <v>108.8</v>
      </c>
      <c r="D50" s="37">
        <v>153</v>
      </c>
      <c r="E50" s="35">
        <f t="shared" si="3"/>
        <v>6.560891938250429</v>
      </c>
      <c r="F50" s="35">
        <f t="shared" si="4"/>
        <v>140.625</v>
      </c>
      <c r="G50" s="37">
        <v>107.8</v>
      </c>
      <c r="H50" s="35">
        <f t="shared" si="5"/>
        <v>141.9294990723562</v>
      </c>
      <c r="I50" s="37">
        <v>153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>
        <v>0.36</v>
      </c>
    </row>
    <row r="52" spans="1:9" ht="38.25">
      <c r="A52" s="3" t="s">
        <v>22</v>
      </c>
      <c r="B52" s="37">
        <v>176</v>
      </c>
      <c r="C52" s="37">
        <v>6</v>
      </c>
      <c r="D52" s="37">
        <v>0</v>
      </c>
      <c r="E52" s="35">
        <v>0</v>
      </c>
      <c r="F52" s="35">
        <v>0</v>
      </c>
      <c r="G52" s="37">
        <v>6</v>
      </c>
      <c r="H52" s="35">
        <v>0</v>
      </c>
      <c r="I52" s="37">
        <v>0</v>
      </c>
    </row>
    <row r="53" spans="1:9" ht="72" customHeight="1">
      <c r="A53" s="3" t="s">
        <v>121</v>
      </c>
      <c r="B53" s="37">
        <v>15</v>
      </c>
      <c r="C53" s="37">
        <v>0</v>
      </c>
      <c r="D53" s="37">
        <v>0</v>
      </c>
      <c r="E53" s="35">
        <f>$D:$D/$B:$B*100</f>
        <v>0</v>
      </c>
      <c r="F53" s="35"/>
      <c r="G53" s="37">
        <v>0</v>
      </c>
      <c r="H53" s="35"/>
      <c r="I53" s="37">
        <v>0</v>
      </c>
    </row>
    <row r="54" spans="1:9" ht="84.75" customHeight="1">
      <c r="A54" s="3" t="s">
        <v>122</v>
      </c>
      <c r="B54" s="37">
        <v>4272.8</v>
      </c>
      <c r="C54" s="37">
        <v>391</v>
      </c>
      <c r="D54" s="37">
        <v>198.87</v>
      </c>
      <c r="E54" s="35">
        <f>$D:$D/$B:$B*100</f>
        <v>4.654325032765399</v>
      </c>
      <c r="F54" s="35">
        <f>$D:$D/$C:$C*100</f>
        <v>50.8618925831202</v>
      </c>
      <c r="G54" s="37">
        <v>397.19</v>
      </c>
      <c r="H54" s="35"/>
      <c r="I54" s="37">
        <v>198.87</v>
      </c>
    </row>
    <row r="55" spans="1:9" ht="54.75" customHeight="1">
      <c r="A55" s="3" t="s">
        <v>95</v>
      </c>
      <c r="B55" s="37">
        <v>17</v>
      </c>
      <c r="C55" s="37">
        <v>0</v>
      </c>
      <c r="D55" s="37">
        <v>0</v>
      </c>
      <c r="E55" s="35">
        <f>$D:$D/$B:$B*100</f>
        <v>0</v>
      </c>
      <c r="F55" s="35">
        <v>0</v>
      </c>
      <c r="G55" s="37">
        <v>0</v>
      </c>
      <c r="H55" s="35"/>
      <c r="I55" s="37">
        <v>0</v>
      </c>
    </row>
    <row r="56" spans="1:9" ht="38.25">
      <c r="A56" s="3" t="s">
        <v>23</v>
      </c>
      <c r="B56" s="37">
        <v>3301.2</v>
      </c>
      <c r="C56" s="37">
        <v>222.7</v>
      </c>
      <c r="D56" s="37">
        <v>103.96</v>
      </c>
      <c r="E56" s="35">
        <f>$D:$D/$B:$B*100</f>
        <v>3.1491578819823096</v>
      </c>
      <c r="F56" s="35">
        <f>$D:$D/$C:$C*100</f>
        <v>46.68163448585541</v>
      </c>
      <c r="G56" s="37">
        <v>168.83</v>
      </c>
      <c r="H56" s="35">
        <f>$D:$D/$G:$G*100</f>
        <v>61.57673399277379</v>
      </c>
      <c r="I56" s="37">
        <v>103.96</v>
      </c>
    </row>
    <row r="57" spans="1:9" ht="12.75">
      <c r="A57" s="6" t="s">
        <v>24</v>
      </c>
      <c r="B57" s="36">
        <v>130</v>
      </c>
      <c r="C57" s="36">
        <v>10.8</v>
      </c>
      <c r="D57" s="36">
        <v>383.69</v>
      </c>
      <c r="E57" s="35">
        <v>0</v>
      </c>
      <c r="F57" s="35">
        <v>0</v>
      </c>
      <c r="G57" s="36">
        <v>13.74</v>
      </c>
      <c r="H57" s="35">
        <f>$D:$D/$G:$G*100</f>
        <v>2792.503639010189</v>
      </c>
      <c r="I57" s="36">
        <v>383.69</v>
      </c>
    </row>
    <row r="58" spans="1:9" ht="12.75">
      <c r="A58" s="8" t="s">
        <v>25</v>
      </c>
      <c r="B58" s="45">
        <f>B7+B15+B20+B24+B27+B31+B34+B39+B40+B41+B57+B45</f>
        <v>402608.5000000001</v>
      </c>
      <c r="C58" s="45">
        <f>C7+C15+C20+C24+C27+C31+C34+C39+C40+C41+C57+C45</f>
        <v>25300.44</v>
      </c>
      <c r="D58" s="45">
        <f>D7+D15+D20+D24+D27+D31+D34+D39+D40+D41+D57+D45</f>
        <v>24852.69</v>
      </c>
      <c r="E58" s="35">
        <f aca="true" t="shared" si="6" ref="E58:E64">$D:$D/$B:$B*100</f>
        <v>6.172917362648824</v>
      </c>
      <c r="F58" s="35">
        <f aca="true" t="shared" si="7" ref="F58:F63">$D:$D/$C:$C*100</f>
        <v>98.2302679320992</v>
      </c>
      <c r="G58" s="45">
        <f>G7+G15+G20+G24+G27+G31+G34+G39+G40+G41+G57+G45</f>
        <v>25607.850000000002</v>
      </c>
      <c r="H58" s="35">
        <f>$D:$D/$G:$G*100</f>
        <v>97.05106051464686</v>
      </c>
      <c r="I58" s="45">
        <f>I7+I15+I20+I24+I27+I31+I34+I39+I40+I41+I57+I45</f>
        <v>24852.69</v>
      </c>
    </row>
    <row r="59" spans="1:9" ht="12.75">
      <c r="A59" s="8" t="s">
        <v>26</v>
      </c>
      <c r="B59" s="45">
        <f>B60+B65</f>
        <v>1279659.8</v>
      </c>
      <c r="C59" s="45">
        <f>C60+C65</f>
        <v>45044.91</v>
      </c>
      <c r="D59" s="45">
        <f>D60+D65</f>
        <v>41750.36</v>
      </c>
      <c r="E59" s="35">
        <f t="shared" si="6"/>
        <v>3.2626140166316078</v>
      </c>
      <c r="F59" s="35">
        <f t="shared" si="7"/>
        <v>92.68607707285906</v>
      </c>
      <c r="G59" s="45">
        <f>G60+G65</f>
        <v>45069.84999999999</v>
      </c>
      <c r="H59" s="35">
        <f>$D:$D/$G:$G*100</f>
        <v>92.63478800129134</v>
      </c>
      <c r="I59" s="45">
        <f>I60+I65</f>
        <v>41750.36</v>
      </c>
    </row>
    <row r="60" spans="1:9" ht="25.5">
      <c r="A60" s="8" t="s">
        <v>27</v>
      </c>
      <c r="B60" s="45">
        <f>B61+B62+B63+B64</f>
        <v>1279659.8</v>
      </c>
      <c r="C60" s="45">
        <f>C61+C62+C63+C64</f>
        <v>45044.91</v>
      </c>
      <c r="D60" s="45">
        <f>D61+D62+D63+D64</f>
        <v>45087.8</v>
      </c>
      <c r="E60" s="35">
        <f t="shared" si="6"/>
        <v>3.5234208341935878</v>
      </c>
      <c r="F60" s="35">
        <f t="shared" si="7"/>
        <v>100.09521608545782</v>
      </c>
      <c r="G60" s="45">
        <f>G61+G62+G63+G64</f>
        <v>68505.98</v>
      </c>
      <c r="H60" s="35">
        <f>$D:$D/$G:$G*100</f>
        <v>65.81586016286462</v>
      </c>
      <c r="I60" s="45">
        <f>I61+I62+I63+I64</f>
        <v>45087.8</v>
      </c>
    </row>
    <row r="61" spans="1:9" ht="12.75">
      <c r="A61" s="3" t="s">
        <v>28</v>
      </c>
      <c r="B61" s="37">
        <v>276586.7</v>
      </c>
      <c r="C61" s="37">
        <v>17832.71</v>
      </c>
      <c r="D61" s="37">
        <v>17832.7</v>
      </c>
      <c r="E61" s="35">
        <f t="shared" si="6"/>
        <v>6.447417753637468</v>
      </c>
      <c r="F61" s="35">
        <f t="shared" si="7"/>
        <v>99.99994392327359</v>
      </c>
      <c r="G61" s="37">
        <v>9293.8</v>
      </c>
      <c r="H61" s="35">
        <v>0</v>
      </c>
      <c r="I61" s="37">
        <v>17832.7</v>
      </c>
    </row>
    <row r="62" spans="1:9" ht="12.75">
      <c r="A62" s="3" t="s">
        <v>29</v>
      </c>
      <c r="B62" s="37">
        <v>347882.3</v>
      </c>
      <c r="C62" s="37">
        <v>0</v>
      </c>
      <c r="D62" s="37">
        <v>0</v>
      </c>
      <c r="E62" s="35">
        <f t="shared" si="6"/>
        <v>0</v>
      </c>
      <c r="F62" s="35">
        <v>0</v>
      </c>
      <c r="G62" s="37">
        <v>0</v>
      </c>
      <c r="H62" s="35">
        <v>0</v>
      </c>
      <c r="I62" s="37">
        <v>0</v>
      </c>
    </row>
    <row r="63" spans="1:9" ht="12.75">
      <c r="A63" s="3" t="s">
        <v>30</v>
      </c>
      <c r="B63" s="37">
        <v>655182.5</v>
      </c>
      <c r="C63" s="37">
        <v>27212.2</v>
      </c>
      <c r="D63" s="37">
        <v>27255.1</v>
      </c>
      <c r="E63" s="35">
        <f t="shared" si="6"/>
        <v>4.159924906419204</v>
      </c>
      <c r="F63" s="35">
        <f t="shared" si="7"/>
        <v>100.1576498776284</v>
      </c>
      <c r="G63" s="37">
        <v>59212.18</v>
      </c>
      <c r="H63" s="35">
        <f>$D:$D/$G:$G*100</f>
        <v>46.02955000136796</v>
      </c>
      <c r="I63" s="37">
        <v>27255.1</v>
      </c>
    </row>
    <row r="64" spans="1:9" ht="12.75">
      <c r="A64" s="3" t="s">
        <v>31</v>
      </c>
      <c r="B64" s="37">
        <v>8.3</v>
      </c>
      <c r="C64" s="37">
        <v>0</v>
      </c>
      <c r="D64" s="37">
        <v>0</v>
      </c>
      <c r="E64" s="35">
        <f t="shared" si="6"/>
        <v>0</v>
      </c>
      <c r="F64" s="35">
        <v>0</v>
      </c>
      <c r="G64" s="37"/>
      <c r="H64" s="35">
        <v>0</v>
      </c>
      <c r="I64" s="37">
        <v>0</v>
      </c>
    </row>
    <row r="65" spans="1:9" ht="24.75" customHeight="1">
      <c r="A65" s="8" t="s">
        <v>33</v>
      </c>
      <c r="B65" s="36">
        <v>0</v>
      </c>
      <c r="C65" s="36">
        <v>0</v>
      </c>
      <c r="D65" s="36">
        <v>-3337.44</v>
      </c>
      <c r="E65" s="35">
        <v>0</v>
      </c>
      <c r="F65" s="35">
        <v>0</v>
      </c>
      <c r="G65" s="36">
        <v>-23436.13</v>
      </c>
      <c r="H65" s="35">
        <f>$D:$D/$G:$G*100</f>
        <v>14.240576409159702</v>
      </c>
      <c r="I65" s="36">
        <v>-3337.44</v>
      </c>
    </row>
    <row r="66" spans="1:9" ht="12.75">
      <c r="A66" s="6" t="s">
        <v>32</v>
      </c>
      <c r="B66" s="45">
        <f>B59+B58</f>
        <v>1682268.3000000003</v>
      </c>
      <c r="C66" s="45">
        <f>C59+C58</f>
        <v>70345.35</v>
      </c>
      <c r="D66" s="45">
        <f>D59+D58</f>
        <v>66603.05</v>
      </c>
      <c r="E66" s="35">
        <f>$D:$D/$B:$B*100</f>
        <v>3.959121740568968</v>
      </c>
      <c r="F66" s="35">
        <f>$D:$D/$C:$C*100</f>
        <v>94.68010323354706</v>
      </c>
      <c r="G66" s="45">
        <f>G59+G58</f>
        <v>70677.7</v>
      </c>
      <c r="H66" s="35">
        <f>$D:$D/$G:$G*100</f>
        <v>94.23488596827572</v>
      </c>
      <c r="I66" s="45">
        <f>I59+I58</f>
        <v>66603.05</v>
      </c>
    </row>
    <row r="67" spans="1:9" ht="12.75">
      <c r="A67" s="67" t="s">
        <v>34</v>
      </c>
      <c r="B67" s="68"/>
      <c r="C67" s="68"/>
      <c r="D67" s="68"/>
      <c r="E67" s="68"/>
      <c r="F67" s="68"/>
      <c r="G67" s="68"/>
      <c r="H67" s="68"/>
      <c r="I67" s="69"/>
    </row>
    <row r="68" spans="1:9" ht="12.75">
      <c r="A68" s="13" t="s">
        <v>35</v>
      </c>
      <c r="B68" s="45">
        <f>B69+B70+B71+B72+B73+B74+B75+B76</f>
        <v>65482.756</v>
      </c>
      <c r="C68" s="45">
        <f>C69+C70+C71+C72+C73+C74+C75+C76</f>
        <v>3990.2799999999997</v>
      </c>
      <c r="D68" s="45">
        <f>D69+D70+D71+D72+D73+D74+D75+D76</f>
        <v>3653.8</v>
      </c>
      <c r="E68" s="35">
        <f aca="true" t="shared" si="8" ref="E68:E111">$D:$D/$B:$B*100</f>
        <v>5.579789586131653</v>
      </c>
      <c r="F68" s="35">
        <f aca="true" t="shared" si="9" ref="F68:F111">$D:$D/$C:$C*100</f>
        <v>91.56750904698418</v>
      </c>
      <c r="G68" s="45">
        <f>G69+G70+G71+G72+G73+G74+G75+G76</f>
        <v>4279.3</v>
      </c>
      <c r="H68" s="35">
        <f>$D:$D/$G:$G*100</f>
        <v>85.38312340803402</v>
      </c>
      <c r="I68" s="45">
        <f>I69+I70+I71+I72+I73+I74+I75+I76</f>
        <v>3653.8</v>
      </c>
    </row>
    <row r="69" spans="1:9" ht="12.75">
      <c r="A69" s="14" t="s">
        <v>36</v>
      </c>
      <c r="B69" s="46">
        <v>1232.88</v>
      </c>
      <c r="C69" s="46">
        <v>0</v>
      </c>
      <c r="D69" s="46">
        <v>0</v>
      </c>
      <c r="E69" s="38">
        <f t="shared" si="8"/>
        <v>0</v>
      </c>
      <c r="F69" s="38">
        <v>0</v>
      </c>
      <c r="G69" s="46">
        <v>101.5</v>
      </c>
      <c r="H69" s="38">
        <f>$D:$D/$G:$G*100</f>
        <v>0</v>
      </c>
      <c r="I69" s="46">
        <v>0</v>
      </c>
    </row>
    <row r="70" spans="1:9" ht="14.25" customHeight="1">
      <c r="A70" s="14" t="s">
        <v>37</v>
      </c>
      <c r="B70" s="46">
        <v>5066.096</v>
      </c>
      <c r="C70" s="46">
        <v>304.18</v>
      </c>
      <c r="D70" s="46">
        <v>304.2</v>
      </c>
      <c r="E70" s="38">
        <f t="shared" si="8"/>
        <v>6.004623678666967</v>
      </c>
      <c r="F70" s="38">
        <f t="shared" si="9"/>
        <v>100.0065750542442</v>
      </c>
      <c r="G70" s="46">
        <v>237.8</v>
      </c>
      <c r="H70" s="38">
        <f>$D:$D/$G:$G*100</f>
        <v>127.92262405382672</v>
      </c>
      <c r="I70" s="46">
        <v>304.2</v>
      </c>
    </row>
    <row r="71" spans="1:9" ht="25.5">
      <c r="A71" s="14" t="s">
        <v>38</v>
      </c>
      <c r="B71" s="46">
        <v>35763.74</v>
      </c>
      <c r="C71" s="46">
        <v>2245.24</v>
      </c>
      <c r="D71" s="46">
        <v>2189.8</v>
      </c>
      <c r="E71" s="38">
        <f t="shared" si="8"/>
        <v>6.1229614128723675</v>
      </c>
      <c r="F71" s="38">
        <f t="shared" si="9"/>
        <v>97.53077621991415</v>
      </c>
      <c r="G71" s="46">
        <v>2260.7</v>
      </c>
      <c r="H71" s="38">
        <f>$D:$D/$G:$G*100</f>
        <v>96.86380324678198</v>
      </c>
      <c r="I71" s="46">
        <v>2189.8</v>
      </c>
    </row>
    <row r="72" spans="1:9" ht="12.75">
      <c r="A72" s="14" t="s">
        <v>84</v>
      </c>
      <c r="B72" s="37">
        <v>0</v>
      </c>
      <c r="C72" s="37">
        <v>0</v>
      </c>
      <c r="D72" s="37">
        <v>0</v>
      </c>
      <c r="E72" s="38">
        <v>0</v>
      </c>
      <c r="F72" s="38">
        <v>0</v>
      </c>
      <c r="G72" s="37">
        <v>0</v>
      </c>
      <c r="H72" s="38">
        <v>0</v>
      </c>
      <c r="I72" s="37">
        <v>0</v>
      </c>
    </row>
    <row r="73" spans="1:9" ht="25.5">
      <c r="A73" s="3" t="s">
        <v>39</v>
      </c>
      <c r="B73" s="46">
        <v>10138.64</v>
      </c>
      <c r="C73" s="46">
        <v>786.28</v>
      </c>
      <c r="D73" s="46">
        <v>744.5</v>
      </c>
      <c r="E73" s="38">
        <f t="shared" si="8"/>
        <v>7.343193958953075</v>
      </c>
      <c r="F73" s="38">
        <f t="shared" si="9"/>
        <v>94.68637126723306</v>
      </c>
      <c r="G73" s="46">
        <v>888.9</v>
      </c>
      <c r="H73" s="38">
        <f>$D:$D/$G:$G*100</f>
        <v>83.75520305996176</v>
      </c>
      <c r="I73" s="46">
        <v>744.5</v>
      </c>
    </row>
    <row r="74" spans="1:9" ht="12.75">
      <c r="A74" s="14" t="s">
        <v>40</v>
      </c>
      <c r="B74" s="46">
        <v>0</v>
      </c>
      <c r="C74" s="46">
        <v>0</v>
      </c>
      <c r="D74" s="46">
        <v>0</v>
      </c>
      <c r="E74" s="38">
        <v>0</v>
      </c>
      <c r="F74" s="38">
        <v>0</v>
      </c>
      <c r="G74" s="46">
        <v>0</v>
      </c>
      <c r="H74" s="38">
        <v>0</v>
      </c>
      <c r="I74" s="46">
        <v>0</v>
      </c>
    </row>
    <row r="75" spans="1:9" ht="12.75">
      <c r="A75" s="14" t="s">
        <v>41</v>
      </c>
      <c r="B75" s="46">
        <v>300</v>
      </c>
      <c r="C75" s="46">
        <v>0</v>
      </c>
      <c r="D75" s="46">
        <v>0</v>
      </c>
      <c r="E75" s="38">
        <f t="shared" si="8"/>
        <v>0</v>
      </c>
      <c r="F75" s="38">
        <v>0</v>
      </c>
      <c r="G75" s="46">
        <v>0</v>
      </c>
      <c r="H75" s="38">
        <v>0</v>
      </c>
      <c r="I75" s="46">
        <v>0</v>
      </c>
    </row>
    <row r="76" spans="1:9" ht="12.75">
      <c r="A76" s="3" t="s">
        <v>42</v>
      </c>
      <c r="B76" s="46">
        <v>12981.4</v>
      </c>
      <c r="C76" s="46">
        <v>654.58</v>
      </c>
      <c r="D76" s="46">
        <v>415.3</v>
      </c>
      <c r="E76" s="38">
        <f t="shared" si="8"/>
        <v>3.1991926910810853</v>
      </c>
      <c r="F76" s="38">
        <f t="shared" si="9"/>
        <v>63.44526261113997</v>
      </c>
      <c r="G76" s="46">
        <v>790.4</v>
      </c>
      <c r="H76" s="38">
        <f>$D:$D/$G:$G*100</f>
        <v>52.54301619433198</v>
      </c>
      <c r="I76" s="46">
        <v>415.3</v>
      </c>
    </row>
    <row r="77" spans="1:9" ht="12.75">
      <c r="A77" s="13" t="s">
        <v>43</v>
      </c>
      <c r="B77" s="36">
        <v>260.2</v>
      </c>
      <c r="C77" s="36">
        <v>8.97</v>
      </c>
      <c r="D77" s="36">
        <v>6.6</v>
      </c>
      <c r="E77" s="35">
        <f t="shared" si="8"/>
        <v>2.536510376633359</v>
      </c>
      <c r="F77" s="35">
        <f t="shared" si="9"/>
        <v>73.57859531772574</v>
      </c>
      <c r="G77" s="36">
        <v>0</v>
      </c>
      <c r="H77" s="35">
        <v>0</v>
      </c>
      <c r="I77" s="36">
        <v>6.6</v>
      </c>
    </row>
    <row r="78" spans="1:9" ht="25.5">
      <c r="A78" s="15" t="s">
        <v>44</v>
      </c>
      <c r="B78" s="36">
        <v>2045.47</v>
      </c>
      <c r="C78" s="36">
        <v>173.87</v>
      </c>
      <c r="D78" s="36">
        <v>161.8</v>
      </c>
      <c r="E78" s="35">
        <f t="shared" si="8"/>
        <v>7.91016245655033</v>
      </c>
      <c r="F78" s="35">
        <f t="shared" si="9"/>
        <v>93.05803186288607</v>
      </c>
      <c r="G78" s="36">
        <v>189.2</v>
      </c>
      <c r="H78" s="35">
        <f>$D:$D/$G:$G*100</f>
        <v>85.51797040169134</v>
      </c>
      <c r="I78" s="36">
        <v>161.8</v>
      </c>
    </row>
    <row r="79" spans="1:9" ht="12.75">
      <c r="A79" s="13" t="s">
        <v>45</v>
      </c>
      <c r="B79" s="45">
        <f>B80+B81+B82+B83+B84</f>
        <v>93588.18999999999</v>
      </c>
      <c r="C79" s="45">
        <f>C80+C81+C82+C83+C84</f>
        <v>700.6</v>
      </c>
      <c r="D79" s="45">
        <f>D80+D81+D82+D83+D84</f>
        <v>681.2</v>
      </c>
      <c r="E79" s="35">
        <f t="shared" si="8"/>
        <v>0.7278696168822157</v>
      </c>
      <c r="F79" s="35">
        <f t="shared" si="9"/>
        <v>97.23094490436769</v>
      </c>
      <c r="G79" s="45">
        <f>G80+G81+G82+G83+G84</f>
        <v>757.1</v>
      </c>
      <c r="H79" s="35">
        <f>$D:$D/$G:$G*100</f>
        <v>89.97490423986264</v>
      </c>
      <c r="I79" s="45">
        <f>I80+I81+I82+I83+I84</f>
        <v>681.2</v>
      </c>
    </row>
    <row r="80" spans="1:9" ht="12.75">
      <c r="A80" s="16" t="s">
        <v>76</v>
      </c>
      <c r="B80" s="46">
        <v>0</v>
      </c>
      <c r="C80" s="46">
        <v>0</v>
      </c>
      <c r="D80" s="46">
        <v>0</v>
      </c>
      <c r="E80" s="38">
        <v>0</v>
      </c>
      <c r="F80" s="38">
        <v>0</v>
      </c>
      <c r="G80" s="46">
        <v>0</v>
      </c>
      <c r="H80" s="38">
        <v>0</v>
      </c>
      <c r="I80" s="46">
        <v>0</v>
      </c>
    </row>
    <row r="81" spans="1:9" ht="12.75">
      <c r="A81" s="16" t="s">
        <v>79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4" t="s">
        <v>46</v>
      </c>
      <c r="B82" s="46">
        <v>12996</v>
      </c>
      <c r="C82" s="46">
        <v>0</v>
      </c>
      <c r="D82" s="46">
        <v>0</v>
      </c>
      <c r="E82" s="38">
        <f t="shared" si="8"/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6" t="s">
        <v>89</v>
      </c>
      <c r="B83" s="37">
        <v>70424.93</v>
      </c>
      <c r="C83" s="37">
        <v>0</v>
      </c>
      <c r="D83" s="37">
        <v>0</v>
      </c>
      <c r="E83" s="38">
        <f t="shared" si="8"/>
        <v>0</v>
      </c>
      <c r="F83" s="38">
        <v>0</v>
      </c>
      <c r="G83" s="37">
        <v>0</v>
      </c>
      <c r="H83" s="38">
        <v>0</v>
      </c>
      <c r="I83" s="37">
        <v>0</v>
      </c>
    </row>
    <row r="84" spans="1:9" ht="12.75">
      <c r="A84" s="14" t="s">
        <v>47</v>
      </c>
      <c r="B84" s="46">
        <v>10167.26</v>
      </c>
      <c r="C84" s="46">
        <v>700.6</v>
      </c>
      <c r="D84" s="46">
        <v>681.2</v>
      </c>
      <c r="E84" s="38">
        <f t="shared" si="8"/>
        <v>6.699936856144134</v>
      </c>
      <c r="F84" s="38">
        <f t="shared" si="9"/>
        <v>97.23094490436769</v>
      </c>
      <c r="G84" s="46">
        <v>757.1</v>
      </c>
      <c r="H84" s="38">
        <f>$D:$D/$G:$G*100</f>
        <v>89.97490423986264</v>
      </c>
      <c r="I84" s="46">
        <v>681.2</v>
      </c>
    </row>
    <row r="85" spans="1:9" ht="12.75">
      <c r="A85" s="13" t="s">
        <v>48</v>
      </c>
      <c r="B85" s="45">
        <f>B86+B87+B88+B89</f>
        <v>248982.93700000003</v>
      </c>
      <c r="C85" s="45">
        <f>C86+C87+C88+C89</f>
        <v>2367.56</v>
      </c>
      <c r="D85" s="45">
        <f>D86+D87+D88+D89</f>
        <v>2251.5</v>
      </c>
      <c r="E85" s="35">
        <f t="shared" si="8"/>
        <v>0.9042788341756928</v>
      </c>
      <c r="F85" s="35">
        <f t="shared" si="9"/>
        <v>95.09790670563787</v>
      </c>
      <c r="G85" s="45">
        <f>G86+G87+G88+G89</f>
        <v>1935.5</v>
      </c>
      <c r="H85" s="35">
        <f>$D:$D/$G:$G*100</f>
        <v>116.3265306122449</v>
      </c>
      <c r="I85" s="45">
        <f>I86+I87+I88+I89</f>
        <v>2251.5</v>
      </c>
    </row>
    <row r="86" spans="1:9" ht="12.75">
      <c r="A86" s="14" t="s">
        <v>49</v>
      </c>
      <c r="B86" s="46">
        <v>173158.92</v>
      </c>
      <c r="C86" s="46">
        <v>0</v>
      </c>
      <c r="D86" s="46">
        <v>0</v>
      </c>
      <c r="E86" s="38">
        <f t="shared" si="8"/>
        <v>0</v>
      </c>
      <c r="F86" s="38">
        <v>0</v>
      </c>
      <c r="G86" s="46">
        <v>0</v>
      </c>
      <c r="H86" s="38">
        <v>0</v>
      </c>
      <c r="I86" s="46">
        <v>0</v>
      </c>
    </row>
    <row r="87" spans="1:9" ht="12.75">
      <c r="A87" s="14" t="s">
        <v>50</v>
      </c>
      <c r="B87" s="46">
        <v>20812.2</v>
      </c>
      <c r="C87" s="46">
        <v>1.85</v>
      </c>
      <c r="D87" s="46">
        <v>0</v>
      </c>
      <c r="E87" s="38">
        <f t="shared" si="8"/>
        <v>0</v>
      </c>
      <c r="F87" s="38">
        <f t="shared" si="9"/>
        <v>0</v>
      </c>
      <c r="G87" s="46">
        <v>0</v>
      </c>
      <c r="H87" s="38">
        <v>0</v>
      </c>
      <c r="I87" s="46">
        <v>0</v>
      </c>
    </row>
    <row r="88" spans="1:9" ht="12.75">
      <c r="A88" s="14" t="s">
        <v>51</v>
      </c>
      <c r="B88" s="46">
        <v>35517.56</v>
      </c>
      <c r="C88" s="46">
        <v>800</v>
      </c>
      <c r="D88" s="46">
        <v>800</v>
      </c>
      <c r="E88" s="38">
        <f t="shared" si="8"/>
        <v>2.2524069784073006</v>
      </c>
      <c r="F88" s="38">
        <f t="shared" si="9"/>
        <v>100</v>
      </c>
      <c r="G88" s="46">
        <v>781</v>
      </c>
      <c r="H88" s="38">
        <f aca="true" t="shared" si="10" ref="H88:H97">$D:$D/$G:$G*100</f>
        <v>102.43277848911652</v>
      </c>
      <c r="I88" s="46">
        <v>800</v>
      </c>
    </row>
    <row r="89" spans="1:9" ht="12.75">
      <c r="A89" s="14" t="s">
        <v>52</v>
      </c>
      <c r="B89" s="46">
        <v>19494.257</v>
      </c>
      <c r="C89" s="46">
        <v>1565.71</v>
      </c>
      <c r="D89" s="46">
        <v>1451.5</v>
      </c>
      <c r="E89" s="38">
        <f t="shared" si="8"/>
        <v>7.445782622030683</v>
      </c>
      <c r="F89" s="38">
        <f t="shared" si="9"/>
        <v>92.70554572685874</v>
      </c>
      <c r="G89" s="46">
        <v>1154.5</v>
      </c>
      <c r="H89" s="38">
        <f t="shared" si="10"/>
        <v>125.72542226071891</v>
      </c>
      <c r="I89" s="46">
        <v>1451.5</v>
      </c>
    </row>
    <row r="90" spans="1:9" ht="12.75">
      <c r="A90" s="17" t="s">
        <v>53</v>
      </c>
      <c r="B90" s="45">
        <f>B91+B92+B93+B94</f>
        <v>975271.207</v>
      </c>
      <c r="C90" s="45">
        <f>C91+C92+C93+C94</f>
        <v>44089.439999999995</v>
      </c>
      <c r="D90" s="45">
        <f>D91+D92+D93+D94</f>
        <v>35148.9</v>
      </c>
      <c r="E90" s="35">
        <f t="shared" si="8"/>
        <v>3.6040128886938425</v>
      </c>
      <c r="F90" s="35">
        <f t="shared" si="9"/>
        <v>79.72181093704071</v>
      </c>
      <c r="G90" s="45">
        <f>G91+G92+G93+G94</f>
        <v>46509.4</v>
      </c>
      <c r="H90" s="35">
        <f t="shared" si="10"/>
        <v>75.57375498286369</v>
      </c>
      <c r="I90" s="45">
        <f>I91+I92+I93+I94</f>
        <v>35148.9</v>
      </c>
    </row>
    <row r="91" spans="1:9" ht="12.75">
      <c r="A91" s="14" t="s">
        <v>54</v>
      </c>
      <c r="B91" s="46">
        <v>371518.047</v>
      </c>
      <c r="C91" s="46">
        <v>16818.11</v>
      </c>
      <c r="D91" s="46">
        <v>13678.6</v>
      </c>
      <c r="E91" s="38">
        <f t="shared" si="8"/>
        <v>3.681813066809107</v>
      </c>
      <c r="F91" s="38">
        <f t="shared" si="9"/>
        <v>81.33256352824425</v>
      </c>
      <c r="G91" s="46">
        <v>18441.9</v>
      </c>
      <c r="H91" s="38">
        <f t="shared" si="10"/>
        <v>74.17131640449193</v>
      </c>
      <c r="I91" s="46">
        <v>13678.6</v>
      </c>
    </row>
    <row r="92" spans="1:9" ht="12.75">
      <c r="A92" s="14" t="s">
        <v>55</v>
      </c>
      <c r="B92" s="46">
        <v>533032.52</v>
      </c>
      <c r="C92" s="46">
        <v>24169.81</v>
      </c>
      <c r="D92" s="46">
        <v>19497.5</v>
      </c>
      <c r="E92" s="38">
        <f t="shared" si="8"/>
        <v>3.657844365668346</v>
      </c>
      <c r="F92" s="38">
        <f t="shared" si="9"/>
        <v>80.66881783514226</v>
      </c>
      <c r="G92" s="46">
        <v>25956.5</v>
      </c>
      <c r="H92" s="38">
        <f t="shared" si="10"/>
        <v>75.1160595611889</v>
      </c>
      <c r="I92" s="46">
        <v>19497.5</v>
      </c>
    </row>
    <row r="93" spans="1:9" ht="12.75">
      <c r="A93" s="14" t="s">
        <v>56</v>
      </c>
      <c r="B93" s="46">
        <v>22032.02</v>
      </c>
      <c r="C93" s="46">
        <v>836.31</v>
      </c>
      <c r="D93" s="46">
        <v>698.4</v>
      </c>
      <c r="E93" s="38">
        <f t="shared" si="8"/>
        <v>3.169931762952285</v>
      </c>
      <c r="F93" s="38">
        <f t="shared" si="9"/>
        <v>83.50970333967071</v>
      </c>
      <c r="G93" s="46">
        <v>726.9</v>
      </c>
      <c r="H93" s="38">
        <f t="shared" si="10"/>
        <v>96.07924061081305</v>
      </c>
      <c r="I93" s="46">
        <v>698.4</v>
      </c>
    </row>
    <row r="94" spans="1:9" ht="12.75">
      <c r="A94" s="14" t="s">
        <v>57</v>
      </c>
      <c r="B94" s="46">
        <v>48688.62</v>
      </c>
      <c r="C94" s="46">
        <v>2265.21</v>
      </c>
      <c r="D94" s="37">
        <v>1274.4</v>
      </c>
      <c r="E94" s="38">
        <f t="shared" si="8"/>
        <v>2.617449416311245</v>
      </c>
      <c r="F94" s="38">
        <f t="shared" si="9"/>
        <v>56.259684532559895</v>
      </c>
      <c r="G94" s="37">
        <v>1384.1</v>
      </c>
      <c r="H94" s="38">
        <f t="shared" si="10"/>
        <v>92.07427209016691</v>
      </c>
      <c r="I94" s="37">
        <v>1274.4</v>
      </c>
    </row>
    <row r="95" spans="1:9" ht="25.5">
      <c r="A95" s="17" t="s">
        <v>58</v>
      </c>
      <c r="B95" s="45">
        <f>B96+B97</f>
        <v>141555.3</v>
      </c>
      <c r="C95" s="45">
        <f>C96+C97</f>
        <v>3681.145</v>
      </c>
      <c r="D95" s="45">
        <f>D96+D97</f>
        <v>2764.7</v>
      </c>
      <c r="E95" s="35">
        <f t="shared" si="8"/>
        <v>1.953088298354071</v>
      </c>
      <c r="F95" s="35">
        <f t="shared" si="9"/>
        <v>75.10434932609283</v>
      </c>
      <c r="G95" s="45">
        <f>G96+G97</f>
        <v>3421.7</v>
      </c>
      <c r="H95" s="35">
        <f t="shared" si="10"/>
        <v>80.79901803197241</v>
      </c>
      <c r="I95" s="45">
        <f>I96+I97</f>
        <v>2764.7</v>
      </c>
    </row>
    <row r="96" spans="1:9" ht="12.75">
      <c r="A96" s="14" t="s">
        <v>59</v>
      </c>
      <c r="B96" s="46">
        <v>128750.67</v>
      </c>
      <c r="C96" s="46">
        <v>3218.065</v>
      </c>
      <c r="D96" s="46">
        <v>2411.7</v>
      </c>
      <c r="E96" s="38">
        <f t="shared" si="8"/>
        <v>1.8731553008617352</v>
      </c>
      <c r="F96" s="38">
        <f t="shared" si="9"/>
        <v>74.94255088073112</v>
      </c>
      <c r="G96" s="46">
        <v>3017.2</v>
      </c>
      <c r="H96" s="38">
        <f t="shared" si="10"/>
        <v>79.9317247779398</v>
      </c>
      <c r="I96" s="46">
        <v>2411.7</v>
      </c>
    </row>
    <row r="97" spans="1:9" ht="25.5">
      <c r="A97" s="14" t="s">
        <v>60</v>
      </c>
      <c r="B97" s="46">
        <v>12804.63</v>
      </c>
      <c r="C97" s="46">
        <v>463.08</v>
      </c>
      <c r="D97" s="46">
        <v>353</v>
      </c>
      <c r="E97" s="38">
        <f t="shared" si="8"/>
        <v>2.7568153082127327</v>
      </c>
      <c r="F97" s="38">
        <f t="shared" si="9"/>
        <v>76.22872937721344</v>
      </c>
      <c r="G97" s="46">
        <v>404.5</v>
      </c>
      <c r="H97" s="38">
        <f t="shared" si="10"/>
        <v>87.26823238566132</v>
      </c>
      <c r="I97" s="46">
        <v>353</v>
      </c>
    </row>
    <row r="98" spans="1:9" ht="12.75">
      <c r="A98" s="17" t="s">
        <v>124</v>
      </c>
      <c r="B98" s="45">
        <f>B99</f>
        <v>44.8</v>
      </c>
      <c r="C98" s="45">
        <f aca="true" t="shared" si="11" ref="C98:I98">C99</f>
        <v>0</v>
      </c>
      <c r="D98" s="45">
        <f t="shared" si="11"/>
        <v>0</v>
      </c>
      <c r="E98" s="35">
        <f t="shared" si="8"/>
        <v>0</v>
      </c>
      <c r="F98" s="35">
        <v>0</v>
      </c>
      <c r="G98" s="45">
        <f t="shared" si="11"/>
        <v>0</v>
      </c>
      <c r="H98" s="35">
        <v>0</v>
      </c>
      <c r="I98" s="45">
        <f t="shared" si="11"/>
        <v>0</v>
      </c>
    </row>
    <row r="99" spans="1:9" ht="12.75">
      <c r="A99" s="14" t="s">
        <v>125</v>
      </c>
      <c r="B99" s="46">
        <v>44.8</v>
      </c>
      <c r="C99" s="46">
        <v>0</v>
      </c>
      <c r="D99" s="46">
        <v>0</v>
      </c>
      <c r="E99" s="38">
        <f t="shared" si="8"/>
        <v>0</v>
      </c>
      <c r="F99" s="38">
        <v>0</v>
      </c>
      <c r="G99" s="46">
        <v>0</v>
      </c>
      <c r="H99" s="38">
        <v>0</v>
      </c>
      <c r="I99" s="46">
        <v>0</v>
      </c>
    </row>
    <row r="100" spans="1:9" ht="12.75">
      <c r="A100" s="17" t="s">
        <v>61</v>
      </c>
      <c r="B100" s="45">
        <f>B101+B102+B103+B104+B105</f>
        <v>124340.05</v>
      </c>
      <c r="C100" s="45">
        <f>C101+C102+C103+C104+C105</f>
        <v>4022.539</v>
      </c>
      <c r="D100" s="45">
        <f>D101+D102+D103+D104+D105</f>
        <v>3760.6</v>
      </c>
      <c r="E100" s="35">
        <f t="shared" si="8"/>
        <v>3.0244478750008543</v>
      </c>
      <c r="F100" s="35">
        <f t="shared" si="9"/>
        <v>93.48821726775054</v>
      </c>
      <c r="G100" s="45">
        <f>G101+G102+G103+G104+G105</f>
        <v>31337.2</v>
      </c>
      <c r="H100" s="35">
        <f>$D:$D/$G:$G*100</f>
        <v>12.000433988997102</v>
      </c>
      <c r="I100" s="45">
        <f>I101+I102+I103+I104+I105</f>
        <v>3760.6</v>
      </c>
    </row>
    <row r="101" spans="1:9" ht="12.75">
      <c r="A101" s="14" t="s">
        <v>62</v>
      </c>
      <c r="B101" s="46">
        <v>900</v>
      </c>
      <c r="C101" s="46">
        <v>0</v>
      </c>
      <c r="D101" s="46">
        <v>0</v>
      </c>
      <c r="E101" s="38">
        <f t="shared" si="8"/>
        <v>0</v>
      </c>
      <c r="F101" s="38">
        <v>0</v>
      </c>
      <c r="G101" s="46">
        <v>0</v>
      </c>
      <c r="H101" s="38">
        <v>0</v>
      </c>
      <c r="I101" s="46">
        <v>0</v>
      </c>
    </row>
    <row r="102" spans="1:9" ht="12.75">
      <c r="A102" s="14" t="s">
        <v>63</v>
      </c>
      <c r="B102" s="46">
        <v>49049.5</v>
      </c>
      <c r="C102" s="46">
        <v>1863.26</v>
      </c>
      <c r="D102" s="46">
        <v>1863.3</v>
      </c>
      <c r="E102" s="38">
        <f t="shared" si="8"/>
        <v>3.798815482318882</v>
      </c>
      <c r="F102" s="38">
        <f t="shared" si="9"/>
        <v>100.00214677500725</v>
      </c>
      <c r="G102" s="46">
        <v>3587.9</v>
      </c>
      <c r="H102" s="38">
        <f>$D:$D/$G:$G*100</f>
        <v>51.93288553192675</v>
      </c>
      <c r="I102" s="46">
        <v>1863.3</v>
      </c>
    </row>
    <row r="103" spans="1:9" ht="12.75">
      <c r="A103" s="14" t="s">
        <v>64</v>
      </c>
      <c r="B103" s="46">
        <v>24435.05</v>
      </c>
      <c r="C103" s="46">
        <v>868.455</v>
      </c>
      <c r="D103" s="46">
        <v>827.8</v>
      </c>
      <c r="E103" s="38">
        <f t="shared" si="8"/>
        <v>3.3877565218814776</v>
      </c>
      <c r="F103" s="38">
        <f t="shared" si="9"/>
        <v>95.31869814786027</v>
      </c>
      <c r="G103" s="46">
        <v>25413.8</v>
      </c>
      <c r="H103" s="38">
        <f>$D:$D/$G:$G*100</f>
        <v>3.257285411862846</v>
      </c>
      <c r="I103" s="46">
        <v>827.8</v>
      </c>
    </row>
    <row r="104" spans="1:9" ht="12.75">
      <c r="A104" s="14" t="s">
        <v>65</v>
      </c>
      <c r="B104" s="37">
        <v>24825.5</v>
      </c>
      <c r="C104" s="37">
        <v>159.974</v>
      </c>
      <c r="D104" s="37">
        <v>0</v>
      </c>
      <c r="E104" s="38">
        <f t="shared" si="8"/>
        <v>0</v>
      </c>
      <c r="F104" s="38">
        <f t="shared" si="9"/>
        <v>0</v>
      </c>
      <c r="G104" s="37">
        <v>2335.5</v>
      </c>
      <c r="H104" s="38">
        <f>$D:$D/$G:$G*100</f>
        <v>0</v>
      </c>
      <c r="I104" s="37">
        <v>0</v>
      </c>
    </row>
    <row r="105" spans="1:9" ht="12.75">
      <c r="A105" s="14" t="s">
        <v>66</v>
      </c>
      <c r="B105" s="46">
        <v>25130</v>
      </c>
      <c r="C105" s="46">
        <v>1130.85</v>
      </c>
      <c r="D105" s="46">
        <v>1069.5</v>
      </c>
      <c r="E105" s="38">
        <f t="shared" si="8"/>
        <v>4.255869478710704</v>
      </c>
      <c r="F105" s="38">
        <f t="shared" si="9"/>
        <v>94.57487730468233</v>
      </c>
      <c r="G105" s="46">
        <v>0</v>
      </c>
      <c r="H105" s="38">
        <v>0</v>
      </c>
      <c r="I105" s="46">
        <v>1069.5</v>
      </c>
    </row>
    <row r="106" spans="1:9" ht="12.75">
      <c r="A106" s="17" t="s">
        <v>73</v>
      </c>
      <c r="B106" s="36">
        <f>B107+B108+B109</f>
        <v>30677.33</v>
      </c>
      <c r="C106" s="36">
        <f>C107+C108+C109</f>
        <v>2150.937</v>
      </c>
      <c r="D106" s="36">
        <f>D107+D108+D109</f>
        <v>2081.9</v>
      </c>
      <c r="E106" s="35">
        <f t="shared" si="8"/>
        <v>6.786444583019448</v>
      </c>
      <c r="F106" s="35">
        <f t="shared" si="9"/>
        <v>96.79037554330974</v>
      </c>
      <c r="G106" s="36">
        <f>G107+G108+G109</f>
        <v>2125.3</v>
      </c>
      <c r="H106" s="35">
        <f>$D:$D/$G:$G*100</f>
        <v>97.95793535030349</v>
      </c>
      <c r="I106" s="36">
        <f>I107+I108+I109</f>
        <v>2081.9</v>
      </c>
    </row>
    <row r="107" spans="1:9" ht="12.75">
      <c r="A107" s="54" t="s">
        <v>74</v>
      </c>
      <c r="B107" s="37">
        <v>21111.95</v>
      </c>
      <c r="C107" s="37">
        <v>1372</v>
      </c>
      <c r="D107" s="37">
        <v>1372</v>
      </c>
      <c r="E107" s="38">
        <f t="shared" si="8"/>
        <v>6.49868913103716</v>
      </c>
      <c r="F107" s="38">
        <f t="shared" si="9"/>
        <v>100</v>
      </c>
      <c r="G107" s="37">
        <v>1530</v>
      </c>
      <c r="H107" s="38">
        <f>$D:$D/$G:$G*100</f>
        <v>89.6732026143791</v>
      </c>
      <c r="I107" s="37">
        <v>1372</v>
      </c>
    </row>
    <row r="108" spans="1:9" ht="12.75">
      <c r="A108" s="18" t="s">
        <v>75</v>
      </c>
      <c r="B108" s="37">
        <v>0</v>
      </c>
      <c r="C108" s="37">
        <v>0</v>
      </c>
      <c r="D108" s="37">
        <v>0</v>
      </c>
      <c r="E108" s="38">
        <v>0</v>
      </c>
      <c r="F108" s="38">
        <v>0</v>
      </c>
      <c r="G108" s="37">
        <v>0</v>
      </c>
      <c r="H108" s="38">
        <v>0</v>
      </c>
      <c r="I108" s="37">
        <v>0</v>
      </c>
    </row>
    <row r="109" spans="1:9" ht="24.75" customHeight="1">
      <c r="A109" s="18" t="s">
        <v>85</v>
      </c>
      <c r="B109" s="37">
        <v>9565.38</v>
      </c>
      <c r="C109" s="37">
        <v>778.937</v>
      </c>
      <c r="D109" s="37">
        <v>709.9</v>
      </c>
      <c r="E109" s="38">
        <f t="shared" si="8"/>
        <v>7.42155565173574</v>
      </c>
      <c r="F109" s="38">
        <f t="shared" si="9"/>
        <v>91.13702391849404</v>
      </c>
      <c r="G109" s="37">
        <v>595.3</v>
      </c>
      <c r="H109" s="38">
        <f>$D:$D/$G:$G*100</f>
        <v>119.25079791701663</v>
      </c>
      <c r="I109" s="37">
        <v>709.9</v>
      </c>
    </row>
    <row r="110" spans="1:9" ht="25.5">
      <c r="A110" s="19" t="s">
        <v>96</v>
      </c>
      <c r="B110" s="36">
        <f>B111</f>
        <v>20</v>
      </c>
      <c r="C110" s="36">
        <f aca="true" t="shared" si="12" ref="C110:I110">C111</f>
        <v>20</v>
      </c>
      <c r="D110" s="36">
        <f t="shared" si="12"/>
        <v>0</v>
      </c>
      <c r="E110" s="38">
        <f t="shared" si="8"/>
        <v>0</v>
      </c>
      <c r="F110" s="38">
        <f t="shared" si="9"/>
        <v>0</v>
      </c>
      <c r="G110" s="36">
        <f t="shared" si="12"/>
        <v>0</v>
      </c>
      <c r="H110" s="35">
        <v>0</v>
      </c>
      <c r="I110" s="36">
        <f t="shared" si="12"/>
        <v>0</v>
      </c>
    </row>
    <row r="111" spans="1:9" ht="26.25" customHeight="1">
      <c r="A111" s="18" t="s">
        <v>97</v>
      </c>
      <c r="B111" s="37">
        <v>20</v>
      </c>
      <c r="C111" s="37">
        <v>20</v>
      </c>
      <c r="D111" s="37">
        <v>0</v>
      </c>
      <c r="E111" s="38">
        <f t="shared" si="8"/>
        <v>0</v>
      </c>
      <c r="F111" s="38">
        <f t="shared" si="9"/>
        <v>0</v>
      </c>
      <c r="G111" s="37">
        <v>0</v>
      </c>
      <c r="H111" s="38">
        <v>0</v>
      </c>
      <c r="I111" s="37">
        <v>0</v>
      </c>
    </row>
    <row r="112" spans="1:9" ht="13.5" customHeight="1">
      <c r="A112" s="20" t="s">
        <v>67</v>
      </c>
      <c r="B112" s="45">
        <f>B68+B77+B78+B79+B85+B90+B95+B100+B106+B110+B98</f>
        <v>1682268.2400000002</v>
      </c>
      <c r="C112" s="45">
        <f>C68+C77+C78+C79+C85+C90+C95+C100+C106+C110+C98</f>
        <v>61205.340999999986</v>
      </c>
      <c r="D112" s="45">
        <f>D68+D77+D78+D79+D85+D90+D95+D100+D106+D110</f>
        <v>50511</v>
      </c>
      <c r="E112" s="35">
        <f>$D:$D/$B:$B*100</f>
        <v>3.002553267010497</v>
      </c>
      <c r="F112" s="35">
        <f>$D:$D/$C:$C*100</f>
        <v>82.52711148198654</v>
      </c>
      <c r="G112" s="45">
        <f>G68+G77+G78+G79+G85+G90+G95+G100+G106+G110</f>
        <v>90554.7</v>
      </c>
      <c r="H112" s="35">
        <f>$D:$D/$G:$G*100</f>
        <v>55.77954540183999</v>
      </c>
      <c r="I112" s="45">
        <f>I68+I77+I78+I79+I85+I90+I95+I100+I106+I110</f>
        <v>50511</v>
      </c>
    </row>
    <row r="113" spans="1:9" ht="33.75" customHeight="1">
      <c r="A113" s="21" t="s">
        <v>68</v>
      </c>
      <c r="B113" s="39">
        <f>B66-B112</f>
        <v>0.060000000055879354</v>
      </c>
      <c r="C113" s="39">
        <f>C66-C112</f>
        <v>9140.00900000002</v>
      </c>
      <c r="D113" s="39">
        <f>D66-D112</f>
        <v>16092.050000000003</v>
      </c>
      <c r="E113" s="39"/>
      <c r="F113" s="39"/>
      <c r="G113" s="39">
        <f>G66-G112</f>
        <v>-19877</v>
      </c>
      <c r="H113" s="39"/>
      <c r="I113" s="39">
        <f>I66-I112</f>
        <v>16092.050000000003</v>
      </c>
    </row>
    <row r="114" spans="1:9" ht="26.25" customHeight="1">
      <c r="A114" s="3" t="s">
        <v>69</v>
      </c>
      <c r="B114" s="37" t="s">
        <v>103</v>
      </c>
      <c r="C114" s="37"/>
      <c r="D114" s="37" t="s">
        <v>126</v>
      </c>
      <c r="E114" s="37"/>
      <c r="F114" s="37"/>
      <c r="G114" s="37"/>
      <c r="H114" s="36"/>
      <c r="I114" s="37"/>
    </row>
    <row r="115" spans="1:9" ht="24" customHeight="1">
      <c r="A115" s="8" t="s">
        <v>70</v>
      </c>
      <c r="B115" s="36">
        <f>B117+B120</f>
        <v>4412</v>
      </c>
      <c r="C115" s="37"/>
      <c r="D115" s="36">
        <v>-11092</v>
      </c>
      <c r="E115" s="37"/>
      <c r="F115" s="37"/>
      <c r="G115" s="50"/>
      <c r="H115" s="47"/>
      <c r="I115" s="36">
        <v>11092</v>
      </c>
    </row>
    <row r="116" spans="1:9" ht="12.75">
      <c r="A116" s="3" t="s">
        <v>6</v>
      </c>
      <c r="B116" s="37"/>
      <c r="C116" s="37"/>
      <c r="D116" s="37"/>
      <c r="E116" s="37"/>
      <c r="F116" s="37"/>
      <c r="G116" s="37"/>
      <c r="H116" s="47"/>
      <c r="I116" s="37"/>
    </row>
    <row r="117" spans="1:9" ht="12" customHeight="1">
      <c r="A117" s="10" t="s">
        <v>71</v>
      </c>
      <c r="B117" s="37">
        <f>4412-1413</f>
        <v>2999</v>
      </c>
      <c r="C117" s="37"/>
      <c r="D117" s="37">
        <f>15504-14796</f>
        <v>708</v>
      </c>
      <c r="E117" s="37"/>
      <c r="F117" s="37"/>
      <c r="G117" s="37"/>
      <c r="H117" s="47"/>
      <c r="I117" s="37">
        <f>15504-14796</f>
        <v>708</v>
      </c>
    </row>
    <row r="118" spans="1:9" ht="12.75">
      <c r="A118" s="22" t="s">
        <v>92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5" t="s">
        <v>90</v>
      </c>
      <c r="B119" s="37"/>
      <c r="C119" s="37"/>
      <c r="D119" s="37"/>
      <c r="E119" s="37"/>
      <c r="F119" s="37"/>
      <c r="G119" s="37"/>
      <c r="H119" s="47"/>
      <c r="I119" s="37"/>
    </row>
    <row r="120" spans="1:9" ht="12.75">
      <c r="A120" s="3" t="s">
        <v>72</v>
      </c>
      <c r="B120" s="37">
        <v>1413</v>
      </c>
      <c r="C120" s="37"/>
      <c r="D120" s="37">
        <v>14796</v>
      </c>
      <c r="E120" s="37"/>
      <c r="F120" s="37"/>
      <c r="G120" s="37"/>
      <c r="H120" s="47"/>
      <c r="I120" s="37">
        <v>14796</v>
      </c>
    </row>
    <row r="121" spans="1:9" ht="12.75">
      <c r="A121" s="5" t="s">
        <v>93</v>
      </c>
      <c r="B121" s="48"/>
      <c r="C121" s="48"/>
      <c r="D121" s="48"/>
      <c r="E121" s="48"/>
      <c r="F121" s="48"/>
      <c r="G121" s="48"/>
      <c r="H121" s="49"/>
      <c r="I121" s="48"/>
    </row>
    <row r="122" spans="1:9" ht="12.75">
      <c r="A122" s="8" t="s">
        <v>131</v>
      </c>
      <c r="B122" s="53">
        <v>0</v>
      </c>
      <c r="C122" s="53"/>
      <c r="D122" s="53">
        <v>-5000</v>
      </c>
      <c r="E122" s="48"/>
      <c r="F122" s="48"/>
      <c r="G122" s="48"/>
      <c r="H122" s="49"/>
      <c r="I122" s="48"/>
    </row>
    <row r="123" spans="1:9" ht="12.75">
      <c r="A123" s="5" t="s">
        <v>132</v>
      </c>
      <c r="B123" s="48">
        <v>5000</v>
      </c>
      <c r="C123" s="48"/>
      <c r="D123" s="48"/>
      <c r="E123" s="48"/>
      <c r="F123" s="48"/>
      <c r="G123" s="48"/>
      <c r="H123" s="49"/>
      <c r="I123" s="48"/>
    </row>
    <row r="124" spans="1:9" ht="12.75">
      <c r="A124" s="5" t="s">
        <v>133</v>
      </c>
      <c r="B124" s="48">
        <v>-5000</v>
      </c>
      <c r="C124" s="48"/>
      <c r="D124" s="48">
        <v>-5000</v>
      </c>
      <c r="E124" s="48"/>
      <c r="F124" s="48"/>
      <c r="G124" s="48"/>
      <c r="H124" s="49"/>
      <c r="I124" s="48"/>
    </row>
    <row r="125" ht="12" customHeight="1">
      <c r="A125" s="23"/>
    </row>
    <row r="126" spans="1:2" ht="12.75" hidden="1">
      <c r="A126" s="24"/>
      <c r="B126" s="40"/>
    </row>
    <row r="127" spans="1:9" ht="31.5">
      <c r="A127" s="25" t="s">
        <v>127</v>
      </c>
      <c r="B127" s="33" t="s">
        <v>128</v>
      </c>
      <c r="C127" s="33"/>
      <c r="D127" s="33"/>
      <c r="E127" s="33"/>
      <c r="F127" s="33"/>
      <c r="G127" s="33"/>
      <c r="H127" s="33"/>
      <c r="I127" s="34"/>
    </row>
    <row r="128" spans="1:9" ht="12.75">
      <c r="A128" s="24"/>
      <c r="B128" s="34"/>
      <c r="C128" s="34"/>
      <c r="D128" s="34"/>
      <c r="E128" s="34"/>
      <c r="F128" s="34"/>
      <c r="G128" s="34"/>
      <c r="H128" s="34"/>
      <c r="I128" s="34"/>
    </row>
    <row r="130" ht="12.75">
      <c r="A130" s="31" t="s">
        <v>94</v>
      </c>
    </row>
  </sheetData>
  <sheetProtection/>
  <autoFilter ref="A7:I124"/>
  <mergeCells count="14"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7:I67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pane xSplit="1" ySplit="6" topLeftCell="B10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13" sqref="H113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70" t="s">
        <v>135</v>
      </c>
      <c r="B1" s="70"/>
      <c r="C1" s="70"/>
      <c r="D1" s="70"/>
      <c r="E1" s="70"/>
      <c r="F1" s="70"/>
      <c r="G1" s="70"/>
      <c r="H1" s="70"/>
      <c r="I1" s="41"/>
    </row>
    <row r="2" spans="1:9" ht="15">
      <c r="A2" s="71" t="s">
        <v>136</v>
      </c>
      <c r="B2" s="71"/>
      <c r="C2" s="71"/>
      <c r="D2" s="71"/>
      <c r="E2" s="71"/>
      <c r="F2" s="71"/>
      <c r="G2" s="71"/>
      <c r="H2" s="71"/>
      <c r="I2" s="42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3"/>
    </row>
    <row r="4" spans="1:9" ht="45" customHeight="1">
      <c r="A4" s="9" t="s">
        <v>1</v>
      </c>
      <c r="B4" s="26" t="s">
        <v>2</v>
      </c>
      <c r="C4" s="26" t="s">
        <v>137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6" t="s">
        <v>4</v>
      </c>
      <c r="B7" s="35">
        <f>B8+B9</f>
        <v>222526.00000000003</v>
      </c>
      <c r="C7" s="35">
        <f>C8+C9</f>
        <v>26088.8</v>
      </c>
      <c r="D7" s="35">
        <f>D8+D9</f>
        <v>24973.839999999997</v>
      </c>
      <c r="E7" s="35">
        <f>$D:$D/$B:$B*100</f>
        <v>11.222886314408202</v>
      </c>
      <c r="F7" s="35">
        <f>$D:$D/$C:$C*100</f>
        <v>95.72628867560024</v>
      </c>
      <c r="G7" s="35">
        <f>G8+G9</f>
        <v>30698.600000000002</v>
      </c>
      <c r="H7" s="35">
        <f>$D:$D/$G:$G*100</f>
        <v>81.35172287987072</v>
      </c>
      <c r="I7" s="35">
        <f>I8+I9</f>
        <v>15552.41</v>
      </c>
    </row>
    <row r="8" spans="1:9" ht="25.5">
      <c r="A8" s="4" t="s">
        <v>5</v>
      </c>
      <c r="B8" s="36">
        <v>8557.2</v>
      </c>
      <c r="C8" s="36">
        <v>413.6</v>
      </c>
      <c r="D8" s="36">
        <v>581.1</v>
      </c>
      <c r="E8" s="35">
        <f>$D:$D/$B:$B*100</f>
        <v>6.790772682653204</v>
      </c>
      <c r="F8" s="35">
        <f>$D:$D/$C:$C*100</f>
        <v>140.4980657640232</v>
      </c>
      <c r="G8" s="36">
        <v>421.88</v>
      </c>
      <c r="H8" s="35">
        <f>$D:$D/$G:$G*100</f>
        <v>137.74058974115863</v>
      </c>
      <c r="I8" s="36">
        <v>234.63</v>
      </c>
    </row>
    <row r="9" spans="1:9" ht="12.75" customHeight="1">
      <c r="A9" s="76" t="s">
        <v>82</v>
      </c>
      <c r="B9" s="64">
        <f>B11+B12+B13+B14</f>
        <v>213968.80000000002</v>
      </c>
      <c r="C9" s="64">
        <f>C11+C12+C13+C14</f>
        <v>25675.2</v>
      </c>
      <c r="D9" s="64">
        <f>D11+D12+D13+D14</f>
        <v>24392.739999999998</v>
      </c>
      <c r="E9" s="62">
        <f>$D:$D/$B:$B*100</f>
        <v>11.400138711812186</v>
      </c>
      <c r="F9" s="64">
        <f>$D:$D/$C:$C*100</f>
        <v>95.00506325169813</v>
      </c>
      <c r="G9" s="64">
        <f>G11+G12+G13+G14</f>
        <v>30276.72</v>
      </c>
      <c r="H9" s="62">
        <f>$D:$D/$G:$G*100</f>
        <v>80.56599261743015</v>
      </c>
      <c r="I9" s="64">
        <f>I11+I12+I13+I14</f>
        <v>15317.78</v>
      </c>
    </row>
    <row r="10" spans="1:9" ht="12.75">
      <c r="A10" s="77"/>
      <c r="B10" s="66"/>
      <c r="C10" s="66"/>
      <c r="D10" s="66"/>
      <c r="E10" s="63"/>
      <c r="F10" s="65"/>
      <c r="G10" s="66"/>
      <c r="H10" s="63"/>
      <c r="I10" s="66"/>
    </row>
    <row r="11" spans="1:9" ht="51" customHeight="1">
      <c r="A11" s="1" t="s">
        <v>86</v>
      </c>
      <c r="B11" s="37">
        <v>205181.6</v>
      </c>
      <c r="C11" s="37">
        <v>25159</v>
      </c>
      <c r="D11" s="37">
        <v>24300.67</v>
      </c>
      <c r="E11" s="35">
        <f>$D:$D/$B:$B*100</f>
        <v>11.84349376357334</v>
      </c>
      <c r="F11" s="35">
        <f>$D:$D/$C:$C*100</f>
        <v>96.58837791645136</v>
      </c>
      <c r="G11" s="37">
        <v>29928.21</v>
      </c>
      <c r="H11" s="35">
        <f>$D:$D/$G:$G*100</f>
        <v>81.19653664552608</v>
      </c>
      <c r="I11" s="37">
        <v>15305.21</v>
      </c>
    </row>
    <row r="12" spans="1:9" ht="89.25">
      <c r="A12" s="2" t="s">
        <v>87</v>
      </c>
      <c r="B12" s="37">
        <v>3157.1</v>
      </c>
      <c r="C12" s="37">
        <v>415.7</v>
      </c>
      <c r="D12" s="37">
        <v>50.23</v>
      </c>
      <c r="E12" s="35">
        <f>$D:$D/$B:$B*100</f>
        <v>1.5910170726299453</v>
      </c>
      <c r="F12" s="35">
        <f>$D:$D/$C:$C*100</f>
        <v>12.08323310079384</v>
      </c>
      <c r="G12" s="37">
        <v>272.54</v>
      </c>
      <c r="H12" s="35">
        <f>$D:$D/$G:$G*100</f>
        <v>18.43032215454612</v>
      </c>
      <c r="I12" s="37">
        <v>-2.46</v>
      </c>
    </row>
    <row r="13" spans="1:9" ht="25.5">
      <c r="A13" s="3" t="s">
        <v>88</v>
      </c>
      <c r="B13" s="37">
        <v>5236.4</v>
      </c>
      <c r="C13" s="37">
        <v>68.5</v>
      </c>
      <c r="D13" s="37">
        <v>40.2</v>
      </c>
      <c r="E13" s="35">
        <f>$D:$D/$B:$B*100</f>
        <v>0.7677030020624859</v>
      </c>
      <c r="F13" s="35">
        <f>$D:$D/$C:$C*100</f>
        <v>58.68613138686132</v>
      </c>
      <c r="G13" s="37">
        <v>75.97</v>
      </c>
      <c r="H13" s="35">
        <f>$D:$D/$G:$G*100</f>
        <v>52.91562458865342</v>
      </c>
      <c r="I13" s="37">
        <v>14.93</v>
      </c>
    </row>
    <row r="14" spans="1:9" ht="65.25" customHeight="1">
      <c r="A14" s="7" t="s">
        <v>91</v>
      </c>
      <c r="B14" s="37">
        <v>393.7</v>
      </c>
      <c r="C14" s="52">
        <v>32</v>
      </c>
      <c r="D14" s="37">
        <v>1.64</v>
      </c>
      <c r="E14" s="35"/>
      <c r="F14" s="35"/>
      <c r="G14" s="37">
        <v>0</v>
      </c>
      <c r="H14" s="35"/>
      <c r="I14" s="37">
        <v>0.1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2831.98</v>
      </c>
      <c r="D15" s="45">
        <f>D16+D17+D18+D19</f>
        <v>2367.81</v>
      </c>
      <c r="E15" s="35">
        <f aca="true" t="shared" si="0" ref="E15:E21">$D:$D/$B:$B*100</f>
        <v>13.72953885226225</v>
      </c>
      <c r="F15" s="35">
        <f>$D:$D/$C:$C*100</f>
        <v>83.60970063347905</v>
      </c>
      <c r="G15" s="45">
        <f>G16+G17+G18+G19</f>
        <v>2739.6800000000003</v>
      </c>
      <c r="H15" s="35"/>
      <c r="I15" s="45">
        <f>I16+I17+I18+I19</f>
        <v>615.53</v>
      </c>
    </row>
    <row r="16" spans="1:9" ht="37.5" customHeight="1">
      <c r="A16" s="10" t="s">
        <v>99</v>
      </c>
      <c r="B16" s="37">
        <v>5274.2</v>
      </c>
      <c r="C16" s="52">
        <v>928.2</v>
      </c>
      <c r="D16" s="37">
        <v>892.25</v>
      </c>
      <c r="E16" s="35">
        <f t="shared" si="0"/>
        <v>16.917257593568692</v>
      </c>
      <c r="F16" s="35">
        <f>$D:$D/$C:$C*100</f>
        <v>96.12691230338288</v>
      </c>
      <c r="G16" s="37">
        <v>1062.3</v>
      </c>
      <c r="H16" s="35"/>
      <c r="I16" s="37">
        <v>206.37</v>
      </c>
    </row>
    <row r="17" spans="1:9" ht="56.25" customHeight="1">
      <c r="A17" s="10" t="s">
        <v>100</v>
      </c>
      <c r="B17" s="37">
        <v>196.8</v>
      </c>
      <c r="C17" s="52">
        <v>23.4</v>
      </c>
      <c r="D17" s="37">
        <v>21.35</v>
      </c>
      <c r="E17" s="35">
        <f t="shared" si="0"/>
        <v>10.848577235772359</v>
      </c>
      <c r="F17" s="35">
        <f>$D:$D/$C:$C*100</f>
        <v>91.23931623931625</v>
      </c>
      <c r="G17" s="37">
        <v>16.14</v>
      </c>
      <c r="H17" s="35"/>
      <c r="I17" s="37">
        <v>6.88</v>
      </c>
    </row>
    <row r="18" spans="1:9" ht="55.5" customHeight="1">
      <c r="A18" s="10" t="s">
        <v>101</v>
      </c>
      <c r="B18" s="37">
        <v>11551.9</v>
      </c>
      <c r="C18" s="52">
        <v>1880.38</v>
      </c>
      <c r="D18" s="37">
        <v>1552.88</v>
      </c>
      <c r="E18" s="35">
        <f t="shared" si="0"/>
        <v>13.442637141942019</v>
      </c>
      <c r="F18" s="35">
        <v>0</v>
      </c>
      <c r="G18" s="37">
        <v>1661.2</v>
      </c>
      <c r="H18" s="35"/>
      <c r="I18" s="37">
        <v>420.74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-98.67</v>
      </c>
      <c r="E19" s="35">
        <f t="shared" si="0"/>
        <v>-44.20698924731183</v>
      </c>
      <c r="F19" s="35">
        <v>0</v>
      </c>
      <c r="G19" s="37">
        <v>0.04</v>
      </c>
      <c r="H19" s="35"/>
      <c r="I19" s="37">
        <v>-18.46</v>
      </c>
    </row>
    <row r="20" spans="1:9" ht="12.75">
      <c r="A20" s="8" t="s">
        <v>7</v>
      </c>
      <c r="B20" s="45">
        <f>B21+B22+B23</f>
        <v>42423.4</v>
      </c>
      <c r="C20" s="45">
        <f>C21+C22+C23</f>
        <v>8730.3</v>
      </c>
      <c r="D20" s="45">
        <f>D21+D22+D23</f>
        <v>8571.210000000001</v>
      </c>
      <c r="E20" s="35">
        <f t="shared" si="0"/>
        <v>20.203967621642775</v>
      </c>
      <c r="F20" s="35">
        <f>$D:$D/$C:$C*100</f>
        <v>98.17772585134533</v>
      </c>
      <c r="G20" s="45">
        <f>G21+G22+G23</f>
        <v>7832.5199999999995</v>
      </c>
      <c r="H20" s="35">
        <f>$D:$D/$G:$G*100</f>
        <v>109.43106433178596</v>
      </c>
      <c r="I20" s="45">
        <f>I21+I22+I23</f>
        <v>867.15</v>
      </c>
    </row>
    <row r="21" spans="1:9" ht="18.75" customHeight="1">
      <c r="A21" s="3" t="s">
        <v>109</v>
      </c>
      <c r="B21" s="37">
        <v>41190.5</v>
      </c>
      <c r="C21" s="37">
        <v>8393.3</v>
      </c>
      <c r="D21" s="37">
        <v>8262.27</v>
      </c>
      <c r="E21" s="35">
        <f t="shared" si="0"/>
        <v>20.05867857879851</v>
      </c>
      <c r="F21" s="35">
        <f>$D:$D/$C:$C*100</f>
        <v>98.43887386367699</v>
      </c>
      <c r="G21" s="37">
        <v>7516.74</v>
      </c>
      <c r="H21" s="35">
        <f>$D:$D/$G:$G*100</f>
        <v>109.91826243823786</v>
      </c>
      <c r="I21" s="37">
        <v>866.65</v>
      </c>
    </row>
    <row r="22" spans="1:9" ht="12.75">
      <c r="A22" s="3" t="s">
        <v>138</v>
      </c>
      <c r="B22" s="37">
        <v>270.6</v>
      </c>
      <c r="C22" s="37">
        <v>13.3</v>
      </c>
      <c r="D22" s="37">
        <v>1</v>
      </c>
      <c r="E22" s="35">
        <v>0</v>
      </c>
      <c r="F22" s="35">
        <v>0</v>
      </c>
      <c r="G22" s="37">
        <v>13.32</v>
      </c>
      <c r="H22" s="35"/>
      <c r="I22" s="37">
        <v>0.5</v>
      </c>
    </row>
    <row r="23" spans="1:9" ht="27" customHeight="1">
      <c r="A23" s="3" t="s">
        <v>139</v>
      </c>
      <c r="B23" s="37">
        <v>962.3</v>
      </c>
      <c r="C23" s="37">
        <v>323.7</v>
      </c>
      <c r="D23" s="37">
        <v>307.94</v>
      </c>
      <c r="E23" s="35">
        <f>$D:$D/$B:$B*100</f>
        <v>32.00041567078873</v>
      </c>
      <c r="F23" s="35">
        <f aca="true" t="shared" si="1" ref="F23:F30">$D:$D/$C:$C*100</f>
        <v>95.13129440840285</v>
      </c>
      <c r="G23" s="37">
        <v>302.46</v>
      </c>
      <c r="H23" s="35">
        <f aca="true" t="shared" si="2" ref="H23:H29">$D:$D/$G:$G*100</f>
        <v>101.8118098260927</v>
      </c>
      <c r="I23" s="37">
        <v>0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3123.1000000000004</v>
      </c>
      <c r="D24" s="45">
        <f>$25:$25+$26:$26</f>
        <v>2622.5200000000004</v>
      </c>
      <c r="E24" s="35">
        <f>$D:$D/$B:$B*100</f>
        <v>10.376067767372119</v>
      </c>
      <c r="F24" s="35">
        <f t="shared" si="1"/>
        <v>83.97169479043258</v>
      </c>
      <c r="G24" s="45">
        <f>$25:$25+$26:$26</f>
        <v>2662.92</v>
      </c>
      <c r="H24" s="35">
        <f t="shared" si="2"/>
        <v>98.48286843014436</v>
      </c>
      <c r="I24" s="45">
        <f>$25:$25+$26:$26</f>
        <v>1983.87</v>
      </c>
    </row>
    <row r="25" spans="1:9" ht="12.75">
      <c r="A25" s="3" t="s">
        <v>9</v>
      </c>
      <c r="B25" s="37">
        <v>7385.4</v>
      </c>
      <c r="C25" s="37">
        <v>322.8</v>
      </c>
      <c r="D25" s="37">
        <v>321.24</v>
      </c>
      <c r="E25" s="35">
        <f>$D:$D/$B:$B*100</f>
        <v>4.349662848322366</v>
      </c>
      <c r="F25" s="35">
        <f t="shared" si="1"/>
        <v>99.51672862453532</v>
      </c>
      <c r="G25" s="37">
        <v>297.81</v>
      </c>
      <c r="H25" s="35">
        <f t="shared" si="2"/>
        <v>107.86743225546489</v>
      </c>
      <c r="I25" s="37">
        <v>187.57</v>
      </c>
    </row>
    <row r="26" spans="1:9" ht="12.75">
      <c r="A26" s="3" t="s">
        <v>10</v>
      </c>
      <c r="B26" s="37">
        <v>17889.3</v>
      </c>
      <c r="C26" s="37">
        <v>2800.3</v>
      </c>
      <c r="D26" s="37">
        <v>2301.28</v>
      </c>
      <c r="E26" s="35">
        <f>$D:$D/$B:$B*100</f>
        <v>12.864002504290276</v>
      </c>
      <c r="F26" s="35">
        <f t="shared" si="1"/>
        <v>82.17976645359425</v>
      </c>
      <c r="G26" s="37">
        <v>2365.11</v>
      </c>
      <c r="H26" s="35">
        <f t="shared" si="2"/>
        <v>97.30118260884272</v>
      </c>
      <c r="I26" s="37">
        <v>1796.3</v>
      </c>
    </row>
    <row r="27" spans="1:9" ht="12.75">
      <c r="A27" s="6" t="s">
        <v>11</v>
      </c>
      <c r="B27" s="45">
        <f>B28+B29+B30</f>
        <v>21506.7</v>
      </c>
      <c r="C27" s="45">
        <f>C28+C29+C30</f>
        <v>2516.25</v>
      </c>
      <c r="D27" s="45">
        <f>D28+D29+D30</f>
        <v>1826.89</v>
      </c>
      <c r="E27" s="35">
        <f>$D:$D/$C:$C*100</f>
        <v>72.60367610531546</v>
      </c>
      <c r="F27" s="35">
        <f t="shared" si="1"/>
        <v>72.60367610531546</v>
      </c>
      <c r="G27" s="45">
        <f>G28+G29+G30</f>
        <v>1593.27</v>
      </c>
      <c r="H27" s="35">
        <f t="shared" si="2"/>
        <v>114.66292593220233</v>
      </c>
      <c r="I27" s="45">
        <f>I28+I29+I30</f>
        <v>1019.35</v>
      </c>
    </row>
    <row r="28" spans="1:9" ht="25.5">
      <c r="A28" s="3" t="s">
        <v>12</v>
      </c>
      <c r="B28" s="37">
        <v>21430.7</v>
      </c>
      <c r="C28" s="37">
        <v>2510.25</v>
      </c>
      <c r="D28" s="37">
        <v>1824.89</v>
      </c>
      <c r="E28" s="35">
        <f>$D:$D/$B:$B*100</f>
        <v>8.515307479457041</v>
      </c>
      <c r="F28" s="35">
        <f t="shared" si="1"/>
        <v>72.69754008564885</v>
      </c>
      <c r="G28" s="37">
        <v>1587.27</v>
      </c>
      <c r="H28" s="35">
        <f t="shared" si="2"/>
        <v>114.97035791012242</v>
      </c>
      <c r="I28" s="37">
        <v>1017.35</v>
      </c>
    </row>
    <row r="29" spans="1:9" ht="25.5">
      <c r="A29" s="5" t="s">
        <v>111</v>
      </c>
      <c r="B29" s="37">
        <v>58</v>
      </c>
      <c r="C29" s="37">
        <v>3</v>
      </c>
      <c r="D29" s="37">
        <v>2</v>
      </c>
      <c r="E29" s="35">
        <f>$D:$D/$B:$B*100</f>
        <v>3.4482758620689653</v>
      </c>
      <c r="F29" s="35">
        <f t="shared" si="1"/>
        <v>66.66666666666666</v>
      </c>
      <c r="G29" s="37">
        <v>3</v>
      </c>
      <c r="H29" s="35">
        <f t="shared" si="2"/>
        <v>66.66666666666666</v>
      </c>
      <c r="I29" s="37">
        <v>2</v>
      </c>
    </row>
    <row r="30" spans="1:9" ht="25.5">
      <c r="A30" s="3" t="s">
        <v>110</v>
      </c>
      <c r="B30" s="37">
        <v>18</v>
      </c>
      <c r="C30" s="37">
        <v>3</v>
      </c>
      <c r="D30" s="37">
        <v>0</v>
      </c>
      <c r="E30" s="35">
        <f>$D:$D/$B:$B*100</f>
        <v>0</v>
      </c>
      <c r="F30" s="35">
        <f t="shared" si="1"/>
        <v>0</v>
      </c>
      <c r="G30" s="37">
        <v>3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-0.031</v>
      </c>
      <c r="E31" s="35">
        <v>0</v>
      </c>
      <c r="F31" s="35">
        <v>0</v>
      </c>
      <c r="G31" s="45">
        <f>G32+G33</f>
        <v>0.24</v>
      </c>
      <c r="H31" s="35"/>
      <c r="I31" s="45">
        <f>I32+I33</f>
        <v>-0.37</v>
      </c>
    </row>
    <row r="32" spans="1:9" ht="25.5">
      <c r="A32" s="3" t="s">
        <v>140</v>
      </c>
      <c r="B32" s="37">
        <v>0</v>
      </c>
      <c r="C32" s="37">
        <v>0</v>
      </c>
      <c r="D32" s="37">
        <v>-0.031</v>
      </c>
      <c r="E32" s="35">
        <v>0</v>
      </c>
      <c r="F32" s="35">
        <v>0</v>
      </c>
      <c r="G32" s="37"/>
      <c r="H32" s="35"/>
      <c r="I32" s="37">
        <v>-0.37</v>
      </c>
    </row>
    <row r="33" spans="1:9" ht="25.5">
      <c r="A33" s="3" t="s">
        <v>141</v>
      </c>
      <c r="B33" s="37">
        <v>0</v>
      </c>
      <c r="C33" s="37">
        <v>0</v>
      </c>
      <c r="D33" s="37">
        <v>0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</f>
        <v>58676.5</v>
      </c>
      <c r="C34" s="45">
        <f>C35+C38</f>
        <v>4461</v>
      </c>
      <c r="D34" s="45">
        <f>D35+D38</f>
        <v>7331.85</v>
      </c>
      <c r="E34" s="35">
        <f>$D:$D/$B:$B*100</f>
        <v>12.495377195299652</v>
      </c>
      <c r="F34" s="35">
        <f>$D:$D/$C:$C*100</f>
        <v>164.35440484196369</v>
      </c>
      <c r="G34" s="45">
        <f>G35+G38</f>
        <v>4359.429999999999</v>
      </c>
      <c r="H34" s="35">
        <f>$D:$D/$G:$G*100</f>
        <v>168.18368456426646</v>
      </c>
      <c r="I34" s="45">
        <f>I35+I38</f>
        <v>4491.27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4461</v>
      </c>
      <c r="D35" s="37">
        <f>D36+D37</f>
        <v>7181.85</v>
      </c>
      <c r="E35" s="35">
        <f>$D:$D/$B:$B*100</f>
        <v>12.566336841552717</v>
      </c>
      <c r="F35" s="35">
        <f>$D:$D/$C:$C*100</f>
        <v>160.99193006052454</v>
      </c>
      <c r="G35" s="37">
        <f>G36+G37</f>
        <v>4357.57</v>
      </c>
      <c r="H35" s="35">
        <f>$D:$D/$G:$G*100</f>
        <v>164.81318716624176</v>
      </c>
      <c r="I35" s="37">
        <f>I36+I37</f>
        <v>4341.27</v>
      </c>
    </row>
    <row r="36" spans="1:9" ht="81.75" customHeight="1">
      <c r="A36" s="1" t="s">
        <v>115</v>
      </c>
      <c r="B36" s="37">
        <v>35543.9</v>
      </c>
      <c r="C36" s="37">
        <v>1960</v>
      </c>
      <c r="D36" s="37">
        <v>3920.15</v>
      </c>
      <c r="E36" s="35"/>
      <c r="F36" s="35"/>
      <c r="G36" s="37">
        <v>1857.36</v>
      </c>
      <c r="H36" s="35"/>
      <c r="I36" s="37">
        <v>2428.83</v>
      </c>
    </row>
    <row r="37" spans="1:9" ht="76.5">
      <c r="A37" s="3" t="s">
        <v>116</v>
      </c>
      <c r="B37" s="37">
        <v>21607.6</v>
      </c>
      <c r="C37" s="37">
        <v>2501</v>
      </c>
      <c r="D37" s="37">
        <v>3261.7</v>
      </c>
      <c r="E37" s="35">
        <f>$D:$D/$B:$B*100</f>
        <v>15.095151705881262</v>
      </c>
      <c r="F37" s="35">
        <f>$D:$D/$C:$C*100</f>
        <v>130.4158336665334</v>
      </c>
      <c r="G37" s="37">
        <v>2500.21</v>
      </c>
      <c r="H37" s="35">
        <f>$D:$D/$G:$G*100</f>
        <v>130.45704160850488</v>
      </c>
      <c r="I37" s="37">
        <v>1912.44</v>
      </c>
    </row>
    <row r="38" spans="1:9" ht="51">
      <c r="A38" s="5" t="s">
        <v>117</v>
      </c>
      <c r="B38" s="37">
        <v>1525</v>
      </c>
      <c r="C38" s="37">
        <v>0</v>
      </c>
      <c r="D38" s="37">
        <v>150</v>
      </c>
      <c r="E38" s="35">
        <f>$D:$D/$B:$B*100</f>
        <v>9.836065573770492</v>
      </c>
      <c r="F38" s="35">
        <v>0</v>
      </c>
      <c r="G38" s="37">
        <v>1.86</v>
      </c>
      <c r="H38" s="35">
        <f>$D:$D/$G:$G*100</f>
        <v>8064.516129032258</v>
      </c>
      <c r="I38" s="37">
        <v>150</v>
      </c>
    </row>
    <row r="39" spans="1:9" ht="25.5">
      <c r="A39" s="4" t="s">
        <v>15</v>
      </c>
      <c r="B39" s="36">
        <v>1100.2</v>
      </c>
      <c r="C39" s="36">
        <v>451.8</v>
      </c>
      <c r="D39" s="36">
        <v>157.66</v>
      </c>
      <c r="E39" s="35">
        <f>$D:$D/$B:$B*100</f>
        <v>14.330121796037082</v>
      </c>
      <c r="F39" s="35">
        <f>$D:$D/$C:$C*100</f>
        <v>34.89597166888003</v>
      </c>
      <c r="G39" s="36">
        <v>484.47</v>
      </c>
      <c r="H39" s="35">
        <f>$D:$D/$G:$G*100</f>
        <v>32.54277870662786</v>
      </c>
      <c r="I39" s="36">
        <v>24.32</v>
      </c>
    </row>
    <row r="40" spans="1:9" ht="25.5">
      <c r="A40" s="12" t="s">
        <v>123</v>
      </c>
      <c r="B40" s="36">
        <v>1302.4</v>
      </c>
      <c r="C40" s="36">
        <v>130.54</v>
      </c>
      <c r="D40" s="36">
        <v>255.66</v>
      </c>
      <c r="E40" s="35">
        <f>$D:$D/$B:$B*100</f>
        <v>19.629914004914003</v>
      </c>
      <c r="F40" s="35">
        <f>$D:$D/$C:$C*100</f>
        <v>195.8480159338134</v>
      </c>
      <c r="G40" s="36">
        <v>115.39</v>
      </c>
      <c r="H40" s="35">
        <f>$D:$D/$G:$G*100</f>
        <v>221.56166045584538</v>
      </c>
      <c r="I40" s="36">
        <v>104.39</v>
      </c>
    </row>
    <row r="41" spans="1:9" ht="25.5">
      <c r="A41" s="8" t="s">
        <v>16</v>
      </c>
      <c r="B41" s="45">
        <f>B42+B43+B44</f>
        <v>1400</v>
      </c>
      <c r="C41" s="45">
        <f>C42+C43+C44</f>
        <v>338</v>
      </c>
      <c r="D41" s="45">
        <f>D42+D43+D44</f>
        <v>1140.65</v>
      </c>
      <c r="E41" s="35">
        <f>$D:$D/$B:$B*100</f>
        <v>81.47500000000001</v>
      </c>
      <c r="F41" s="35">
        <f>$D:$D/$C:$C*100</f>
        <v>337.4704142011835</v>
      </c>
      <c r="G41" s="45">
        <f>G42+G43+G44</f>
        <v>911.89</v>
      </c>
      <c r="H41" s="35">
        <f>$D:$D/$G:$G*100</f>
        <v>125.0863591003301</v>
      </c>
      <c r="I41" s="45">
        <f>I42+I43+I44</f>
        <v>605.77</v>
      </c>
    </row>
    <row r="42" spans="1:9" ht="12.75">
      <c r="A42" s="3" t="s">
        <v>119</v>
      </c>
      <c r="B42" s="45">
        <v>0</v>
      </c>
      <c r="C42" s="45">
        <v>0</v>
      </c>
      <c r="D42" s="45">
        <v>2.93</v>
      </c>
      <c r="E42" s="35">
        <v>0</v>
      </c>
      <c r="F42" s="35">
        <v>0</v>
      </c>
      <c r="G42" s="45">
        <v>40.77</v>
      </c>
      <c r="H42" s="35"/>
      <c r="I42" s="45">
        <v>2.93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396.31</v>
      </c>
      <c r="E43" s="35">
        <v>0</v>
      </c>
      <c r="F43" s="35">
        <v>0</v>
      </c>
      <c r="G43" s="37">
        <v>307</v>
      </c>
      <c r="H43" s="35">
        <f>$D:$D/$G:$G*100</f>
        <v>129.0912052117264</v>
      </c>
      <c r="I43" s="37">
        <v>388.56</v>
      </c>
    </row>
    <row r="44" spans="1:9" ht="12.75">
      <c r="A44" s="51" t="s">
        <v>118</v>
      </c>
      <c r="B44" s="37">
        <v>1400</v>
      </c>
      <c r="C44" s="37">
        <v>338</v>
      </c>
      <c r="D44" s="37">
        <v>741.41</v>
      </c>
      <c r="E44" s="35">
        <f aca="true" t="shared" si="3" ref="E44:E50">$D:$D/$B:$B*100</f>
        <v>52.957857142857144</v>
      </c>
      <c r="F44" s="35">
        <f aca="true" t="shared" si="4" ref="F44:F50">$D:$D/$C:$C*100</f>
        <v>219.35207100591714</v>
      </c>
      <c r="G44" s="37">
        <v>564.12</v>
      </c>
      <c r="H44" s="35">
        <f>$D:$D/$G:$G*100</f>
        <v>131.4277104162235</v>
      </c>
      <c r="I44" s="37">
        <v>214.28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1655.8000000000002</v>
      </c>
      <c r="D45" s="45">
        <f>D46+D47+D48+D49+D50+D51+D52+D54+D55+D56+D57+D53</f>
        <v>1376.84</v>
      </c>
      <c r="E45" s="35">
        <f t="shared" si="3"/>
        <v>12.491177137672942</v>
      </c>
      <c r="F45" s="35">
        <f t="shared" si="4"/>
        <v>83.15255465635944</v>
      </c>
      <c r="G45" s="45">
        <f>G46+G47+G48+G49+G50+G51+G52+G54+G55+G56+G57</f>
        <v>1596.6000000000001</v>
      </c>
      <c r="H45" s="35">
        <f>$D:$D/$G:$G*100</f>
        <v>86.23575097081296</v>
      </c>
      <c r="I45" s="45">
        <f>I46+I47+I48+I49+I50+I51+I52+I54+I55+I56+I57</f>
        <v>891.89</v>
      </c>
    </row>
    <row r="46" spans="1:9" ht="25.5">
      <c r="A46" s="3" t="s">
        <v>18</v>
      </c>
      <c r="B46" s="37">
        <v>231.5</v>
      </c>
      <c r="C46" s="37">
        <v>16.35</v>
      </c>
      <c r="D46" s="37">
        <v>11.76</v>
      </c>
      <c r="E46" s="35">
        <f t="shared" si="3"/>
        <v>5.079913606911448</v>
      </c>
      <c r="F46" s="35">
        <f t="shared" si="4"/>
        <v>71.92660550458714</v>
      </c>
      <c r="G46" s="37">
        <v>16.73</v>
      </c>
      <c r="H46" s="35">
        <f>$D:$D/$G:$G*100</f>
        <v>70.29288702928869</v>
      </c>
      <c r="I46" s="37">
        <v>6.01</v>
      </c>
    </row>
    <row r="47" spans="1:9" ht="63.75">
      <c r="A47" s="3" t="s">
        <v>142</v>
      </c>
      <c r="B47" s="37">
        <v>140</v>
      </c>
      <c r="C47" s="37">
        <v>4</v>
      </c>
      <c r="D47" s="37">
        <v>22</v>
      </c>
      <c r="E47" s="35">
        <f t="shared" si="3"/>
        <v>15.714285714285714</v>
      </c>
      <c r="F47" s="35">
        <f t="shared" si="4"/>
        <v>550</v>
      </c>
      <c r="G47" s="37">
        <v>0</v>
      </c>
      <c r="H47" s="35">
        <v>0</v>
      </c>
      <c r="I47" s="37">
        <v>22</v>
      </c>
    </row>
    <row r="48" spans="1:9" ht="52.5" customHeight="1">
      <c r="A48" s="5" t="s">
        <v>143</v>
      </c>
      <c r="B48" s="37">
        <v>60</v>
      </c>
      <c r="C48" s="37">
        <v>8</v>
      </c>
      <c r="D48" s="37">
        <v>36.84</v>
      </c>
      <c r="E48" s="35">
        <f t="shared" si="3"/>
        <v>61.40000000000001</v>
      </c>
      <c r="F48" s="35">
        <f t="shared" si="4"/>
        <v>460.50000000000006</v>
      </c>
      <c r="G48" s="37">
        <v>8</v>
      </c>
      <c r="H48" s="35">
        <f>$D:$D/$G:$G*100</f>
        <v>460.50000000000006</v>
      </c>
      <c r="I48" s="37">
        <v>18.34</v>
      </c>
    </row>
    <row r="49" spans="1:9" ht="38.25">
      <c r="A49" s="3" t="s">
        <v>19</v>
      </c>
      <c r="B49" s="37">
        <v>447</v>
      </c>
      <c r="C49" s="37">
        <v>32</v>
      </c>
      <c r="D49" s="37">
        <v>81.61</v>
      </c>
      <c r="E49" s="35">
        <f t="shared" si="3"/>
        <v>18.257270693512304</v>
      </c>
      <c r="F49" s="35">
        <f t="shared" si="4"/>
        <v>255.03125</v>
      </c>
      <c r="G49" s="37">
        <v>34.86</v>
      </c>
      <c r="H49" s="35">
        <f>$D:$D/$G:$G*100</f>
        <v>234.10786001147446</v>
      </c>
      <c r="I49" s="37">
        <v>77.11</v>
      </c>
    </row>
    <row r="50" spans="1:9" ht="63.75">
      <c r="A50" s="3" t="s">
        <v>20</v>
      </c>
      <c r="B50" s="37">
        <v>2332</v>
      </c>
      <c r="C50" s="37">
        <v>299.8</v>
      </c>
      <c r="D50" s="37">
        <v>506.92</v>
      </c>
      <c r="E50" s="35">
        <f t="shared" si="3"/>
        <v>21.737564322469982</v>
      </c>
      <c r="F50" s="35">
        <f t="shared" si="4"/>
        <v>169.08605737158103</v>
      </c>
      <c r="G50" s="37">
        <v>298.32</v>
      </c>
      <c r="H50" s="35">
        <f>$D:$D/$G:$G*100</f>
        <v>169.92491284526682</v>
      </c>
      <c r="I50" s="37">
        <v>353.92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>
        <v>0</v>
      </c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v>0</v>
      </c>
      <c r="G52" s="37">
        <v>96</v>
      </c>
      <c r="H52" s="35">
        <v>0</v>
      </c>
      <c r="I52" s="37">
        <v>0</v>
      </c>
    </row>
    <row r="53" spans="1:9" ht="72" customHeight="1">
      <c r="A53" s="3" t="s">
        <v>144</v>
      </c>
      <c r="B53" s="37"/>
      <c r="C53" s="37"/>
      <c r="D53" s="37">
        <v>0.29</v>
      </c>
      <c r="E53" s="35">
        <v>0</v>
      </c>
      <c r="F53" s="35">
        <v>0</v>
      </c>
      <c r="G53" s="37">
        <v>0</v>
      </c>
      <c r="H53" s="35"/>
      <c r="I53" s="37">
        <v>0.3</v>
      </c>
    </row>
    <row r="54" spans="1:9" ht="84.75" customHeight="1">
      <c r="A54" s="3" t="s">
        <v>121</v>
      </c>
      <c r="B54" s="37">
        <v>15</v>
      </c>
      <c r="C54" s="37">
        <v>15</v>
      </c>
      <c r="D54" s="37">
        <v>0</v>
      </c>
      <c r="E54" s="35">
        <v>0</v>
      </c>
      <c r="F54" s="35">
        <f>$D:$D/$C:$C*100</f>
        <v>0</v>
      </c>
      <c r="G54" s="37">
        <v>0.29</v>
      </c>
      <c r="H54" s="35"/>
      <c r="I54" s="37">
        <v>0</v>
      </c>
    </row>
    <row r="55" spans="1:9" ht="54.75" customHeight="1">
      <c r="A55" s="3" t="s">
        <v>145</v>
      </c>
      <c r="B55" s="37">
        <v>4272.8</v>
      </c>
      <c r="C55" s="37">
        <v>686.75</v>
      </c>
      <c r="D55" s="37">
        <v>462.96</v>
      </c>
      <c r="E55" s="35">
        <v>0</v>
      </c>
      <c r="F55" s="35">
        <v>0</v>
      </c>
      <c r="G55" s="37">
        <v>724.44</v>
      </c>
      <c r="H55" s="35"/>
      <c r="I55" s="37">
        <v>264.09</v>
      </c>
    </row>
    <row r="56" spans="1:9" ht="63.75">
      <c r="A56" s="3" t="s">
        <v>95</v>
      </c>
      <c r="B56" s="37">
        <v>17</v>
      </c>
      <c r="C56" s="37">
        <v>0</v>
      </c>
      <c r="D56" s="37">
        <v>0</v>
      </c>
      <c r="E56" s="35">
        <v>0</v>
      </c>
      <c r="F56" s="35">
        <v>0</v>
      </c>
      <c r="G56" s="37">
        <v>0</v>
      </c>
      <c r="H56" s="35"/>
      <c r="I56" s="37">
        <v>0</v>
      </c>
    </row>
    <row r="57" spans="1:9" ht="38.25">
      <c r="A57" s="3" t="s">
        <v>23</v>
      </c>
      <c r="B57" s="37">
        <v>3301.2</v>
      </c>
      <c r="C57" s="37">
        <v>497.9</v>
      </c>
      <c r="D57" s="37">
        <v>254.1</v>
      </c>
      <c r="E57" s="35">
        <f>$D:$D/$B:$B*100</f>
        <v>7.697201017811706</v>
      </c>
      <c r="F57" s="35">
        <f>$D:$D/$C:$C*100</f>
        <v>51.0343442458325</v>
      </c>
      <c r="G57" s="37">
        <v>417.96</v>
      </c>
      <c r="H57" s="35">
        <f>$D:$D/$G:$G*100</f>
        <v>60.79529141544645</v>
      </c>
      <c r="I57" s="37">
        <v>150.42</v>
      </c>
    </row>
    <row r="58" spans="1:9" ht="12.75">
      <c r="A58" s="6" t="s">
        <v>24</v>
      </c>
      <c r="B58" s="36">
        <v>130</v>
      </c>
      <c r="C58" s="36">
        <v>21.4</v>
      </c>
      <c r="D58" s="36">
        <v>468.62</v>
      </c>
      <c r="E58" s="35">
        <v>0</v>
      </c>
      <c r="F58" s="35">
        <v>0</v>
      </c>
      <c r="G58" s="36">
        <v>143.22</v>
      </c>
      <c r="H58" s="35">
        <f>$D:$D/$G:$G*100</f>
        <v>327.20290462225944</v>
      </c>
      <c r="I58" s="36">
        <v>85.2</v>
      </c>
    </row>
    <row r="59" spans="1:9" ht="12.75">
      <c r="A59" s="8" t="s">
        <v>25</v>
      </c>
      <c r="B59" s="45">
        <f>B7+B15+B20+B24+B27+B31+B34+B39+B40+B41+B45+B58</f>
        <v>402608.5000000001</v>
      </c>
      <c r="C59" s="45">
        <f>C7+C15+C20+C24+C27+C31+C34+C39+C40+C41+C45+C58</f>
        <v>50348.97000000001</v>
      </c>
      <c r="D59" s="45">
        <f>D7+D15+D20+D24+D27+D31+D34+D39+D40+D41+D45+D58</f>
        <v>51093.51900000001</v>
      </c>
      <c r="E59" s="35">
        <f aca="true" t="shared" si="5" ref="E59:E65">$D:$D/$B:$B*100</f>
        <v>12.690621037558818</v>
      </c>
      <c r="F59" s="35">
        <f aca="true" t="shared" si="6" ref="F59:F65">$D:$D/$C:$C*100</f>
        <v>101.47877702364119</v>
      </c>
      <c r="G59" s="45">
        <f>G7+G15+G20+G24+G27+G31+G34+G39+G40+G41+G45+G58</f>
        <v>53138.22999999999</v>
      </c>
      <c r="H59" s="35">
        <f>$D:$D/$G:$G*100</f>
        <v>96.15209050056808</v>
      </c>
      <c r="I59" s="45">
        <f>I7+I15+I20+I24+I27+I31+I34+I39+I40+I41+I45+I58</f>
        <v>26240.78</v>
      </c>
    </row>
    <row r="60" spans="1:9" ht="12.75">
      <c r="A60" s="8" t="s">
        <v>26</v>
      </c>
      <c r="B60" s="45">
        <f>B61+B66</f>
        <v>1297951.9700000002</v>
      </c>
      <c r="C60" s="45">
        <f>C61+C66</f>
        <v>154467.37</v>
      </c>
      <c r="D60" s="45">
        <f>D61+D66</f>
        <v>152480.64</v>
      </c>
      <c r="E60" s="35">
        <f t="shared" si="5"/>
        <v>11.747787554881556</v>
      </c>
      <c r="F60" s="35">
        <f t="shared" si="6"/>
        <v>98.71381897678457</v>
      </c>
      <c r="G60" s="45">
        <f>G61+G66</f>
        <v>129232</v>
      </c>
      <c r="H60" s="35">
        <f>$D:$D/$G:$G*100</f>
        <v>117.98984771573603</v>
      </c>
      <c r="I60" s="45">
        <f>I61+I66</f>
        <v>110730.28</v>
      </c>
    </row>
    <row r="61" spans="1:9" ht="25.5">
      <c r="A61" s="8" t="s">
        <v>27</v>
      </c>
      <c r="B61" s="45">
        <f>B62+B63+B64+B65</f>
        <v>1300950.86</v>
      </c>
      <c r="C61" s="45">
        <f>C62+C63+C64+C65</f>
        <v>157466.26</v>
      </c>
      <c r="D61" s="45">
        <f>$62:$62+$63:$63+$64:$64+$65:$65</f>
        <v>155986.82</v>
      </c>
      <c r="E61" s="35">
        <f t="shared" si="5"/>
        <v>11.990216140831023</v>
      </c>
      <c r="F61" s="35">
        <f t="shared" si="6"/>
        <v>99.06047174804304</v>
      </c>
      <c r="G61" s="45">
        <f>$62:$62+$63:$63+$64:$64+$65:$65</f>
        <v>142508.9</v>
      </c>
      <c r="H61" s="35">
        <f>$D:$D/$G:$G*100</f>
        <v>109.45759878856688</v>
      </c>
      <c r="I61" s="45">
        <f>$62:$62+$63:$63+$64:$64+$65:$65</f>
        <v>110899.02</v>
      </c>
    </row>
    <row r="62" spans="1:9" ht="12.75">
      <c r="A62" s="3" t="s">
        <v>28</v>
      </c>
      <c r="B62" s="37">
        <v>276586.7</v>
      </c>
      <c r="C62" s="37">
        <v>58889.3</v>
      </c>
      <c r="D62" s="37">
        <v>58889.3</v>
      </c>
      <c r="E62" s="35">
        <f t="shared" si="5"/>
        <v>21.291443153268037</v>
      </c>
      <c r="F62" s="35">
        <f t="shared" si="6"/>
        <v>100</v>
      </c>
      <c r="G62" s="37">
        <v>0</v>
      </c>
      <c r="H62" s="35">
        <v>0</v>
      </c>
      <c r="I62" s="37">
        <v>41056.6</v>
      </c>
    </row>
    <row r="63" spans="1:9" ht="12.75">
      <c r="A63" s="3" t="s">
        <v>29</v>
      </c>
      <c r="B63" s="37">
        <v>358882.26</v>
      </c>
      <c r="C63" s="37">
        <v>28215.72</v>
      </c>
      <c r="D63" s="37">
        <v>27000</v>
      </c>
      <c r="E63" s="35">
        <f t="shared" si="5"/>
        <v>7.523358775103567</v>
      </c>
      <c r="F63" s="35">
        <f t="shared" si="6"/>
        <v>95.69133802008241</v>
      </c>
      <c r="G63" s="37">
        <v>0</v>
      </c>
      <c r="H63" s="35">
        <v>0</v>
      </c>
      <c r="I63" s="37">
        <v>27000</v>
      </c>
    </row>
    <row r="64" spans="1:9" ht="12.75">
      <c r="A64" s="3" t="s">
        <v>30</v>
      </c>
      <c r="B64" s="37">
        <v>665473.6</v>
      </c>
      <c r="C64" s="37">
        <v>70361.24</v>
      </c>
      <c r="D64" s="37">
        <v>70097.52</v>
      </c>
      <c r="E64" s="35">
        <f t="shared" si="5"/>
        <v>10.53347871350569</v>
      </c>
      <c r="F64" s="35">
        <f t="shared" si="6"/>
        <v>99.62519136956654</v>
      </c>
      <c r="G64" s="37">
        <v>142508.9</v>
      </c>
      <c r="H64" s="35">
        <f>$D:$D/$G:$G*100</f>
        <v>49.18817000201391</v>
      </c>
      <c r="I64" s="37">
        <v>42842.42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5"/>
        <v>0</v>
      </c>
      <c r="F65" s="35" t="e">
        <f t="shared" si="6"/>
        <v>#DIV/0!</v>
      </c>
      <c r="G65" s="37"/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-3506.18</v>
      </c>
      <c r="E66" s="35">
        <v>0</v>
      </c>
      <c r="F66" s="35">
        <v>0</v>
      </c>
      <c r="G66" s="36">
        <v>-13276.9</v>
      </c>
      <c r="H66" s="35">
        <f>$D:$D/$G:$G*100</f>
        <v>26.408122377964737</v>
      </c>
      <c r="I66" s="36">
        <v>-168.74</v>
      </c>
    </row>
    <row r="67" spans="1:9" ht="12.75">
      <c r="A67" s="6" t="s">
        <v>32</v>
      </c>
      <c r="B67" s="45">
        <f>B60+B59</f>
        <v>1700560.4700000002</v>
      </c>
      <c r="C67" s="45">
        <f>C60+C59</f>
        <v>204816.34</v>
      </c>
      <c r="D67" s="45">
        <f>D60+D59</f>
        <v>203574.159</v>
      </c>
      <c r="E67" s="35">
        <f>$D:$D/$B:$B*100</f>
        <v>11.971003830284259</v>
      </c>
      <c r="F67" s="35">
        <f>$D:$D/$C:$C*100</f>
        <v>99.3935146971184</v>
      </c>
      <c r="G67" s="45">
        <f>G60+G59</f>
        <v>182370.22999999998</v>
      </c>
      <c r="H67" s="35">
        <f>$D:$D/$G:$G*100</f>
        <v>111.62685872579094</v>
      </c>
      <c r="I67" s="45">
        <f>I60+I59</f>
        <v>136971.06</v>
      </c>
    </row>
    <row r="68" spans="1:9" ht="12.75">
      <c r="A68" s="67" t="s">
        <v>34</v>
      </c>
      <c r="B68" s="68"/>
      <c r="C68" s="68"/>
      <c r="D68" s="68"/>
      <c r="E68" s="68"/>
      <c r="F68" s="68"/>
      <c r="G68" s="68"/>
      <c r="H68" s="68"/>
      <c r="I68" s="69"/>
    </row>
    <row r="69" spans="1:9" ht="12.75">
      <c r="A69" s="13" t="s">
        <v>35</v>
      </c>
      <c r="B69" s="45">
        <f>B70+B71+B72+B73+B74+B75+B76+B77</f>
        <v>65482.7</v>
      </c>
      <c r="C69" s="45">
        <f>C70+C71+C72+C73+C74+C75+C76+C77</f>
        <v>8991.900000000001</v>
      </c>
      <c r="D69" s="45">
        <f>D70+D71+D72+D73+D74+D75+D76+D77</f>
        <v>8089.1</v>
      </c>
      <c r="E69" s="35">
        <f>$D:$D/$B:$B*100</f>
        <v>12.353033702031224</v>
      </c>
      <c r="F69" s="35">
        <f>$D:$D/$C:$C*100</f>
        <v>89.95985275636961</v>
      </c>
      <c r="G69" s="45">
        <f>G70+G71+G72+G73+G74+G75+G76+G77</f>
        <v>8994.800000000001</v>
      </c>
      <c r="H69" s="35">
        <f>$D:$D/$G:$G*100</f>
        <v>89.93084893494017</v>
      </c>
      <c r="I69" s="45">
        <f>I70+I71+I72+I73+I74+I75+I76+I77</f>
        <v>4435.3</v>
      </c>
    </row>
    <row r="70" spans="1:10" ht="14.25" customHeight="1">
      <c r="A70" s="14" t="s">
        <v>36</v>
      </c>
      <c r="B70" s="46">
        <v>609.5</v>
      </c>
      <c r="C70" s="46">
        <v>18.7</v>
      </c>
      <c r="D70" s="46">
        <v>0</v>
      </c>
      <c r="E70" s="38">
        <f>$D:$D/$B:$B*100</f>
        <v>0</v>
      </c>
      <c r="F70" s="38">
        <f>$D:$D/$C:$C*100</f>
        <v>0</v>
      </c>
      <c r="G70" s="46">
        <v>283.3</v>
      </c>
      <c r="H70" s="35">
        <f>$D:$D/$G:$G*100</f>
        <v>0</v>
      </c>
      <c r="I70" s="37">
        <v>0</v>
      </c>
      <c r="J70" s="61">
        <f>D70-'Январь  '!D69</f>
        <v>0</v>
      </c>
    </row>
    <row r="71" spans="1:9" ht="12.75">
      <c r="A71" s="14" t="s">
        <v>37</v>
      </c>
      <c r="B71" s="46">
        <v>5709.7</v>
      </c>
      <c r="C71" s="46">
        <v>618.8</v>
      </c>
      <c r="D71" s="46">
        <v>578.2</v>
      </c>
      <c r="E71" s="38">
        <f>$D:$D/$B:$B*100</f>
        <v>10.126626617860834</v>
      </c>
      <c r="F71" s="38">
        <f>$D:$D/$C:$C*100</f>
        <v>93.43891402714934</v>
      </c>
      <c r="G71" s="46">
        <v>606.5</v>
      </c>
      <c r="H71" s="35">
        <f>$D:$D/$G:$G*100</f>
        <v>95.33388293487222</v>
      </c>
      <c r="I71" s="37">
        <v>274</v>
      </c>
    </row>
    <row r="72" spans="1:9" ht="25.5">
      <c r="A72" s="14" t="s">
        <v>38</v>
      </c>
      <c r="B72" s="46">
        <v>35763.7</v>
      </c>
      <c r="C72" s="46">
        <v>5278.6</v>
      </c>
      <c r="D72" s="46">
        <v>4728.3</v>
      </c>
      <c r="E72" s="38">
        <f>$D:$D/$B:$B*100</f>
        <v>13.220947497043092</v>
      </c>
      <c r="F72" s="38">
        <f>$D:$D/$C:$C*100</f>
        <v>89.57488728071837</v>
      </c>
      <c r="G72" s="46">
        <v>4951.3</v>
      </c>
      <c r="H72" s="35">
        <f>$D:$D/$G:$G*100</f>
        <v>95.49613232888332</v>
      </c>
      <c r="I72" s="37">
        <v>2538.5</v>
      </c>
    </row>
    <row r="73" spans="1:9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5">
        <v>0</v>
      </c>
      <c r="I73" s="37">
        <v>0</v>
      </c>
    </row>
    <row r="74" spans="1:9" ht="25.5">
      <c r="A74" s="3" t="s">
        <v>39</v>
      </c>
      <c r="B74" s="37">
        <v>10118.4</v>
      </c>
      <c r="C74" s="37">
        <v>1576.6</v>
      </c>
      <c r="D74" s="37">
        <v>1552.6</v>
      </c>
      <c r="E74" s="38">
        <f>$D:$D/$B:$B*100</f>
        <v>15.34432321315623</v>
      </c>
      <c r="F74" s="38">
        <f>$D:$D/$C:$C*100</f>
        <v>98.47773690219461</v>
      </c>
      <c r="G74" s="46">
        <v>1599.5</v>
      </c>
      <c r="H74" s="35">
        <f>$D:$D/$G:$G*100</f>
        <v>97.06783369803063</v>
      </c>
      <c r="I74" s="37">
        <v>808.1</v>
      </c>
    </row>
    <row r="75" spans="1:9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5">
        <v>0</v>
      </c>
      <c r="I75" s="37">
        <v>0</v>
      </c>
    </row>
    <row r="76" spans="1:9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5">
        <v>0</v>
      </c>
      <c r="I76" s="37">
        <v>0</v>
      </c>
    </row>
    <row r="77" spans="1:9" ht="12.75">
      <c r="A77" s="3" t="s">
        <v>42</v>
      </c>
      <c r="B77" s="46">
        <v>12981.4</v>
      </c>
      <c r="C77" s="46">
        <v>1499.2</v>
      </c>
      <c r="D77" s="46">
        <v>1230</v>
      </c>
      <c r="E77" s="38">
        <f>$D:$D/$B:$B*100</f>
        <v>9.475095136117831</v>
      </c>
      <c r="F77" s="38">
        <f>$D:$D/$C:$C*100</f>
        <v>82.04375667022413</v>
      </c>
      <c r="G77" s="46">
        <v>1554.2</v>
      </c>
      <c r="H77" s="35">
        <f>$D:$D/$G:$G*100</f>
        <v>79.14039377171534</v>
      </c>
      <c r="I77" s="37">
        <v>814.7</v>
      </c>
    </row>
    <row r="78" spans="1:9" ht="12.75">
      <c r="A78" s="13" t="s">
        <v>43</v>
      </c>
      <c r="B78" s="36">
        <v>260.2</v>
      </c>
      <c r="C78" s="36">
        <v>29.4</v>
      </c>
      <c r="D78" s="36">
        <v>27.6</v>
      </c>
      <c r="E78" s="35">
        <f>$D:$D/$B:$B*100</f>
        <v>10.607225211375866</v>
      </c>
      <c r="F78" s="35">
        <f>$D:$D/$C:$C*100</f>
        <v>93.87755102040816</v>
      </c>
      <c r="G78" s="36">
        <v>20.4</v>
      </c>
      <c r="H78" s="35">
        <f>$D:$D/$G:$G*100</f>
        <v>135.29411764705884</v>
      </c>
      <c r="I78" s="37">
        <v>20.9</v>
      </c>
    </row>
    <row r="79" spans="1:9" ht="25.5">
      <c r="A79" s="15" t="s">
        <v>44</v>
      </c>
      <c r="B79" s="36">
        <v>2045.5</v>
      </c>
      <c r="C79" s="36">
        <v>337.5</v>
      </c>
      <c r="D79" s="36">
        <v>325.4</v>
      </c>
      <c r="E79" s="35">
        <f>$D:$D/$B:$B*100</f>
        <v>15.908090931312636</v>
      </c>
      <c r="F79" s="35">
        <f>$D:$D/$C:$C*100</f>
        <v>96.4148148148148</v>
      </c>
      <c r="G79" s="36">
        <v>329.1</v>
      </c>
      <c r="H79" s="35">
        <f>$D:$D/$G:$G*100</f>
        <v>98.87572166514735</v>
      </c>
      <c r="I79" s="37">
        <v>163.6</v>
      </c>
    </row>
    <row r="80" spans="1:9" ht="12.75">
      <c r="A80" s="13" t="s">
        <v>45</v>
      </c>
      <c r="B80" s="45">
        <f>B81+B82+B83+B84+B85</f>
        <v>95987.8</v>
      </c>
      <c r="C80" s="45">
        <f>C81+C82+C83+C84+C85</f>
        <v>5641.1</v>
      </c>
      <c r="D80" s="45">
        <f>D81+D82+D83+D84+D85</f>
        <v>3502.1</v>
      </c>
      <c r="E80" s="35">
        <f>$D:$D/$B:$B*100</f>
        <v>3.6484844949045607</v>
      </c>
      <c r="F80" s="35">
        <f>$D:$D/$C:$C*100</f>
        <v>62.08186346634521</v>
      </c>
      <c r="G80" s="45">
        <f>G81+G82+G83+G84+G85</f>
        <v>4283.2</v>
      </c>
      <c r="H80" s="35">
        <v>0</v>
      </c>
      <c r="I80" s="45">
        <f>I81+I82+I83+I84+I85</f>
        <v>2821</v>
      </c>
    </row>
    <row r="81" spans="1:9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4" t="s">
        <v>46</v>
      </c>
      <c r="B83" s="46">
        <v>12996</v>
      </c>
      <c r="C83" s="46">
        <v>1083</v>
      </c>
      <c r="D83" s="46">
        <v>0</v>
      </c>
      <c r="E83" s="38">
        <f aca="true" t="shared" si="7" ref="E83:E98">$D:$D/$B:$B*100</f>
        <v>0</v>
      </c>
      <c r="F83" s="38">
        <f aca="true" t="shared" si="8" ref="F83:F98">$D:$D/$C:$C*100</f>
        <v>0</v>
      </c>
      <c r="G83" s="46">
        <v>0</v>
      </c>
      <c r="H83" s="38">
        <v>0</v>
      </c>
      <c r="I83" s="46">
        <v>0</v>
      </c>
    </row>
    <row r="84" spans="1:9" ht="12.75">
      <c r="A84" s="16" t="s">
        <v>89</v>
      </c>
      <c r="B84" s="37">
        <v>72120.3</v>
      </c>
      <c r="C84" s="37">
        <v>3100.7</v>
      </c>
      <c r="D84" s="37">
        <v>2153.5</v>
      </c>
      <c r="E84" s="38">
        <f t="shared" si="7"/>
        <v>2.985983142055704</v>
      </c>
      <c r="F84" s="38">
        <f t="shared" si="8"/>
        <v>69.4520592124359</v>
      </c>
      <c r="G84" s="37">
        <v>2832</v>
      </c>
      <c r="H84" s="38">
        <f>$D:$D/$G:$G*100</f>
        <v>76.04166666666666</v>
      </c>
      <c r="I84" s="37">
        <v>2153.5</v>
      </c>
    </row>
    <row r="85" spans="1:9" ht="12.75">
      <c r="A85" s="14" t="s">
        <v>47</v>
      </c>
      <c r="B85" s="46">
        <v>10871.5</v>
      </c>
      <c r="C85" s="46">
        <v>1457.4</v>
      </c>
      <c r="D85" s="46">
        <v>1348.6</v>
      </c>
      <c r="E85" s="38">
        <f t="shared" si="7"/>
        <v>12.404911925677228</v>
      </c>
      <c r="F85" s="38">
        <f t="shared" si="8"/>
        <v>92.53465074790722</v>
      </c>
      <c r="G85" s="46">
        <v>1451.2</v>
      </c>
      <c r="H85" s="38">
        <f>$D:$D/$G:$G*100</f>
        <v>92.92998897464166</v>
      </c>
      <c r="I85" s="46">
        <v>667.5</v>
      </c>
    </row>
    <row r="86" spans="1:9" ht="12.75">
      <c r="A86" s="13" t="s">
        <v>48</v>
      </c>
      <c r="B86" s="45">
        <f>B87+B88+B89+B90</f>
        <v>246583.4</v>
      </c>
      <c r="C86" s="45">
        <f>C87+C88+C89+C90</f>
        <v>33296.4</v>
      </c>
      <c r="D86" s="45">
        <f>D87+D88+D89+D90</f>
        <v>32572.600000000002</v>
      </c>
      <c r="E86" s="35">
        <f t="shared" si="7"/>
        <v>13.209567229586423</v>
      </c>
      <c r="F86" s="35">
        <f t="shared" si="8"/>
        <v>97.82619142009347</v>
      </c>
      <c r="G86" s="45">
        <f>G87+G88+G89+G90</f>
        <v>4076.1000000000004</v>
      </c>
      <c r="H86" s="35">
        <f>$D:$D/$G:$G*100</f>
        <v>799.1118961752655</v>
      </c>
      <c r="I86" s="45">
        <f>I87+I88+I89+I90</f>
        <v>30321.2</v>
      </c>
    </row>
    <row r="87" spans="1:9" ht="12.75">
      <c r="A87" s="14" t="s">
        <v>49</v>
      </c>
      <c r="B87" s="46">
        <v>171467.9</v>
      </c>
      <c r="C87" s="46">
        <v>27000</v>
      </c>
      <c r="D87" s="46">
        <v>27000</v>
      </c>
      <c r="E87" s="38">
        <f t="shared" si="7"/>
        <v>15.746387516263976</v>
      </c>
      <c r="F87" s="38">
        <f t="shared" si="8"/>
        <v>100</v>
      </c>
      <c r="G87" s="46">
        <v>0</v>
      </c>
      <c r="H87" s="38">
        <v>0</v>
      </c>
      <c r="I87" s="46">
        <v>27000</v>
      </c>
    </row>
    <row r="88" spans="1:9" ht="12.75">
      <c r="A88" s="14" t="s">
        <v>50</v>
      </c>
      <c r="B88" s="46">
        <v>20812.2</v>
      </c>
      <c r="C88" s="46">
        <v>3.5</v>
      </c>
      <c r="D88" s="46">
        <v>0</v>
      </c>
      <c r="E88" s="38">
        <f t="shared" si="7"/>
        <v>0</v>
      </c>
      <c r="F88" s="38">
        <f t="shared" si="8"/>
        <v>0</v>
      </c>
      <c r="G88" s="46">
        <v>0</v>
      </c>
      <c r="H88" s="38">
        <v>0</v>
      </c>
      <c r="I88" s="46">
        <v>0</v>
      </c>
    </row>
    <row r="89" spans="1:9" ht="12.75">
      <c r="A89" s="14" t="s">
        <v>51</v>
      </c>
      <c r="B89" s="46">
        <v>34813.4</v>
      </c>
      <c r="C89" s="46">
        <v>3072.1</v>
      </c>
      <c r="D89" s="46">
        <v>2616.7</v>
      </c>
      <c r="E89" s="38">
        <f t="shared" si="7"/>
        <v>7.516358643510832</v>
      </c>
      <c r="F89" s="38">
        <f t="shared" si="8"/>
        <v>85.1762637934963</v>
      </c>
      <c r="G89" s="46">
        <v>1386.7</v>
      </c>
      <c r="H89" s="38">
        <f aca="true" t="shared" si="9" ref="H89:H98">$D:$D/$G:$G*100</f>
        <v>188.69979087041176</v>
      </c>
      <c r="I89" s="46">
        <v>1816.7</v>
      </c>
    </row>
    <row r="90" spans="1:9" ht="12.75">
      <c r="A90" s="14" t="s">
        <v>52</v>
      </c>
      <c r="B90" s="46">
        <v>19489.9</v>
      </c>
      <c r="C90" s="46">
        <v>3220.8</v>
      </c>
      <c r="D90" s="46">
        <v>2955.9</v>
      </c>
      <c r="E90" s="38">
        <f t="shared" si="7"/>
        <v>15.166316912862559</v>
      </c>
      <c r="F90" s="38">
        <f t="shared" si="8"/>
        <v>91.77533532041728</v>
      </c>
      <c r="G90" s="46">
        <v>2689.4</v>
      </c>
      <c r="H90" s="38">
        <f t="shared" si="9"/>
        <v>109.90927344389083</v>
      </c>
      <c r="I90" s="46">
        <v>1504.5</v>
      </c>
    </row>
    <row r="91" spans="1:9" ht="12.75">
      <c r="A91" s="17" t="s">
        <v>53</v>
      </c>
      <c r="B91" s="45">
        <f>B92+B93+B94+B95</f>
        <v>986271.2</v>
      </c>
      <c r="C91" s="45">
        <f>C92+C93+C94+C95</f>
        <v>114312.4</v>
      </c>
      <c r="D91" s="45">
        <f>D92+D93+D94+D95</f>
        <v>109249.9</v>
      </c>
      <c r="E91" s="35">
        <f t="shared" si="7"/>
        <v>11.077064807326828</v>
      </c>
      <c r="F91" s="35">
        <f t="shared" si="8"/>
        <v>95.57134659057111</v>
      </c>
      <c r="G91" s="45">
        <f>G92+G93+G94+G95</f>
        <v>112368.09999999999</v>
      </c>
      <c r="H91" s="35">
        <f t="shared" si="9"/>
        <v>97.22501314874951</v>
      </c>
      <c r="I91" s="45">
        <f>I92+I93+I94+I95</f>
        <v>74100.9</v>
      </c>
    </row>
    <row r="92" spans="1:9" ht="12.75">
      <c r="A92" s="14" t="s">
        <v>54</v>
      </c>
      <c r="B92" s="46">
        <v>371518.1</v>
      </c>
      <c r="C92" s="46">
        <v>44341.3</v>
      </c>
      <c r="D92" s="46">
        <v>41986.3</v>
      </c>
      <c r="E92" s="38">
        <f t="shared" si="7"/>
        <v>11.301279803056703</v>
      </c>
      <c r="F92" s="38">
        <f t="shared" si="8"/>
        <v>94.68892432111824</v>
      </c>
      <c r="G92" s="46">
        <v>43541.2</v>
      </c>
      <c r="H92" s="38">
        <f t="shared" si="9"/>
        <v>96.42889952504756</v>
      </c>
      <c r="I92" s="46">
        <v>28307.7</v>
      </c>
    </row>
    <row r="93" spans="1:9" ht="12.75">
      <c r="A93" s="14" t="s">
        <v>55</v>
      </c>
      <c r="B93" s="46">
        <v>544032.5</v>
      </c>
      <c r="C93" s="46">
        <v>62106.6</v>
      </c>
      <c r="D93" s="46">
        <v>60811.1</v>
      </c>
      <c r="E93" s="38">
        <f t="shared" si="7"/>
        <v>11.177843235468469</v>
      </c>
      <c r="F93" s="38">
        <f t="shared" si="8"/>
        <v>97.91407032424895</v>
      </c>
      <c r="G93" s="46">
        <v>61936.7</v>
      </c>
      <c r="H93" s="38">
        <f t="shared" si="9"/>
        <v>98.1826606842147</v>
      </c>
      <c r="I93" s="46">
        <v>41313.5</v>
      </c>
    </row>
    <row r="94" spans="1:9" ht="12.75">
      <c r="A94" s="14" t="s">
        <v>56</v>
      </c>
      <c r="B94" s="46">
        <v>22032</v>
      </c>
      <c r="C94" s="46">
        <v>2044.9</v>
      </c>
      <c r="D94" s="46">
        <v>1705.3</v>
      </c>
      <c r="E94" s="38">
        <f t="shared" si="7"/>
        <v>7.740105301379812</v>
      </c>
      <c r="F94" s="38">
        <f t="shared" si="8"/>
        <v>83.39283094527849</v>
      </c>
      <c r="G94" s="46">
        <v>1805</v>
      </c>
      <c r="H94" s="38">
        <f t="shared" si="9"/>
        <v>94.4764542936288</v>
      </c>
      <c r="I94" s="46">
        <v>1006.9</v>
      </c>
    </row>
    <row r="95" spans="1:9" ht="12.75">
      <c r="A95" s="14" t="s">
        <v>57</v>
      </c>
      <c r="B95" s="46">
        <v>48688.6</v>
      </c>
      <c r="C95" s="46">
        <v>5819.6</v>
      </c>
      <c r="D95" s="37">
        <v>4747.2</v>
      </c>
      <c r="E95" s="38">
        <f t="shared" si="7"/>
        <v>9.750126312935677</v>
      </c>
      <c r="F95" s="38">
        <f t="shared" si="8"/>
        <v>81.57261667468553</v>
      </c>
      <c r="G95" s="37">
        <v>5085.2</v>
      </c>
      <c r="H95" s="38">
        <f t="shared" si="9"/>
        <v>93.35326044206718</v>
      </c>
      <c r="I95" s="37">
        <v>3472.8</v>
      </c>
    </row>
    <row r="96" spans="1:9" ht="25.5">
      <c r="A96" s="17" t="s">
        <v>58</v>
      </c>
      <c r="B96" s="45">
        <f>B97+B98</f>
        <v>141555.3</v>
      </c>
      <c r="C96" s="45">
        <f>C97+C98</f>
        <v>12666.9</v>
      </c>
      <c r="D96" s="45">
        <f>D97+D98</f>
        <v>10586.3</v>
      </c>
      <c r="E96" s="35">
        <f t="shared" si="7"/>
        <v>7.478561382018194</v>
      </c>
      <c r="F96" s="35">
        <f t="shared" si="8"/>
        <v>83.57451310107446</v>
      </c>
      <c r="G96" s="45">
        <f>G97+G98</f>
        <v>11216.199999999999</v>
      </c>
      <c r="H96" s="35">
        <f t="shared" si="9"/>
        <v>94.38401597689057</v>
      </c>
      <c r="I96" s="45">
        <f>I97+I98</f>
        <v>7821.700000000001</v>
      </c>
    </row>
    <row r="97" spans="1:9" ht="12.75">
      <c r="A97" s="14" t="s">
        <v>59</v>
      </c>
      <c r="B97" s="46">
        <v>128750.7</v>
      </c>
      <c r="C97" s="46">
        <v>11172.4</v>
      </c>
      <c r="D97" s="46">
        <v>9157.9</v>
      </c>
      <c r="E97" s="38">
        <f t="shared" si="7"/>
        <v>7.112893366793345</v>
      </c>
      <c r="F97" s="38">
        <f t="shared" si="8"/>
        <v>81.96895922093731</v>
      </c>
      <c r="G97" s="46">
        <v>9873.3</v>
      </c>
      <c r="H97" s="38">
        <f t="shared" si="9"/>
        <v>92.75419565899952</v>
      </c>
      <c r="I97" s="46">
        <v>6746.3</v>
      </c>
    </row>
    <row r="98" spans="1:9" ht="25.5">
      <c r="A98" s="14" t="s">
        <v>60</v>
      </c>
      <c r="B98" s="46">
        <v>12804.6</v>
      </c>
      <c r="C98" s="46">
        <v>1494.5</v>
      </c>
      <c r="D98" s="46">
        <v>1428.4</v>
      </c>
      <c r="E98" s="38">
        <f t="shared" si="7"/>
        <v>11.155366040329257</v>
      </c>
      <c r="F98" s="38">
        <f t="shared" si="8"/>
        <v>95.57711609233857</v>
      </c>
      <c r="G98" s="46">
        <v>1342.9</v>
      </c>
      <c r="H98" s="38">
        <f t="shared" si="9"/>
        <v>106.36681808027404</v>
      </c>
      <c r="I98" s="46">
        <v>1075.4</v>
      </c>
    </row>
    <row r="99" spans="1:9" ht="12.75">
      <c r="A99" s="17" t="s">
        <v>124</v>
      </c>
      <c r="B99" s="45">
        <f>B100</f>
        <v>44.8</v>
      </c>
      <c r="C99" s="45">
        <f aca="true" t="shared" si="10" ref="C99:I99">C100</f>
        <v>0</v>
      </c>
      <c r="D99" s="45">
        <f t="shared" si="10"/>
        <v>0</v>
      </c>
      <c r="E99" s="45">
        <f t="shared" si="10"/>
        <v>0</v>
      </c>
      <c r="F99" s="45">
        <f t="shared" si="10"/>
        <v>0</v>
      </c>
      <c r="G99" s="45">
        <f t="shared" si="10"/>
        <v>0</v>
      </c>
      <c r="H99" s="45">
        <f t="shared" si="10"/>
        <v>0</v>
      </c>
      <c r="I99" s="45">
        <f t="shared" si="10"/>
        <v>0</v>
      </c>
    </row>
    <row r="100" spans="1:9" ht="12.75">
      <c r="A100" s="14" t="s">
        <v>125</v>
      </c>
      <c r="B100" s="46">
        <v>44.8</v>
      </c>
      <c r="C100" s="46">
        <v>0</v>
      </c>
      <c r="D100" s="46">
        <v>0</v>
      </c>
      <c r="E100" s="38">
        <f aca="true" t="shared" si="11" ref="E100:E108">$D:$D/$B:$B*100</f>
        <v>0</v>
      </c>
      <c r="F100" s="38">
        <v>0</v>
      </c>
      <c r="G100" s="46">
        <v>0</v>
      </c>
      <c r="H100" s="38">
        <v>0</v>
      </c>
      <c r="I100" s="46">
        <v>0</v>
      </c>
    </row>
    <row r="101" spans="1:9" ht="12.75">
      <c r="A101" s="17" t="s">
        <v>61</v>
      </c>
      <c r="B101" s="45">
        <f>B102+B103+B104+B105+B106</f>
        <v>134631.2</v>
      </c>
      <c r="C101" s="45">
        <f>C102+C103+C104+C105+C106</f>
        <v>10885.8</v>
      </c>
      <c r="D101" s="45">
        <f>D102+D103+D104+D105+D106</f>
        <v>10215.3</v>
      </c>
      <c r="E101" s="35">
        <f t="shared" si="11"/>
        <v>7.587617134809761</v>
      </c>
      <c r="F101" s="35">
        <f aca="true" t="shared" si="12" ref="F101:F108">$D:$D/$C:$C*100</f>
        <v>93.84059968031748</v>
      </c>
      <c r="G101" s="45">
        <f>G102+G103+G104+G105+G106</f>
        <v>64462.99999999999</v>
      </c>
      <c r="H101" s="35">
        <f>$D:$D/$G:$G*100</f>
        <v>15.846764810821712</v>
      </c>
      <c r="I101" s="45">
        <f>I102+I103+I104+I105+I106</f>
        <v>6454.8</v>
      </c>
    </row>
    <row r="102" spans="1:9" ht="12.75">
      <c r="A102" s="14" t="s">
        <v>62</v>
      </c>
      <c r="B102" s="46">
        <v>900</v>
      </c>
      <c r="C102" s="46">
        <v>61.6</v>
      </c>
      <c r="D102" s="46">
        <v>61.6</v>
      </c>
      <c r="E102" s="38">
        <f t="shared" si="11"/>
        <v>6.844444444444445</v>
      </c>
      <c r="F102" s="38">
        <f t="shared" si="12"/>
        <v>100</v>
      </c>
      <c r="G102" s="46">
        <v>70.4</v>
      </c>
      <c r="H102" s="38">
        <f>$D:$D/$G:$G*100</f>
        <v>87.5</v>
      </c>
      <c r="I102" s="46">
        <v>61.6</v>
      </c>
    </row>
    <row r="103" spans="1:9" ht="12.75">
      <c r="A103" s="14" t="s">
        <v>63</v>
      </c>
      <c r="B103" s="46">
        <v>49049.5</v>
      </c>
      <c r="C103" s="46">
        <v>5296.7</v>
      </c>
      <c r="D103" s="46">
        <v>5296.7</v>
      </c>
      <c r="E103" s="38">
        <f t="shared" si="11"/>
        <v>10.798682963129083</v>
      </c>
      <c r="F103" s="38">
        <f t="shared" si="12"/>
        <v>100</v>
      </c>
      <c r="G103" s="46">
        <v>7139.7</v>
      </c>
      <c r="H103" s="38">
        <f>$D:$D/$G:$G*100</f>
        <v>74.18659047298905</v>
      </c>
      <c r="I103" s="46">
        <v>3433.5</v>
      </c>
    </row>
    <row r="104" spans="1:9" ht="12.75">
      <c r="A104" s="14" t="s">
        <v>64</v>
      </c>
      <c r="B104" s="46">
        <v>24435.1</v>
      </c>
      <c r="C104" s="46">
        <v>2180.5</v>
      </c>
      <c r="D104" s="46">
        <v>1993.8</v>
      </c>
      <c r="E104" s="38">
        <f t="shared" si="11"/>
        <v>8.159573727956914</v>
      </c>
      <c r="F104" s="38">
        <f t="shared" si="12"/>
        <v>91.43774363678055</v>
      </c>
      <c r="G104" s="46">
        <v>53005.7</v>
      </c>
      <c r="H104" s="38">
        <f>$D:$D/$G:$G*100</f>
        <v>3.761482255681936</v>
      </c>
      <c r="I104" s="46">
        <v>1165.9</v>
      </c>
    </row>
    <row r="105" spans="1:9" ht="12.75">
      <c r="A105" s="14" t="s">
        <v>65</v>
      </c>
      <c r="B105" s="37">
        <v>35116.6</v>
      </c>
      <c r="C105" s="37">
        <v>457</v>
      </c>
      <c r="D105" s="37">
        <v>0</v>
      </c>
      <c r="E105" s="38">
        <f t="shared" si="11"/>
        <v>0</v>
      </c>
      <c r="F105" s="38">
        <f t="shared" si="12"/>
        <v>0</v>
      </c>
      <c r="G105" s="37">
        <v>0</v>
      </c>
      <c r="H105" s="38">
        <v>0</v>
      </c>
      <c r="I105" s="37">
        <v>0</v>
      </c>
    </row>
    <row r="106" spans="1:9" ht="12.75">
      <c r="A106" s="14" t="s">
        <v>66</v>
      </c>
      <c r="B106" s="46">
        <v>25130</v>
      </c>
      <c r="C106" s="46">
        <v>2890</v>
      </c>
      <c r="D106" s="46">
        <v>2863.2</v>
      </c>
      <c r="E106" s="38">
        <f t="shared" si="11"/>
        <v>11.393553521687226</v>
      </c>
      <c r="F106" s="38">
        <f t="shared" si="12"/>
        <v>99.07266435986159</v>
      </c>
      <c r="G106" s="46">
        <v>4247.2</v>
      </c>
      <c r="H106" s="38">
        <f>$D:$D/$G:$G*100</f>
        <v>67.41382557920512</v>
      </c>
      <c r="I106" s="46">
        <v>1793.8</v>
      </c>
    </row>
    <row r="107" spans="1:9" ht="12.75">
      <c r="A107" s="17" t="s">
        <v>73</v>
      </c>
      <c r="B107" s="36">
        <f>B108+B109+B110</f>
        <v>30677.300000000003</v>
      </c>
      <c r="C107" s="36">
        <f>C108+C109+C110</f>
        <v>5295.3</v>
      </c>
      <c r="D107" s="36">
        <f>D108+D109+D110</f>
        <v>5148.9</v>
      </c>
      <c r="E107" s="35">
        <f t="shared" si="11"/>
        <v>16.784071609952633</v>
      </c>
      <c r="F107" s="35">
        <f t="shared" si="12"/>
        <v>97.23528411987988</v>
      </c>
      <c r="G107" s="36">
        <f>G108+G109+G110</f>
        <v>4316.9</v>
      </c>
      <c r="H107" s="38">
        <f>$D:$D/$G:$G*100</f>
        <v>119.27308948551043</v>
      </c>
      <c r="I107" s="36">
        <f>I108+I109+I110</f>
        <v>3066.9</v>
      </c>
    </row>
    <row r="108" spans="1:9" ht="12.75">
      <c r="A108" s="55" t="s">
        <v>74</v>
      </c>
      <c r="B108" s="37">
        <v>21111.9</v>
      </c>
      <c r="C108" s="37">
        <v>3670.5</v>
      </c>
      <c r="D108" s="37">
        <v>3665.8</v>
      </c>
      <c r="E108" s="38">
        <f t="shared" si="11"/>
        <v>17.36366693665658</v>
      </c>
      <c r="F108" s="38">
        <f t="shared" si="12"/>
        <v>99.87195205012942</v>
      </c>
      <c r="G108" s="37">
        <v>3206.2</v>
      </c>
      <c r="H108" s="38">
        <f>$D:$D/$G:$G*100</f>
        <v>114.3347264674693</v>
      </c>
      <c r="I108" s="37">
        <v>2293.8</v>
      </c>
    </row>
    <row r="109" spans="1:9" ht="24.75" customHeight="1">
      <c r="A109" s="56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</row>
    <row r="110" spans="1:9" ht="25.5">
      <c r="A110" s="18" t="s">
        <v>85</v>
      </c>
      <c r="B110" s="37">
        <v>9565.4</v>
      </c>
      <c r="C110" s="37">
        <v>1624.8</v>
      </c>
      <c r="D110" s="37">
        <v>1483.1</v>
      </c>
      <c r="E110" s="38">
        <f>$D:$D/$B:$B*100</f>
        <v>15.504840362138541</v>
      </c>
      <c r="F110" s="38">
        <f>$D:$D/$C:$C*100</f>
        <v>91.27892663712457</v>
      </c>
      <c r="G110" s="37">
        <v>1110.7</v>
      </c>
      <c r="H110" s="38">
        <f>$D:$D/$G:$G*100</f>
        <v>133.5284055100387</v>
      </c>
      <c r="I110" s="37">
        <v>773.1</v>
      </c>
    </row>
    <row r="111" spans="1:9" ht="26.25" customHeight="1">
      <c r="A111" s="19" t="s">
        <v>96</v>
      </c>
      <c r="B111" s="36">
        <f>B112</f>
        <v>20</v>
      </c>
      <c r="C111" s="36">
        <f aca="true" t="shared" si="13" ref="C111:I111">C112</f>
        <v>20</v>
      </c>
      <c r="D111" s="36">
        <f t="shared" si="13"/>
        <v>11.6</v>
      </c>
      <c r="E111" s="36">
        <f t="shared" si="13"/>
        <v>57.99999999999999</v>
      </c>
      <c r="F111" s="36">
        <f t="shared" si="13"/>
        <v>57.99999999999999</v>
      </c>
      <c r="G111" s="36">
        <f t="shared" si="13"/>
        <v>0</v>
      </c>
      <c r="H111" s="38">
        <v>0</v>
      </c>
      <c r="I111" s="36">
        <f t="shared" si="13"/>
        <v>11.6</v>
      </c>
    </row>
    <row r="112" spans="1:9" ht="13.5" customHeight="1">
      <c r="A112" s="18" t="s">
        <v>97</v>
      </c>
      <c r="B112" s="37">
        <v>20</v>
      </c>
      <c r="C112" s="37">
        <v>20</v>
      </c>
      <c r="D112" s="37">
        <v>11.6</v>
      </c>
      <c r="E112" s="38">
        <f>$D:$D/$B:$B*100</f>
        <v>57.99999999999999</v>
      </c>
      <c r="F112" s="38">
        <f>$D:$D/$C:$C*100</f>
        <v>57.99999999999999</v>
      </c>
      <c r="G112" s="37">
        <v>0</v>
      </c>
      <c r="H112" s="38">
        <v>0</v>
      </c>
      <c r="I112" s="37">
        <v>11.6</v>
      </c>
    </row>
    <row r="113" spans="1:9" ht="33.75" customHeight="1">
      <c r="A113" s="20" t="s">
        <v>67</v>
      </c>
      <c r="B113" s="45">
        <f>B69+B78+B79+B80+B86+B91+B96+B99+B101+B107+B111</f>
        <v>1703559.4</v>
      </c>
      <c r="C113" s="45">
        <f>C69+C78+C79+C80+C86+C91+C96+C99+C101+C107+C111</f>
        <v>191476.69999999998</v>
      </c>
      <c r="D113" s="45">
        <f>D69+D78+D79+D80+D86+D91+D96+D99+D101+D107+D111</f>
        <v>179728.8</v>
      </c>
      <c r="E113" s="35">
        <f>$D:$D/$B:$B*100</f>
        <v>10.550192731759163</v>
      </c>
      <c r="F113" s="35">
        <f>$D:$D/$C:$C*100</f>
        <v>93.86457986794215</v>
      </c>
      <c r="G113" s="45">
        <f>G69+G78+G79+G80+G86+G91+G96+G99+G101+G107+G111</f>
        <v>210067.8</v>
      </c>
      <c r="H113" s="35">
        <f>$D:$D/$G:$G*100</f>
        <v>85.5575200006855</v>
      </c>
      <c r="I113" s="45">
        <f>I69+I78+I79+I80+I86+I91+I96+I99+I101+I107+I111</f>
        <v>129217.9</v>
      </c>
    </row>
    <row r="114" spans="1:9" ht="26.25" customHeight="1">
      <c r="A114" s="21" t="s">
        <v>68</v>
      </c>
      <c r="B114" s="39">
        <f>B67-B113</f>
        <v>-2998.929999999702</v>
      </c>
      <c r="C114" s="39">
        <f>C67-C113</f>
        <v>13339.640000000014</v>
      </c>
      <c r="D114" s="39">
        <f>D67-D113</f>
        <v>23845.359000000026</v>
      </c>
      <c r="E114" s="39"/>
      <c r="F114" s="39"/>
      <c r="G114" s="39">
        <f>G67-G113</f>
        <v>-27697.570000000007</v>
      </c>
      <c r="H114" s="39"/>
      <c r="I114" s="39">
        <f>I67-I113</f>
        <v>7753.1600000000035</v>
      </c>
    </row>
    <row r="115" spans="1:9" ht="24" customHeight="1">
      <c r="A115" s="3" t="s">
        <v>69</v>
      </c>
      <c r="B115" s="37" t="s">
        <v>103</v>
      </c>
      <c r="C115" s="37"/>
      <c r="D115" s="37" t="s">
        <v>146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B118+B121</f>
        <v>4412</v>
      </c>
      <c r="C116" s="37"/>
      <c r="D116" s="36">
        <v>-18845</v>
      </c>
      <c r="E116" s="37"/>
      <c r="F116" s="37"/>
      <c r="G116" s="50"/>
      <c r="H116" s="47"/>
      <c r="I116" s="36">
        <f>I118+I121</f>
        <v>7753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f>23257-22160</f>
        <v>1097</v>
      </c>
      <c r="E118" s="37"/>
      <c r="F118" s="37"/>
      <c r="G118" s="37"/>
      <c r="H118" s="47"/>
      <c r="I118" s="37">
        <f>D118-708</f>
        <v>389</v>
      </c>
    </row>
    <row r="119" spans="1:9" ht="12.75">
      <c r="A119" s="22" t="s">
        <v>92</v>
      </c>
      <c r="B119" s="37"/>
      <c r="C119" s="37"/>
      <c r="D119" s="37"/>
      <c r="E119" s="37"/>
      <c r="F119" s="37"/>
      <c r="G119" s="37"/>
      <c r="H119" s="47"/>
      <c r="I119" s="37">
        <f>D119-'Февраль '!$I$117</f>
        <v>0</v>
      </c>
    </row>
    <row r="120" spans="1:9" ht="12.75">
      <c r="A120" s="5" t="s">
        <v>90</v>
      </c>
      <c r="B120" s="37"/>
      <c r="C120" s="37"/>
      <c r="D120" s="37"/>
      <c r="E120" s="37"/>
      <c r="F120" s="37"/>
      <c r="G120" s="37"/>
      <c r="H120" s="47"/>
      <c r="I120" s="37">
        <f>D120-'Февраль '!$I$117</f>
        <v>0</v>
      </c>
    </row>
    <row r="121" spans="1:9" ht="12.75">
      <c r="A121" s="3" t="s">
        <v>72</v>
      </c>
      <c r="B121" s="37">
        <v>1413</v>
      </c>
      <c r="C121" s="37"/>
      <c r="D121" s="37">
        <v>22160</v>
      </c>
      <c r="E121" s="37"/>
      <c r="F121" s="37"/>
      <c r="G121" s="37"/>
      <c r="H121" s="47"/>
      <c r="I121" s="37">
        <f>D121-14796</f>
        <v>7364</v>
      </c>
    </row>
    <row r="122" spans="1:9" ht="12.75">
      <c r="A122" s="5" t="s">
        <v>93</v>
      </c>
      <c r="B122" s="48"/>
      <c r="C122" s="48"/>
      <c r="D122" s="48"/>
      <c r="E122" s="48"/>
      <c r="F122" s="48"/>
      <c r="G122" s="48"/>
      <c r="H122" s="49"/>
      <c r="I122" s="48"/>
    </row>
    <row r="123" spans="1:9" ht="12.75">
      <c r="A123" s="8" t="s">
        <v>131</v>
      </c>
      <c r="B123" s="53">
        <v>0</v>
      </c>
      <c r="C123" s="53"/>
      <c r="D123" s="53">
        <v>-5000</v>
      </c>
      <c r="E123" s="48"/>
      <c r="F123" s="48"/>
      <c r="G123" s="48"/>
      <c r="H123" s="49"/>
      <c r="I123" s="48"/>
    </row>
    <row r="124" spans="1:9" ht="12.75">
      <c r="A124" s="5" t="s">
        <v>132</v>
      </c>
      <c r="B124" s="48">
        <v>5000</v>
      </c>
      <c r="C124" s="48"/>
      <c r="D124" s="48"/>
      <c r="E124" s="48"/>
      <c r="F124" s="48"/>
      <c r="G124" s="48"/>
      <c r="H124" s="49"/>
      <c r="I124" s="48"/>
    </row>
    <row r="125" spans="1:9" ht="12" customHeight="1">
      <c r="A125" s="5" t="s">
        <v>133</v>
      </c>
      <c r="B125" s="48">
        <v>-5000</v>
      </c>
      <c r="C125" s="48"/>
      <c r="D125" s="48">
        <v>-5000</v>
      </c>
      <c r="E125" s="48"/>
      <c r="F125" s="48"/>
      <c r="G125" s="48"/>
      <c r="H125" s="49"/>
      <c r="I125" s="48"/>
    </row>
    <row r="126" ht="12.75" customHeight="1" hidden="1">
      <c r="A126" s="23"/>
    </row>
    <row r="127" spans="1:2" ht="12.75">
      <c r="A127" s="24"/>
      <c r="B127" s="40"/>
    </row>
    <row r="128" spans="1:9" ht="31.5">
      <c r="A128" s="25" t="s">
        <v>147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  <row r="130" ht="12.75">
      <c r="A130" s="31" t="s">
        <v>94</v>
      </c>
    </row>
  </sheetData>
  <sheetProtection/>
  <autoFilter ref="A7:I124"/>
  <mergeCells count="14"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8:I68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pane xSplit="1" ySplit="6" topLeftCell="B10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70" sqref="J70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70" t="s">
        <v>134</v>
      </c>
      <c r="B1" s="70"/>
      <c r="C1" s="70"/>
      <c r="D1" s="70"/>
      <c r="E1" s="70"/>
      <c r="F1" s="70"/>
      <c r="G1" s="70"/>
      <c r="H1" s="70"/>
      <c r="I1" s="41"/>
    </row>
    <row r="2" spans="1:9" ht="15">
      <c r="A2" s="71" t="s">
        <v>148</v>
      </c>
      <c r="B2" s="71"/>
      <c r="C2" s="71"/>
      <c r="D2" s="71"/>
      <c r="E2" s="71"/>
      <c r="F2" s="71"/>
      <c r="G2" s="71"/>
      <c r="H2" s="71"/>
      <c r="I2" s="42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3"/>
    </row>
    <row r="4" spans="1:9" ht="45" customHeight="1">
      <c r="A4" s="9" t="s">
        <v>1</v>
      </c>
      <c r="B4" s="26" t="s">
        <v>2</v>
      </c>
      <c r="C4" s="26" t="s">
        <v>149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6" t="s">
        <v>4</v>
      </c>
      <c r="B7" s="35">
        <f>B8+B9</f>
        <v>222526.00000000003</v>
      </c>
      <c r="C7" s="35">
        <f>C8+C9</f>
        <v>44931.99999999999</v>
      </c>
      <c r="D7" s="35">
        <f>D8+D9</f>
        <v>40827.15</v>
      </c>
      <c r="E7" s="35">
        <f>$D:$D/$B:$B*100</f>
        <v>18.347136963770524</v>
      </c>
      <c r="F7" s="35">
        <f>$D:$D/$C:$C*100</f>
        <v>90.86430606249445</v>
      </c>
      <c r="G7" s="35">
        <f>G8+G9</f>
        <v>52695.200000000004</v>
      </c>
      <c r="H7" s="35">
        <f>$D:$D/$G:$G*100</f>
        <v>77.4779296786045</v>
      </c>
      <c r="I7" s="35">
        <f>I8+I9</f>
        <v>15853.31</v>
      </c>
    </row>
    <row r="8" spans="1:9" ht="25.5">
      <c r="A8" s="4" t="s">
        <v>5</v>
      </c>
      <c r="B8" s="36">
        <v>8557.2</v>
      </c>
      <c r="C8" s="36">
        <v>1813.6</v>
      </c>
      <c r="D8" s="36">
        <v>1524.69</v>
      </c>
      <c r="E8" s="35">
        <f>$D:$D/$B:$B*100</f>
        <v>17.81762726125368</v>
      </c>
      <c r="F8" s="35">
        <f>$D:$D/$C:$C*100</f>
        <v>84.06980591089547</v>
      </c>
      <c r="G8" s="36">
        <v>1819.19</v>
      </c>
      <c r="H8" s="35">
        <f>$D:$D/$G:$G*100</f>
        <v>83.81147653626064</v>
      </c>
      <c r="I8" s="36">
        <v>943.59</v>
      </c>
    </row>
    <row r="9" spans="1:9" ht="12.75" customHeight="1">
      <c r="A9" s="76" t="s">
        <v>82</v>
      </c>
      <c r="B9" s="64">
        <f>B11+B12+B13+B14</f>
        <v>213968.80000000002</v>
      </c>
      <c r="C9" s="64">
        <f>C11+C12+C13+C14</f>
        <v>43118.399999999994</v>
      </c>
      <c r="D9" s="64">
        <f>D11+D12+D13+D14</f>
        <v>39302.46</v>
      </c>
      <c r="E9" s="62">
        <f>$D:$D/$B:$B*100</f>
        <v>18.368313511128722</v>
      </c>
      <c r="F9" s="64">
        <f>$D:$D/$C:$C*100</f>
        <v>91.15008905710789</v>
      </c>
      <c r="G9" s="64">
        <f>G11+G12+G13+G14</f>
        <v>50876.01</v>
      </c>
      <c r="H9" s="62">
        <f>$D:$D/$G:$G*100</f>
        <v>77.25145898823433</v>
      </c>
      <c r="I9" s="64">
        <f>I11+I12+I13+I14</f>
        <v>14909.72</v>
      </c>
    </row>
    <row r="10" spans="1:9" ht="12.75">
      <c r="A10" s="77"/>
      <c r="B10" s="66"/>
      <c r="C10" s="66"/>
      <c r="D10" s="66"/>
      <c r="E10" s="63"/>
      <c r="F10" s="65"/>
      <c r="G10" s="66"/>
      <c r="H10" s="63"/>
      <c r="I10" s="66"/>
    </row>
    <row r="11" spans="1:9" ht="51" customHeight="1">
      <c r="A11" s="1" t="s">
        <v>86</v>
      </c>
      <c r="B11" s="37">
        <v>205181.6</v>
      </c>
      <c r="C11" s="37">
        <v>42331.5</v>
      </c>
      <c r="D11" s="37">
        <v>39080.07</v>
      </c>
      <c r="E11" s="35">
        <f>$D:$D/$B:$B*100</f>
        <v>19.0465763011888</v>
      </c>
      <c r="F11" s="35">
        <f>$D:$D/$C:$C*100</f>
        <v>92.31912405655362</v>
      </c>
      <c r="G11" s="37">
        <v>50341.26</v>
      </c>
      <c r="H11" s="35">
        <f>$D:$D/$G:$G*100</f>
        <v>77.63029769219125</v>
      </c>
      <c r="I11" s="37">
        <v>14779.4</v>
      </c>
    </row>
    <row r="12" spans="1:9" ht="89.25">
      <c r="A12" s="2" t="s">
        <v>87</v>
      </c>
      <c r="B12" s="37">
        <v>3157.1</v>
      </c>
      <c r="C12" s="37">
        <v>635.7</v>
      </c>
      <c r="D12" s="37">
        <v>102.26</v>
      </c>
      <c r="E12" s="35">
        <f>$D:$D/$B:$B*100</f>
        <v>3.239048493870958</v>
      </c>
      <c r="F12" s="35">
        <f>$D:$D/$C:$C*100</f>
        <v>16.08620418436369</v>
      </c>
      <c r="G12" s="37">
        <v>416.86</v>
      </c>
      <c r="H12" s="35">
        <f>$D:$D/$G:$G*100</f>
        <v>24.531017607829966</v>
      </c>
      <c r="I12" s="37">
        <v>52.03</v>
      </c>
    </row>
    <row r="13" spans="1:9" ht="25.5">
      <c r="A13" s="3" t="s">
        <v>88</v>
      </c>
      <c r="B13" s="37">
        <v>5236.4</v>
      </c>
      <c r="C13" s="37">
        <v>106.2</v>
      </c>
      <c r="D13" s="37">
        <v>116.77</v>
      </c>
      <c r="E13" s="35">
        <f>$D:$D/$B:$B*100</f>
        <v>2.229967153005882</v>
      </c>
      <c r="F13" s="35">
        <f>$D:$D/$C:$C*100</f>
        <v>109.95291902071563</v>
      </c>
      <c r="G13" s="37">
        <v>117.89</v>
      </c>
      <c r="H13" s="35">
        <f>$D:$D/$G:$G*100</f>
        <v>99.04996182882347</v>
      </c>
      <c r="I13" s="37">
        <v>76.57</v>
      </c>
    </row>
    <row r="14" spans="1:9" ht="65.25" customHeight="1">
      <c r="A14" s="7" t="s">
        <v>91</v>
      </c>
      <c r="B14" s="37">
        <v>393.7</v>
      </c>
      <c r="C14" s="52">
        <v>45</v>
      </c>
      <c r="D14" s="37">
        <v>3.36</v>
      </c>
      <c r="E14" s="35"/>
      <c r="F14" s="35"/>
      <c r="G14" s="37">
        <v>0</v>
      </c>
      <c r="H14" s="35"/>
      <c r="I14" s="37">
        <v>1.72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4338.88</v>
      </c>
      <c r="D15" s="45">
        <f>D16+D17+D18+D19</f>
        <v>5551.49</v>
      </c>
      <c r="E15" s="35">
        <f aca="true" t="shared" si="0" ref="E15:E21">$D:$D/$B:$B*100</f>
        <v>32.189828424977236</v>
      </c>
      <c r="F15" s="35">
        <f>$D:$D/$C:$C*100</f>
        <v>127.94753484770263</v>
      </c>
      <c r="G15" s="45">
        <f>G16+G17+G18+G19</f>
        <v>4205.56</v>
      </c>
      <c r="H15" s="35"/>
      <c r="I15" s="45">
        <f>I16+I17+I18+I19</f>
        <v>3183.6800000000003</v>
      </c>
    </row>
    <row r="16" spans="1:9" ht="37.5" customHeight="1">
      <c r="A16" s="10" t="s">
        <v>99</v>
      </c>
      <c r="B16" s="37">
        <v>5274.2</v>
      </c>
      <c r="C16" s="52">
        <v>1454</v>
      </c>
      <c r="D16" s="37">
        <v>1876.86</v>
      </c>
      <c r="E16" s="35">
        <f t="shared" si="0"/>
        <v>35.58568124075689</v>
      </c>
      <c r="F16" s="35">
        <f>$D:$D/$C:$C*100</f>
        <v>129.08253094910592</v>
      </c>
      <c r="G16" s="37">
        <v>1664.31</v>
      </c>
      <c r="H16" s="35"/>
      <c r="I16" s="37">
        <v>984.61</v>
      </c>
    </row>
    <row r="17" spans="1:9" ht="56.25" customHeight="1">
      <c r="A17" s="10" t="s">
        <v>100</v>
      </c>
      <c r="B17" s="37">
        <v>196.8</v>
      </c>
      <c r="C17" s="52">
        <v>38.3</v>
      </c>
      <c r="D17" s="37">
        <v>42.06</v>
      </c>
      <c r="E17" s="35">
        <f t="shared" si="0"/>
        <v>21.371951219512194</v>
      </c>
      <c r="F17" s="35">
        <f>$D:$D/$C:$C*100</f>
        <v>109.81723237597913</v>
      </c>
      <c r="G17" s="37">
        <v>26.45</v>
      </c>
      <c r="H17" s="35"/>
      <c r="I17" s="37">
        <v>20.71</v>
      </c>
    </row>
    <row r="18" spans="1:9" ht="55.5" customHeight="1">
      <c r="A18" s="10" t="s">
        <v>101</v>
      </c>
      <c r="B18" s="37">
        <v>11551.9</v>
      </c>
      <c r="C18" s="52">
        <v>2846.58</v>
      </c>
      <c r="D18" s="37">
        <v>3754.92</v>
      </c>
      <c r="E18" s="35">
        <f t="shared" si="0"/>
        <v>32.504782763008684</v>
      </c>
      <c r="F18" s="35">
        <v>0</v>
      </c>
      <c r="G18" s="37">
        <v>2514.79</v>
      </c>
      <c r="H18" s="35"/>
      <c r="I18" s="37">
        <v>2202.04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-122.35</v>
      </c>
      <c r="E19" s="35">
        <f t="shared" si="0"/>
        <v>-54.8163082437276</v>
      </c>
      <c r="F19" s="35">
        <v>0</v>
      </c>
      <c r="G19" s="37">
        <v>0.01</v>
      </c>
      <c r="H19" s="35"/>
      <c r="I19" s="37">
        <v>-23.68</v>
      </c>
    </row>
    <row r="20" spans="1:9" ht="12.75">
      <c r="A20" s="8" t="s">
        <v>7</v>
      </c>
      <c r="B20" s="45">
        <f>B21+B22+B23</f>
        <v>42423.4</v>
      </c>
      <c r="C20" s="45">
        <f>C21+C22+C23</f>
        <v>9078.599999999999</v>
      </c>
      <c r="D20" s="45">
        <f>D21+D22+D23</f>
        <v>9508.2</v>
      </c>
      <c r="E20" s="35">
        <f t="shared" si="0"/>
        <v>22.412630765096623</v>
      </c>
      <c r="F20" s="35">
        <f>$D:$D/$C:$C*100</f>
        <v>104.73200713766443</v>
      </c>
      <c r="G20" s="45">
        <f>G21+G22+G23</f>
        <v>8148.65</v>
      </c>
      <c r="H20" s="35">
        <f>$D:$D/$G:$G*100</f>
        <v>116.68435875881282</v>
      </c>
      <c r="I20" s="45">
        <f>I21+I22+I23</f>
        <v>936.99</v>
      </c>
    </row>
    <row r="21" spans="1:9" ht="18.75" customHeight="1">
      <c r="A21" s="5" t="s">
        <v>109</v>
      </c>
      <c r="B21" s="37">
        <v>41190.5</v>
      </c>
      <c r="C21" s="37">
        <v>8722.3</v>
      </c>
      <c r="D21" s="37">
        <v>9097.53</v>
      </c>
      <c r="E21" s="35">
        <f t="shared" si="0"/>
        <v>22.086476250591762</v>
      </c>
      <c r="F21" s="35">
        <f>$D:$D/$C:$C*100</f>
        <v>104.30196163855865</v>
      </c>
      <c r="G21" s="37">
        <v>7811.9</v>
      </c>
      <c r="H21" s="35">
        <f>$D:$D/$G:$G*100</f>
        <v>116.45732792278449</v>
      </c>
      <c r="I21" s="37">
        <v>835.26</v>
      </c>
    </row>
    <row r="22" spans="1:9" ht="12.75">
      <c r="A22" s="3" t="s">
        <v>107</v>
      </c>
      <c r="B22" s="37">
        <v>270.6</v>
      </c>
      <c r="C22" s="37">
        <v>22.3</v>
      </c>
      <c r="D22" s="37">
        <v>91.08</v>
      </c>
      <c r="E22" s="35">
        <v>0</v>
      </c>
      <c r="F22" s="35">
        <v>0</v>
      </c>
      <c r="G22" s="37">
        <v>24.69</v>
      </c>
      <c r="H22" s="35"/>
      <c r="I22" s="37">
        <v>90.08</v>
      </c>
    </row>
    <row r="23" spans="1:9" ht="27" customHeight="1">
      <c r="A23" s="3" t="s">
        <v>108</v>
      </c>
      <c r="B23" s="37">
        <v>962.3</v>
      </c>
      <c r="C23" s="37">
        <v>334</v>
      </c>
      <c r="D23" s="37">
        <v>319.59</v>
      </c>
      <c r="E23" s="35">
        <f>$D:$D/$B:$B*100</f>
        <v>33.211056842980355</v>
      </c>
      <c r="F23" s="35">
        <f aca="true" t="shared" si="1" ref="F23:F28">$D:$D/$C:$C*100</f>
        <v>95.68562874251496</v>
      </c>
      <c r="G23" s="37">
        <v>312.06</v>
      </c>
      <c r="H23" s="35">
        <f aca="true" t="shared" si="2" ref="H23:H28">$D:$D/$G:$G*100</f>
        <v>102.41299750048067</v>
      </c>
      <c r="I23" s="37">
        <v>11.65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3755.6600000000003</v>
      </c>
      <c r="D24" s="45">
        <f>$25:$25+$26:$26</f>
        <v>3606.56</v>
      </c>
      <c r="E24" s="35">
        <f>$D:$D/$B:$B*100</f>
        <v>14.269447312925577</v>
      </c>
      <c r="F24" s="35">
        <f t="shared" si="1"/>
        <v>96.02999206530941</v>
      </c>
      <c r="G24" s="45">
        <f>$25:$25+$26:$26</f>
        <v>3192.07</v>
      </c>
      <c r="H24" s="35">
        <f t="shared" si="2"/>
        <v>112.98499093065001</v>
      </c>
      <c r="I24" s="45">
        <f>$25:$25+$26:$26</f>
        <v>984.04</v>
      </c>
    </row>
    <row r="25" spans="1:9" ht="12.75">
      <c r="A25" s="3" t="s">
        <v>9</v>
      </c>
      <c r="B25" s="37">
        <v>7385.4</v>
      </c>
      <c r="C25" s="37">
        <v>400.36</v>
      </c>
      <c r="D25" s="37">
        <v>513.36</v>
      </c>
      <c r="E25" s="35">
        <f>$D:$D/$B:$B*100</f>
        <v>6.951011455032903</v>
      </c>
      <c r="F25" s="35">
        <f t="shared" si="1"/>
        <v>128.22459786192425</v>
      </c>
      <c r="G25" s="37">
        <v>369.36</v>
      </c>
      <c r="H25" s="35">
        <f t="shared" si="2"/>
        <v>138.98635477582846</v>
      </c>
      <c r="I25" s="37">
        <v>192.12</v>
      </c>
    </row>
    <row r="26" spans="1:9" ht="12.75">
      <c r="A26" s="3" t="s">
        <v>10</v>
      </c>
      <c r="B26" s="37">
        <v>17889.3</v>
      </c>
      <c r="C26" s="37">
        <v>3355.3</v>
      </c>
      <c r="D26" s="37">
        <v>3093.2</v>
      </c>
      <c r="E26" s="35">
        <f>$D:$D/$B:$B*100</f>
        <v>17.290782758408657</v>
      </c>
      <c r="F26" s="35">
        <f t="shared" si="1"/>
        <v>92.1884779304384</v>
      </c>
      <c r="G26" s="37">
        <v>2822.71</v>
      </c>
      <c r="H26" s="35">
        <f t="shared" si="2"/>
        <v>109.58263512723587</v>
      </c>
      <c r="I26" s="37">
        <v>791.92</v>
      </c>
    </row>
    <row r="27" spans="1:9" ht="12.75">
      <c r="A27" s="6" t="s">
        <v>11</v>
      </c>
      <c r="B27" s="45">
        <f>B28+B29+B30</f>
        <v>21506.7</v>
      </c>
      <c r="C27" s="45">
        <f>C28+C29+C30</f>
        <v>4248.25</v>
      </c>
      <c r="D27" s="45">
        <f>D28+D29+D30</f>
        <v>3479.93</v>
      </c>
      <c r="E27" s="35">
        <f>$D:$D/$C:$C*100</f>
        <v>81.91443535573471</v>
      </c>
      <c r="F27" s="35">
        <f t="shared" si="1"/>
        <v>81.91443535573471</v>
      </c>
      <c r="G27" s="45">
        <f>G28+G29+G30</f>
        <v>2706.97</v>
      </c>
      <c r="H27" s="35">
        <f t="shared" si="2"/>
        <v>128.55443540194386</v>
      </c>
      <c r="I27" s="45">
        <f>I28+I29+I30</f>
        <v>1653.04</v>
      </c>
    </row>
    <row r="28" spans="1:9" ht="25.5">
      <c r="A28" s="3" t="s">
        <v>12</v>
      </c>
      <c r="B28" s="37">
        <v>21430.7</v>
      </c>
      <c r="C28" s="37">
        <v>4233.25</v>
      </c>
      <c r="D28" s="37">
        <v>3472.93</v>
      </c>
      <c r="E28" s="35">
        <f>$D:$D/$B:$B*100</f>
        <v>16.20539693057156</v>
      </c>
      <c r="F28" s="35">
        <f t="shared" si="1"/>
        <v>82.0393314829032</v>
      </c>
      <c r="G28" s="37">
        <v>2688.97</v>
      </c>
      <c r="H28" s="35">
        <f t="shared" si="2"/>
        <v>129.15465773139903</v>
      </c>
      <c r="I28" s="37">
        <v>1648.04</v>
      </c>
    </row>
    <row r="29" spans="1:9" ht="25.5">
      <c r="A29" s="5" t="s">
        <v>111</v>
      </c>
      <c r="B29" s="37">
        <v>58</v>
      </c>
      <c r="C29" s="37">
        <v>9</v>
      </c>
      <c r="D29" s="37">
        <v>7</v>
      </c>
      <c r="E29" s="35"/>
      <c r="F29" s="35"/>
      <c r="G29" s="37">
        <v>9</v>
      </c>
      <c r="H29" s="35"/>
      <c r="I29" s="37">
        <v>5</v>
      </c>
    </row>
    <row r="30" spans="1:9" ht="25.5">
      <c r="A30" s="3" t="s">
        <v>110</v>
      </c>
      <c r="B30" s="37">
        <v>18</v>
      </c>
      <c r="C30" s="37">
        <v>6</v>
      </c>
      <c r="D30" s="37">
        <v>0</v>
      </c>
      <c r="E30" s="35">
        <f>$D:$D/$B:$B*100</f>
        <v>0</v>
      </c>
      <c r="F30" s="35">
        <f>$D:$D/$C:$C*100</f>
        <v>0</v>
      </c>
      <c r="G30" s="37">
        <v>9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-0.16000000000000003</v>
      </c>
      <c r="E31" s="35">
        <v>0</v>
      </c>
      <c r="F31" s="35">
        <v>0</v>
      </c>
      <c r="G31" s="45">
        <f>G32+G33</f>
        <v>0.24</v>
      </c>
      <c r="H31" s="35"/>
      <c r="I31" s="45">
        <f>I32+I33</f>
        <v>0.15</v>
      </c>
    </row>
    <row r="32" spans="1:9" ht="25.5">
      <c r="A32" s="3" t="s">
        <v>113</v>
      </c>
      <c r="B32" s="37">
        <v>0</v>
      </c>
      <c r="C32" s="37">
        <v>0</v>
      </c>
      <c r="D32" s="37">
        <v>-0.27</v>
      </c>
      <c r="E32" s="35">
        <v>0</v>
      </c>
      <c r="F32" s="35">
        <v>0</v>
      </c>
      <c r="G32" s="37"/>
      <c r="H32" s="35"/>
      <c r="I32" s="37">
        <v>0.12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0.03</v>
      </c>
    </row>
    <row r="34" spans="1:9" ht="38.25">
      <c r="A34" s="8" t="s">
        <v>14</v>
      </c>
      <c r="B34" s="45">
        <f>B35+B38</f>
        <v>58676.5</v>
      </c>
      <c r="C34" s="45">
        <f>C35+C38</f>
        <v>8659</v>
      </c>
      <c r="D34" s="45">
        <f>D35+D38</f>
        <v>12010.460000000001</v>
      </c>
      <c r="E34" s="35">
        <f>$D:$D/$B:$B*100</f>
        <v>20.468944125842544</v>
      </c>
      <c r="F34" s="35">
        <f>$D:$D/$C:$C*100</f>
        <v>138.70493128536782</v>
      </c>
      <c r="G34" s="45">
        <f>G35+G38</f>
        <v>8455.42</v>
      </c>
      <c r="H34" s="35">
        <f>$D:$D/$G:$G*100</f>
        <v>142.04451109465882</v>
      </c>
      <c r="I34" s="45">
        <f>I35+I38</f>
        <v>4678.61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8419</v>
      </c>
      <c r="D35" s="37">
        <f>D36+D37</f>
        <v>11791.84</v>
      </c>
      <c r="E35" s="35">
        <f>$D:$D/$B:$B*100</f>
        <v>20.63259931935295</v>
      </c>
      <c r="F35" s="35">
        <f>$D:$D/$C:$C*100</f>
        <v>140.0622401710417</v>
      </c>
      <c r="G35" s="37">
        <f>G36+G37</f>
        <v>8213.66</v>
      </c>
      <c r="H35" s="35">
        <f>$D:$D/$G:$G*100</f>
        <v>143.56377059678633</v>
      </c>
      <c r="I35" s="37">
        <f>I36+I37</f>
        <v>4609.99</v>
      </c>
    </row>
    <row r="36" spans="1:9" ht="81.75" customHeight="1">
      <c r="A36" s="1" t="s">
        <v>115</v>
      </c>
      <c r="B36" s="37">
        <v>35543.9</v>
      </c>
      <c r="C36" s="37">
        <v>4060</v>
      </c>
      <c r="D36" s="37">
        <v>6621.24</v>
      </c>
      <c r="E36" s="35"/>
      <c r="F36" s="35"/>
      <c r="G36" s="37">
        <v>3863.19</v>
      </c>
      <c r="H36" s="35"/>
      <c r="I36" s="37">
        <v>2701.09</v>
      </c>
    </row>
    <row r="37" spans="1:9" ht="76.5">
      <c r="A37" s="3" t="s">
        <v>116</v>
      </c>
      <c r="B37" s="37">
        <v>21607.6</v>
      </c>
      <c r="C37" s="37">
        <v>4359</v>
      </c>
      <c r="D37" s="37">
        <v>5170.6</v>
      </c>
      <c r="E37" s="35">
        <f>$D:$D/$B:$B*100</f>
        <v>23.929543308835783</v>
      </c>
      <c r="F37" s="35">
        <f>$D:$D/$C:$C*100</f>
        <v>118.61894930029824</v>
      </c>
      <c r="G37" s="37">
        <v>4350.47</v>
      </c>
      <c r="H37" s="35">
        <f aca="true" t="shared" si="3" ref="H37:H43">$D:$D/$G:$G*100</f>
        <v>118.85152638680418</v>
      </c>
      <c r="I37" s="37">
        <v>1908.9</v>
      </c>
    </row>
    <row r="38" spans="1:9" ht="51">
      <c r="A38" s="5" t="s">
        <v>117</v>
      </c>
      <c r="B38" s="37">
        <v>1525</v>
      </c>
      <c r="C38" s="37">
        <v>240</v>
      </c>
      <c r="D38" s="37">
        <v>218.62</v>
      </c>
      <c r="E38" s="35">
        <f>$D:$D/$B:$B*100</f>
        <v>14.335737704918033</v>
      </c>
      <c r="F38" s="35">
        <f>$D:$D/$C:$C*100</f>
        <v>91.09166666666667</v>
      </c>
      <c r="G38" s="37">
        <v>241.76</v>
      </c>
      <c r="H38" s="35">
        <f t="shared" si="3"/>
        <v>90.42852415618796</v>
      </c>
      <c r="I38" s="37">
        <v>68.62</v>
      </c>
    </row>
    <row r="39" spans="1:9" ht="25.5">
      <c r="A39" s="4" t="s">
        <v>15</v>
      </c>
      <c r="B39" s="36">
        <v>1100.2</v>
      </c>
      <c r="C39" s="36">
        <v>478.7</v>
      </c>
      <c r="D39" s="36">
        <v>162.97</v>
      </c>
      <c r="E39" s="35">
        <f>$D:$D/$B:$B*100</f>
        <v>14.81276131612434</v>
      </c>
      <c r="F39" s="35">
        <f>$D:$D/$C:$C*100</f>
        <v>34.04428660956758</v>
      </c>
      <c r="G39" s="36">
        <v>508.24</v>
      </c>
      <c r="H39" s="35">
        <f t="shared" si="3"/>
        <v>32.065559578152055</v>
      </c>
      <c r="I39" s="36">
        <v>5.31</v>
      </c>
    </row>
    <row r="40" spans="1:9" ht="25.5">
      <c r="A40" s="12" t="s">
        <v>123</v>
      </c>
      <c r="B40" s="36">
        <v>1302.4</v>
      </c>
      <c r="C40" s="36">
        <v>232</v>
      </c>
      <c r="D40" s="36">
        <v>271.2</v>
      </c>
      <c r="E40" s="35">
        <f>$D:$D/$B:$B*100</f>
        <v>20.823095823095823</v>
      </c>
      <c r="F40" s="35">
        <f>$D:$D/$C:$C*100</f>
        <v>116.89655172413794</v>
      </c>
      <c r="G40" s="36">
        <v>202.23</v>
      </c>
      <c r="H40" s="35">
        <f t="shared" si="3"/>
        <v>134.10473223557335</v>
      </c>
      <c r="I40" s="36">
        <v>15.54</v>
      </c>
    </row>
    <row r="41" spans="1:9" ht="25.5">
      <c r="A41" s="8" t="s">
        <v>16</v>
      </c>
      <c r="B41" s="45">
        <f>B42+B43+B44</f>
        <v>1400</v>
      </c>
      <c r="C41" s="45">
        <f>C42+C43+C44</f>
        <v>468</v>
      </c>
      <c r="D41" s="45">
        <f>D42+D43+D44</f>
        <v>1647.6</v>
      </c>
      <c r="E41" s="35">
        <f>$D:$D/$B:$B*100</f>
        <v>117.68571428571428</v>
      </c>
      <c r="F41" s="35">
        <f>$D:$D/$C:$C*100</f>
        <v>352.05128205128204</v>
      </c>
      <c r="G41" s="45">
        <f>G42+G43+G44</f>
        <v>1249.51</v>
      </c>
      <c r="H41" s="35">
        <f t="shared" si="3"/>
        <v>131.85968899808725</v>
      </c>
      <c r="I41" s="45">
        <f>I42+I43+I44</f>
        <v>506.95</v>
      </c>
    </row>
    <row r="42" spans="1:9" ht="12.75">
      <c r="A42" s="3" t="s">
        <v>119</v>
      </c>
      <c r="B42" s="37">
        <v>0</v>
      </c>
      <c r="C42" s="37">
        <v>0</v>
      </c>
      <c r="D42" s="37">
        <v>25.86</v>
      </c>
      <c r="E42" s="35">
        <v>0</v>
      </c>
      <c r="F42" s="35">
        <v>0</v>
      </c>
      <c r="G42" s="37">
        <v>56.87</v>
      </c>
      <c r="H42" s="35">
        <f t="shared" si="3"/>
        <v>45.47212941797081</v>
      </c>
      <c r="I42" s="37">
        <v>22.93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403.51</v>
      </c>
      <c r="E43" s="35">
        <v>0</v>
      </c>
      <c r="F43" s="35">
        <v>0</v>
      </c>
      <c r="G43" s="37">
        <v>307.65</v>
      </c>
      <c r="H43" s="35">
        <f t="shared" si="3"/>
        <v>131.15878433284578</v>
      </c>
      <c r="I43" s="37">
        <v>7.2</v>
      </c>
    </row>
    <row r="44" spans="1:9" ht="12.75">
      <c r="A44" s="51" t="s">
        <v>118</v>
      </c>
      <c r="B44" s="37">
        <v>1400</v>
      </c>
      <c r="C44" s="37">
        <v>468</v>
      </c>
      <c r="D44" s="37">
        <v>1218.23</v>
      </c>
      <c r="E44" s="35"/>
      <c r="F44" s="35"/>
      <c r="G44" s="37">
        <v>884.99</v>
      </c>
      <c r="H44" s="35"/>
      <c r="I44" s="37">
        <v>476.82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2776.65</v>
      </c>
      <c r="D45" s="45">
        <f>D46+D47+D48+D49+D50+D51+D52+D54+D55+D56+D57+D53</f>
        <v>2276.46</v>
      </c>
      <c r="E45" s="35">
        <f aca="true" t="shared" si="4" ref="E45:E50">$D:$D/$B:$B*100</f>
        <v>20.65284645044228</v>
      </c>
      <c r="F45" s="35">
        <f aca="true" t="shared" si="5" ref="F45:F50">$D:$D/$C:$C*100</f>
        <v>81.98584625357896</v>
      </c>
      <c r="G45" s="45">
        <f>G46+G47+G48+G49+G50+G51+G52+G54+G55+G56+G57</f>
        <v>2659.49</v>
      </c>
      <c r="H45" s="35">
        <f>$D:$D/$G:$G*100</f>
        <v>85.59761458023908</v>
      </c>
      <c r="I45" s="45">
        <f>I46+I47+I48+I49+I50+I51+I52+I54+I55+I56+I57</f>
        <v>899.37</v>
      </c>
    </row>
    <row r="46" spans="1:9" ht="25.5">
      <c r="A46" s="3" t="s">
        <v>18</v>
      </c>
      <c r="B46" s="37">
        <v>231.5</v>
      </c>
      <c r="C46" s="37">
        <v>29.55</v>
      </c>
      <c r="D46" s="37">
        <v>21.33</v>
      </c>
      <c r="E46" s="35">
        <f t="shared" si="4"/>
        <v>9.213822894168466</v>
      </c>
      <c r="F46" s="35">
        <f t="shared" si="5"/>
        <v>72.18274111675126</v>
      </c>
      <c r="G46" s="37">
        <v>30</v>
      </c>
      <c r="H46" s="35">
        <f>$D:$D/$G:$G*100</f>
        <v>71.1</v>
      </c>
      <c r="I46" s="37">
        <v>9.57</v>
      </c>
    </row>
    <row r="47" spans="1:9" ht="63.75">
      <c r="A47" s="3" t="s">
        <v>150</v>
      </c>
      <c r="B47" s="37">
        <v>140</v>
      </c>
      <c r="C47" s="37">
        <v>9</v>
      </c>
      <c r="D47" s="37">
        <v>22.05</v>
      </c>
      <c r="E47" s="35">
        <f t="shared" si="4"/>
        <v>15.75</v>
      </c>
      <c r="F47" s="35">
        <f t="shared" si="5"/>
        <v>245.00000000000003</v>
      </c>
      <c r="G47" s="37">
        <v>0</v>
      </c>
      <c r="H47" s="35">
        <v>0</v>
      </c>
      <c r="I47" s="37">
        <v>0.05</v>
      </c>
    </row>
    <row r="48" spans="1:9" ht="52.5" customHeight="1">
      <c r="A48" s="5" t="s">
        <v>143</v>
      </c>
      <c r="B48" s="37">
        <v>60</v>
      </c>
      <c r="C48" s="37">
        <v>31.3</v>
      </c>
      <c r="D48" s="37">
        <v>43.81</v>
      </c>
      <c r="E48" s="35">
        <f t="shared" si="4"/>
        <v>73.01666666666668</v>
      </c>
      <c r="F48" s="35">
        <f t="shared" si="5"/>
        <v>139.96805111821087</v>
      </c>
      <c r="G48" s="37">
        <v>8</v>
      </c>
      <c r="H48" s="35">
        <f>$D:$D/$G:$G*100</f>
        <v>547.625</v>
      </c>
      <c r="I48" s="37">
        <v>6.97</v>
      </c>
    </row>
    <row r="49" spans="1:9" ht="38.25">
      <c r="A49" s="3" t="s">
        <v>19</v>
      </c>
      <c r="B49" s="37">
        <v>447</v>
      </c>
      <c r="C49" s="37">
        <v>87.5</v>
      </c>
      <c r="D49" s="37">
        <v>122.91</v>
      </c>
      <c r="E49" s="35">
        <f t="shared" si="4"/>
        <v>27.496644295302016</v>
      </c>
      <c r="F49" s="35">
        <f t="shared" si="5"/>
        <v>140.46857142857144</v>
      </c>
      <c r="G49" s="37">
        <v>85.04</v>
      </c>
      <c r="H49" s="35">
        <f>$D:$D/$G:$G*100</f>
        <v>144.53198494825963</v>
      </c>
      <c r="I49" s="37">
        <v>41.3</v>
      </c>
    </row>
    <row r="50" spans="1:9" ht="63.75">
      <c r="A50" s="3" t="s">
        <v>20</v>
      </c>
      <c r="B50" s="37">
        <v>2332</v>
      </c>
      <c r="C50" s="37">
        <v>622.6</v>
      </c>
      <c r="D50" s="37">
        <v>720.59</v>
      </c>
      <c r="E50" s="35">
        <f t="shared" si="4"/>
        <v>30.900085763293312</v>
      </c>
      <c r="F50" s="35">
        <f t="shared" si="5"/>
        <v>115.73883713459685</v>
      </c>
      <c r="G50" s="37">
        <v>618.09</v>
      </c>
      <c r="H50" s="35">
        <f>$D:$D/$G:$G*100</f>
        <v>116.58334546748854</v>
      </c>
      <c r="I50" s="37">
        <v>213.67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/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v>0</v>
      </c>
      <c r="G52" s="37">
        <v>96</v>
      </c>
      <c r="H52" s="35">
        <v>0</v>
      </c>
      <c r="I52" s="37"/>
    </row>
    <row r="53" spans="1:9" ht="72" customHeight="1">
      <c r="A53" s="3" t="s">
        <v>144</v>
      </c>
      <c r="B53" s="37"/>
      <c r="C53" s="37"/>
      <c r="D53" s="37">
        <v>0.29</v>
      </c>
      <c r="E53" s="35">
        <v>0</v>
      </c>
      <c r="F53" s="35">
        <v>0</v>
      </c>
      <c r="G53" s="37">
        <v>0</v>
      </c>
      <c r="H53" s="35">
        <v>0</v>
      </c>
      <c r="I53" s="37"/>
    </row>
    <row r="54" spans="1:9" ht="84.75" customHeight="1">
      <c r="A54" s="3" t="s">
        <v>121</v>
      </c>
      <c r="B54" s="37">
        <v>15</v>
      </c>
      <c r="C54" s="37">
        <v>15</v>
      </c>
      <c r="D54" s="37">
        <v>0</v>
      </c>
      <c r="E54" s="35">
        <f>$D:$D/$B:$B*100</f>
        <v>0</v>
      </c>
      <c r="F54" s="35"/>
      <c r="G54" s="37">
        <v>0.29</v>
      </c>
      <c r="H54" s="35"/>
      <c r="I54" s="37">
        <v>0</v>
      </c>
    </row>
    <row r="55" spans="1:9" ht="54.75" customHeight="1">
      <c r="A55" s="3" t="s">
        <v>122</v>
      </c>
      <c r="B55" s="37">
        <v>4272.8</v>
      </c>
      <c r="C55" s="37">
        <v>1146.75</v>
      </c>
      <c r="D55" s="37">
        <v>751.39</v>
      </c>
      <c r="E55" s="35">
        <f>$D:$D/$B:$B*100</f>
        <v>17.585424077888035</v>
      </c>
      <c r="F55" s="35">
        <f>$D:$D/$C:$C*100</f>
        <v>65.52343579681708</v>
      </c>
      <c r="G55" s="37">
        <v>1188.06</v>
      </c>
      <c r="H55" s="35"/>
      <c r="I55" s="37">
        <v>288.43</v>
      </c>
    </row>
    <row r="56" spans="1:9" ht="63.75">
      <c r="A56" s="3" t="s">
        <v>95</v>
      </c>
      <c r="B56" s="37">
        <v>17</v>
      </c>
      <c r="C56" s="37">
        <v>3</v>
      </c>
      <c r="D56" s="37">
        <v>5.12</v>
      </c>
      <c r="E56" s="35">
        <f>$D:$D/$B:$B*100</f>
        <v>30.117647058823533</v>
      </c>
      <c r="F56" s="35">
        <f>$D:$D/$C:$C*100</f>
        <v>170.66666666666669</v>
      </c>
      <c r="G56" s="37">
        <v>2</v>
      </c>
      <c r="H56" s="35"/>
      <c r="I56" s="37">
        <v>5.12</v>
      </c>
    </row>
    <row r="57" spans="1:9" ht="38.25">
      <c r="A57" s="3" t="s">
        <v>23</v>
      </c>
      <c r="B57" s="37">
        <v>3301.2</v>
      </c>
      <c r="C57" s="37">
        <v>735.95</v>
      </c>
      <c r="D57" s="37">
        <v>588.61</v>
      </c>
      <c r="E57" s="35">
        <f>$D:$D/$B:$B*100</f>
        <v>17.830182963770753</v>
      </c>
      <c r="F57" s="35">
        <f>$D:$D/$C:$C*100</f>
        <v>79.97961818058292</v>
      </c>
      <c r="G57" s="37">
        <v>632.01</v>
      </c>
      <c r="H57" s="35">
        <f>$D:$D/$G:$G*100</f>
        <v>93.13302004715116</v>
      </c>
      <c r="I57" s="37">
        <v>334.26</v>
      </c>
    </row>
    <row r="58" spans="1:9" ht="12.75">
      <c r="A58" s="6" t="s">
        <v>24</v>
      </c>
      <c r="B58" s="36">
        <v>130</v>
      </c>
      <c r="C58" s="36">
        <v>32.1</v>
      </c>
      <c r="D58" s="36">
        <v>510.53</v>
      </c>
      <c r="E58" s="35">
        <v>0</v>
      </c>
      <c r="F58" s="35">
        <v>0</v>
      </c>
      <c r="G58" s="36">
        <v>204.12</v>
      </c>
      <c r="H58" s="35">
        <f>$D:$D/$G:$G*100</f>
        <v>250.1126788163825</v>
      </c>
      <c r="I58" s="36">
        <v>41.91</v>
      </c>
    </row>
    <row r="59" spans="1:9" ht="12.75">
      <c r="A59" s="8" t="s">
        <v>25</v>
      </c>
      <c r="B59" s="45">
        <f>B7+B15+B20+B24+B27+B31+B34+B39+B40+B41+B58+B45</f>
        <v>402608.5000000001</v>
      </c>
      <c r="C59" s="45">
        <f>C7+C15+C20+C24+C27+C31+C34+C39+C40+C41+C58+C45</f>
        <v>78999.83999999998</v>
      </c>
      <c r="D59" s="45">
        <f>D7+D15+D20+D24+D27+D31+D34+D39+D40+D41+D58+D45</f>
        <v>79852.39</v>
      </c>
      <c r="E59" s="35">
        <f aca="true" t="shared" si="6" ref="E59:E65">$D:$D/$B:$B*100</f>
        <v>19.833756614676535</v>
      </c>
      <c r="F59" s="35">
        <f aca="true" t="shared" si="7" ref="F59:F64">$D:$D/$C:$C*100</f>
        <v>101.0791794008697</v>
      </c>
      <c r="G59" s="45">
        <f>G7+G15+G20+G24+G27+G31+G34+G39+G40+G41+G58+G45</f>
        <v>84227.70000000001</v>
      </c>
      <c r="H59" s="35">
        <f>$D:$D/$G:$G*100</f>
        <v>94.80537875307053</v>
      </c>
      <c r="I59" s="45">
        <f>I7+I15+I20+I24+I27+I31+I34+I39+I40+I41+I58+I45</f>
        <v>28758.900000000005</v>
      </c>
    </row>
    <row r="60" spans="1:9" ht="12.75">
      <c r="A60" s="8" t="s">
        <v>26</v>
      </c>
      <c r="B60" s="45">
        <f>B61+B66</f>
        <v>1322183.5900000003</v>
      </c>
      <c r="C60" s="45">
        <f>C61+C66</f>
        <v>251255.24</v>
      </c>
      <c r="D60" s="45">
        <f>D61+D66</f>
        <v>239292.75000000003</v>
      </c>
      <c r="E60" s="35">
        <f t="shared" si="6"/>
        <v>18.098299798139227</v>
      </c>
      <c r="F60" s="35">
        <f t="shared" si="7"/>
        <v>95.23890924623106</v>
      </c>
      <c r="G60" s="45">
        <f>G61+G66</f>
        <v>251989.19</v>
      </c>
      <c r="H60" s="35">
        <f>$D:$D/$G:$G*100</f>
        <v>94.96151402367697</v>
      </c>
      <c r="I60" s="45">
        <f>I61+I66</f>
        <v>86812.09999999999</v>
      </c>
    </row>
    <row r="61" spans="1:9" ht="25.5">
      <c r="A61" s="8" t="s">
        <v>27</v>
      </c>
      <c r="B61" s="45">
        <f>B62+B63+B64+B65</f>
        <v>1325182.4800000002</v>
      </c>
      <c r="C61" s="45">
        <f>C62+C63+C64+C65</f>
        <v>254254.13</v>
      </c>
      <c r="D61" s="45">
        <f>D62+D63+D64+D65</f>
        <v>242836.53000000003</v>
      </c>
      <c r="E61" s="35">
        <f t="shared" si="6"/>
        <v>18.324761583023644</v>
      </c>
      <c r="F61" s="35">
        <f t="shared" si="7"/>
        <v>95.50937481330196</v>
      </c>
      <c r="G61" s="45">
        <f>G62+G63+G64+G65</f>
        <v>260118.56</v>
      </c>
      <c r="H61" s="35">
        <f>$D:$D/$G:$G*100</f>
        <v>93.35609500529299</v>
      </c>
      <c r="I61" s="45">
        <f>I62+I63+I64+I65</f>
        <v>86849.7</v>
      </c>
    </row>
    <row r="62" spans="1:9" ht="12.75">
      <c r="A62" s="3" t="s">
        <v>28</v>
      </c>
      <c r="B62" s="37">
        <v>276586.7</v>
      </c>
      <c r="C62" s="37">
        <v>92952.81</v>
      </c>
      <c r="D62" s="37">
        <v>92952.81</v>
      </c>
      <c r="E62" s="35">
        <f t="shared" si="6"/>
        <v>33.60711487573336</v>
      </c>
      <c r="F62" s="35">
        <f t="shared" si="7"/>
        <v>100</v>
      </c>
      <c r="G62" s="37">
        <v>69035.7</v>
      </c>
      <c r="H62" s="35">
        <v>0</v>
      </c>
      <c r="I62" s="37">
        <v>34063.5</v>
      </c>
    </row>
    <row r="63" spans="1:9" ht="12.75">
      <c r="A63" s="3" t="s">
        <v>29</v>
      </c>
      <c r="B63" s="37">
        <v>383113.88</v>
      </c>
      <c r="C63" s="37">
        <v>47094.2</v>
      </c>
      <c r="D63" s="37">
        <v>36876.98</v>
      </c>
      <c r="E63" s="35">
        <f t="shared" si="6"/>
        <v>9.625592265151031</v>
      </c>
      <c r="F63" s="35">
        <f t="shared" si="7"/>
        <v>78.3047169290486</v>
      </c>
      <c r="G63" s="37">
        <v>6352.9</v>
      </c>
      <c r="H63" s="35">
        <v>0</v>
      </c>
      <c r="I63" s="37">
        <v>9876.98</v>
      </c>
    </row>
    <row r="64" spans="1:9" ht="12.75">
      <c r="A64" s="3" t="s">
        <v>30</v>
      </c>
      <c r="B64" s="37">
        <v>665473.6</v>
      </c>
      <c r="C64" s="37">
        <v>114207.12</v>
      </c>
      <c r="D64" s="37">
        <v>113006.74</v>
      </c>
      <c r="E64" s="35">
        <f t="shared" si="6"/>
        <v>16.981400915077625</v>
      </c>
      <c r="F64" s="35">
        <f t="shared" si="7"/>
        <v>98.94894468926282</v>
      </c>
      <c r="G64" s="37">
        <v>184451.82</v>
      </c>
      <c r="H64" s="35">
        <f>$D:$D/$G:$G*100</f>
        <v>61.26626454539728</v>
      </c>
      <c r="I64" s="37">
        <v>42909.22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6"/>
        <v>0</v>
      </c>
      <c r="F65" s="35">
        <v>0</v>
      </c>
      <c r="G65" s="37">
        <v>278.14</v>
      </c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-3543.78</v>
      </c>
      <c r="E66" s="35">
        <v>0</v>
      </c>
      <c r="F66" s="35">
        <v>0</v>
      </c>
      <c r="G66" s="36">
        <v>-8129.37</v>
      </c>
      <c r="H66" s="35">
        <f>$D:$D/$G:$G*100</f>
        <v>43.59230789101739</v>
      </c>
      <c r="I66" s="36">
        <v>-37.6</v>
      </c>
    </row>
    <row r="67" spans="1:9" ht="12.75">
      <c r="A67" s="6" t="s">
        <v>32</v>
      </c>
      <c r="B67" s="45">
        <f>B60+B59</f>
        <v>1724792.0900000003</v>
      </c>
      <c r="C67" s="45">
        <f>C60+C59</f>
        <v>330255.07999999996</v>
      </c>
      <c r="D67" s="45">
        <f>D60+D59</f>
        <v>319145.14</v>
      </c>
      <c r="E67" s="35">
        <f>$D:$D/$B:$B*100</f>
        <v>18.503397705169206</v>
      </c>
      <c r="F67" s="35">
        <f>$D:$D/$C:$C*100</f>
        <v>96.63595182245193</v>
      </c>
      <c r="G67" s="45">
        <f>G60+G59</f>
        <v>336216.89</v>
      </c>
      <c r="H67" s="35">
        <f>$D:$D/$G:$G*100</f>
        <v>94.92239964506246</v>
      </c>
      <c r="I67" s="45">
        <f>I60+I59</f>
        <v>115571</v>
      </c>
    </row>
    <row r="68" spans="1:9" ht="12.75">
      <c r="A68" s="67" t="s">
        <v>34</v>
      </c>
      <c r="B68" s="68"/>
      <c r="C68" s="68"/>
      <c r="D68" s="68"/>
      <c r="E68" s="68"/>
      <c r="F68" s="68"/>
      <c r="G68" s="68"/>
      <c r="H68" s="68"/>
      <c r="I68" s="69"/>
    </row>
    <row r="69" spans="1:9" ht="12.75">
      <c r="A69" s="13" t="s">
        <v>35</v>
      </c>
      <c r="B69" s="45">
        <f>B70+B71+B72+B73+B74+B75+B76+B77</f>
        <v>65082.75</v>
      </c>
      <c r="C69" s="45">
        <f>C70+C71+C72+C73+C74+C75+C76+C77</f>
        <v>14079.525999999998</v>
      </c>
      <c r="D69" s="45">
        <f>D70+D71+D72+D73+D74+D75+D76+D77</f>
        <v>13275.481</v>
      </c>
      <c r="E69" s="35">
        <f>$D:$D/$B:$B*100</f>
        <v>20.397848892371634</v>
      </c>
      <c r="F69" s="35">
        <f>$D:$D/$C:$C*100</f>
        <v>94.28926087426524</v>
      </c>
      <c r="G69" s="45">
        <f>G70+G71+G72+G73+G74+G75+G76+G77</f>
        <v>14490.725</v>
      </c>
      <c r="H69" s="35">
        <f>$D:$D/$G:$G*100</f>
        <v>91.61364251961169</v>
      </c>
      <c r="I69" s="45">
        <f>I70+I71+I72+I73+I74+I75+I76+I77</f>
        <v>5186.409</v>
      </c>
    </row>
    <row r="70" spans="1:9" ht="14.25" customHeight="1">
      <c r="A70" s="14" t="s">
        <v>36</v>
      </c>
      <c r="B70" s="46">
        <v>609.54</v>
      </c>
      <c r="C70" s="46">
        <v>81.066</v>
      </c>
      <c r="D70" s="46">
        <v>0</v>
      </c>
      <c r="E70" s="38">
        <f>$D:$D/$B:$B*100</f>
        <v>0</v>
      </c>
      <c r="F70" s="38">
        <f>$D:$D/$C:$C*100</f>
        <v>0</v>
      </c>
      <c r="G70" s="46">
        <v>283.345</v>
      </c>
      <c r="H70" s="38">
        <f>$D:$D/$G:$G*100</f>
        <v>0</v>
      </c>
      <c r="I70" s="46">
        <v>0</v>
      </c>
    </row>
    <row r="71" spans="1:10" ht="12.75">
      <c r="A71" s="14" t="s">
        <v>37</v>
      </c>
      <c r="B71" s="46">
        <v>5709.65</v>
      </c>
      <c r="C71" s="46">
        <v>980.77</v>
      </c>
      <c r="D71" s="46">
        <v>970.918</v>
      </c>
      <c r="E71" s="38">
        <f>$D:$D/$B:$B*100</f>
        <v>17.004860192831437</v>
      </c>
      <c r="F71" s="38">
        <f>$D:$D/$C:$C*100</f>
        <v>98.99548314079753</v>
      </c>
      <c r="G71" s="46">
        <v>1148.41</v>
      </c>
      <c r="H71" s="38">
        <f>$D:$D/$G:$G*100</f>
        <v>84.54454419588822</v>
      </c>
      <c r="I71" s="46">
        <v>392.74</v>
      </c>
      <c r="J71" s="61"/>
    </row>
    <row r="72" spans="1:9" ht="25.5">
      <c r="A72" s="14" t="s">
        <v>38</v>
      </c>
      <c r="B72" s="46">
        <v>35763.74</v>
      </c>
      <c r="C72" s="46">
        <v>8261.94</v>
      </c>
      <c r="D72" s="46">
        <v>7805.62</v>
      </c>
      <c r="E72" s="38">
        <f>$D:$D/$B:$B*100</f>
        <v>21.825513774566083</v>
      </c>
      <c r="F72" s="38">
        <f>$D:$D/$C:$C*100</f>
        <v>94.47684200078915</v>
      </c>
      <c r="G72" s="46">
        <v>8060.34</v>
      </c>
      <c r="H72" s="38">
        <f>$D:$D/$G:$G*100</f>
        <v>96.83983554043625</v>
      </c>
      <c r="I72" s="46">
        <v>3077.3</v>
      </c>
    </row>
    <row r="73" spans="1:9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8">
        <v>0</v>
      </c>
      <c r="I73" s="37">
        <v>0</v>
      </c>
    </row>
    <row r="74" spans="1:9" ht="25.5">
      <c r="A74" s="3" t="s">
        <v>39</v>
      </c>
      <c r="B74" s="46">
        <v>10118.42</v>
      </c>
      <c r="C74" s="46">
        <v>2391.29</v>
      </c>
      <c r="D74" s="46">
        <v>2386.91</v>
      </c>
      <c r="E74" s="38">
        <f>$D:$D/$B:$B*100</f>
        <v>23.589750178387533</v>
      </c>
      <c r="F74" s="38">
        <f>$D:$D/$C:$C*100</f>
        <v>99.81683526464795</v>
      </c>
      <c r="G74" s="46">
        <v>2373.97</v>
      </c>
      <c r="H74" s="38">
        <f>$D:$D/$G:$G*100</f>
        <v>100.54507849720089</v>
      </c>
      <c r="I74" s="46">
        <v>834.315</v>
      </c>
    </row>
    <row r="75" spans="1:9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8">
        <v>0</v>
      </c>
      <c r="I75" s="46">
        <v>0</v>
      </c>
    </row>
    <row r="76" spans="1:9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8">
        <v>0</v>
      </c>
      <c r="I76" s="46">
        <v>0</v>
      </c>
    </row>
    <row r="77" spans="1:9" ht="12.75">
      <c r="A77" s="3" t="s">
        <v>42</v>
      </c>
      <c r="B77" s="46">
        <v>12581.4</v>
      </c>
      <c r="C77" s="46">
        <v>2364.46</v>
      </c>
      <c r="D77" s="46">
        <v>2112.033</v>
      </c>
      <c r="E77" s="38">
        <f>$D:$D/$B:$B*100</f>
        <v>16.786947398540704</v>
      </c>
      <c r="F77" s="38">
        <f>$D:$D/$C:$C*100</f>
        <v>89.32411628870862</v>
      </c>
      <c r="G77" s="46">
        <v>2624.66</v>
      </c>
      <c r="H77" s="38">
        <f>$D:$D/$G:$G*100</f>
        <v>80.46882262845475</v>
      </c>
      <c r="I77" s="46">
        <v>882.054</v>
      </c>
    </row>
    <row r="78" spans="1:9" ht="12.75">
      <c r="A78" s="13" t="s">
        <v>43</v>
      </c>
      <c r="B78" s="36">
        <v>260.2</v>
      </c>
      <c r="C78" s="36">
        <v>51.022</v>
      </c>
      <c r="D78" s="36">
        <v>41.039</v>
      </c>
      <c r="E78" s="35">
        <f>$D:$D/$B:$B*100</f>
        <v>15.772098385857033</v>
      </c>
      <c r="F78" s="35">
        <f>$D:$D/$C:$C*100</f>
        <v>80.43393046136961</v>
      </c>
      <c r="G78" s="36">
        <v>32.52</v>
      </c>
      <c r="H78" s="35">
        <f>$D:$D/$G:$G*100</f>
        <v>126.1961869618696</v>
      </c>
      <c r="I78" s="36">
        <v>13.45</v>
      </c>
    </row>
    <row r="79" spans="1:9" ht="25.5">
      <c r="A79" s="15" t="s">
        <v>44</v>
      </c>
      <c r="B79" s="36">
        <v>2045.473</v>
      </c>
      <c r="C79" s="36">
        <v>508.765</v>
      </c>
      <c r="D79" s="36">
        <v>449.713</v>
      </c>
      <c r="E79" s="35">
        <f>$D:$D/$B:$B*100</f>
        <v>21.985770528381458</v>
      </c>
      <c r="F79" s="35">
        <f>$D:$D/$C:$C*100</f>
        <v>88.3930694918086</v>
      </c>
      <c r="G79" s="36">
        <v>382.46</v>
      </c>
      <c r="H79" s="35">
        <f>$D:$D/$G:$G*100</f>
        <v>117.58432254353397</v>
      </c>
      <c r="I79" s="36">
        <v>124.3</v>
      </c>
    </row>
    <row r="80" spans="1:9" ht="12.75">
      <c r="A80" s="13" t="s">
        <v>45</v>
      </c>
      <c r="B80" s="45">
        <f>B81+B82+B83+B84+B85</f>
        <v>95987.78</v>
      </c>
      <c r="C80" s="45">
        <f>C81+C82+C83+C84+C85</f>
        <v>14312.306</v>
      </c>
      <c r="D80" s="45">
        <f>D81+D82+D83+D84+D85</f>
        <v>11220.02</v>
      </c>
      <c r="E80" s="35">
        <f>$D:$D/$B:$B*100</f>
        <v>11.689008746738388</v>
      </c>
      <c r="F80" s="35">
        <f>$D:$D/$C:$C*100</f>
        <v>78.39421543949662</v>
      </c>
      <c r="G80" s="45">
        <f>G81+G82+G83+G84+G85</f>
        <v>11093.919999999998</v>
      </c>
      <c r="H80" s="35">
        <f>$D:$D/$G:$G*100</f>
        <v>101.13665863824511</v>
      </c>
      <c r="I80" s="45">
        <f>I81+I82+I83+I84+I85</f>
        <v>7717.95</v>
      </c>
    </row>
    <row r="81" spans="1:9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4" t="s">
        <v>46</v>
      </c>
      <c r="B83" s="46">
        <v>12996</v>
      </c>
      <c r="C83" s="46">
        <v>2166</v>
      </c>
      <c r="D83" s="46">
        <v>2098.82</v>
      </c>
      <c r="E83" s="38">
        <f aca="true" t="shared" si="8" ref="E83:E108">$D:$D/$B:$B*100</f>
        <v>16.149738381040322</v>
      </c>
      <c r="F83" s="38">
        <f aca="true" t="shared" si="9" ref="F83:F98">$D:$D/$C:$C*100</f>
        <v>96.89843028624193</v>
      </c>
      <c r="G83" s="46">
        <v>1697.18</v>
      </c>
      <c r="H83" s="38">
        <f>$D:$D/$G:$G*100</f>
        <v>123.6651386417469</v>
      </c>
      <c r="I83" s="46">
        <v>2098.82</v>
      </c>
    </row>
    <row r="84" spans="1:9" ht="12.75">
      <c r="A84" s="16" t="s">
        <v>89</v>
      </c>
      <c r="B84" s="37">
        <v>72120.32</v>
      </c>
      <c r="C84" s="37">
        <v>9913.26</v>
      </c>
      <c r="D84" s="37">
        <v>7030.1</v>
      </c>
      <c r="E84" s="38">
        <f t="shared" si="8"/>
        <v>9.747738224123243</v>
      </c>
      <c r="F84" s="38">
        <f t="shared" si="9"/>
        <v>70.91612648109704</v>
      </c>
      <c r="G84" s="37">
        <v>7179.2</v>
      </c>
      <c r="H84" s="38">
        <f>$D:$D/$G:$G*100</f>
        <v>97.92316692667707</v>
      </c>
      <c r="I84" s="37">
        <v>4876.59</v>
      </c>
    </row>
    <row r="85" spans="1:9" ht="12.75">
      <c r="A85" s="14" t="s">
        <v>47</v>
      </c>
      <c r="B85" s="46">
        <v>10871.46</v>
      </c>
      <c r="C85" s="46">
        <v>2233.046</v>
      </c>
      <c r="D85" s="46">
        <v>2091.1</v>
      </c>
      <c r="E85" s="38">
        <f t="shared" si="8"/>
        <v>19.23476699541736</v>
      </c>
      <c r="F85" s="38">
        <f t="shared" si="9"/>
        <v>93.64339113479974</v>
      </c>
      <c r="G85" s="46">
        <v>2217.54</v>
      </c>
      <c r="H85" s="38">
        <f>$D:$D/$G:$G*100</f>
        <v>94.29818627848877</v>
      </c>
      <c r="I85" s="46">
        <v>742.54</v>
      </c>
    </row>
    <row r="86" spans="1:9" ht="12.75">
      <c r="A86" s="13" t="s">
        <v>48</v>
      </c>
      <c r="B86" s="45">
        <f>B87+B88+B89+B90</f>
        <v>247486.443</v>
      </c>
      <c r="C86" s="45">
        <f>C87+C88+C89+C90</f>
        <v>47158.726</v>
      </c>
      <c r="D86" s="45">
        <f>D87+D88+D89+D90</f>
        <v>35729.893</v>
      </c>
      <c r="E86" s="35">
        <f t="shared" si="8"/>
        <v>14.437111207744014</v>
      </c>
      <c r="F86" s="35">
        <f t="shared" si="9"/>
        <v>75.76517864371483</v>
      </c>
      <c r="G86" s="45">
        <f>G87+G88+G89+G90</f>
        <v>7416.615</v>
      </c>
      <c r="H86" s="35">
        <f>$D:$D/$G:$G*100</f>
        <v>481.7547223362679</v>
      </c>
      <c r="I86" s="45">
        <f>I87+I88+I89+I90</f>
        <v>3157.234</v>
      </c>
    </row>
    <row r="87" spans="1:9" ht="12.75">
      <c r="A87" s="14" t="s">
        <v>49</v>
      </c>
      <c r="B87" s="46">
        <v>171467.87</v>
      </c>
      <c r="C87" s="46">
        <v>37500</v>
      </c>
      <c r="D87" s="46">
        <v>27000</v>
      </c>
      <c r="E87" s="38">
        <f t="shared" si="8"/>
        <v>15.746390271250235</v>
      </c>
      <c r="F87" s="38">
        <f t="shared" si="9"/>
        <v>72</v>
      </c>
      <c r="G87" s="46">
        <v>0</v>
      </c>
      <c r="H87" s="38">
        <v>0</v>
      </c>
      <c r="I87" s="46">
        <v>0</v>
      </c>
    </row>
    <row r="88" spans="1:9" ht="12.75">
      <c r="A88" s="14" t="s">
        <v>50</v>
      </c>
      <c r="B88" s="46">
        <v>22949.91</v>
      </c>
      <c r="C88" s="46">
        <v>5.15</v>
      </c>
      <c r="D88" s="46">
        <v>2.28</v>
      </c>
      <c r="E88" s="38">
        <f t="shared" si="8"/>
        <v>0.009934679482403199</v>
      </c>
      <c r="F88" s="38">
        <f t="shared" si="9"/>
        <v>44.27184466019417</v>
      </c>
      <c r="G88" s="46">
        <v>0</v>
      </c>
      <c r="H88" s="38">
        <v>0</v>
      </c>
      <c r="I88" s="46">
        <v>2.28</v>
      </c>
    </row>
    <row r="89" spans="1:9" ht="12.75">
      <c r="A89" s="14" t="s">
        <v>51</v>
      </c>
      <c r="B89" s="46">
        <v>33178.75</v>
      </c>
      <c r="C89" s="46">
        <v>4800.086</v>
      </c>
      <c r="D89" s="46">
        <v>4031.043</v>
      </c>
      <c r="E89" s="38">
        <f t="shared" si="8"/>
        <v>12.149472177221867</v>
      </c>
      <c r="F89" s="38">
        <f t="shared" si="9"/>
        <v>83.97855788417125</v>
      </c>
      <c r="G89" s="46">
        <v>3140.43</v>
      </c>
      <c r="H89" s="38">
        <f aca="true" t="shared" si="10" ref="H89:H98">$D:$D/$G:$G*100</f>
        <v>128.3595876997736</v>
      </c>
      <c r="I89" s="46">
        <v>1414.374</v>
      </c>
    </row>
    <row r="90" spans="1:9" ht="12.75">
      <c r="A90" s="14" t="s">
        <v>52</v>
      </c>
      <c r="B90" s="46">
        <v>19889.913</v>
      </c>
      <c r="C90" s="46">
        <v>4853.49</v>
      </c>
      <c r="D90" s="46">
        <v>4696.57</v>
      </c>
      <c r="E90" s="38">
        <f t="shared" si="8"/>
        <v>23.612823243621023</v>
      </c>
      <c r="F90" s="38">
        <f t="shared" si="9"/>
        <v>96.76686260814384</v>
      </c>
      <c r="G90" s="46">
        <v>4276.185</v>
      </c>
      <c r="H90" s="38">
        <f t="shared" si="10"/>
        <v>109.83084221098945</v>
      </c>
      <c r="I90" s="46">
        <v>1740.58</v>
      </c>
    </row>
    <row r="91" spans="1:9" ht="12.75">
      <c r="A91" s="17" t="s">
        <v>53</v>
      </c>
      <c r="B91" s="45">
        <f>B92+B93+B94+B95</f>
        <v>1009083.795</v>
      </c>
      <c r="C91" s="45">
        <f>C92+C93+C94+C95</f>
        <v>190616.804</v>
      </c>
      <c r="D91" s="45">
        <f>D92+D93+D94+D95</f>
        <v>185166.64</v>
      </c>
      <c r="E91" s="35">
        <f t="shared" si="8"/>
        <v>18.349976574542058</v>
      </c>
      <c r="F91" s="35">
        <f t="shared" si="9"/>
        <v>97.14077464020434</v>
      </c>
      <c r="G91" s="45">
        <f>G92+G93+G94+G95</f>
        <v>191435.4</v>
      </c>
      <c r="H91" s="35">
        <f t="shared" si="10"/>
        <v>96.72539143752932</v>
      </c>
      <c r="I91" s="45">
        <f>I92+I93+I94+I95</f>
        <v>75916.89000000001</v>
      </c>
    </row>
    <row r="92" spans="1:9" ht="12.75">
      <c r="A92" s="14" t="s">
        <v>54</v>
      </c>
      <c r="B92" s="46">
        <v>388411.7</v>
      </c>
      <c r="C92" s="46">
        <v>73097.13</v>
      </c>
      <c r="D92" s="46">
        <v>71823.3</v>
      </c>
      <c r="E92" s="38">
        <f t="shared" si="8"/>
        <v>18.49153874612943</v>
      </c>
      <c r="F92" s="38">
        <f t="shared" si="9"/>
        <v>98.25734608185027</v>
      </c>
      <c r="G92" s="46">
        <v>77335.09</v>
      </c>
      <c r="H92" s="38">
        <f t="shared" si="10"/>
        <v>92.87284724178896</v>
      </c>
      <c r="I92" s="46">
        <v>29837.04</v>
      </c>
    </row>
    <row r="93" spans="1:9" ht="12.75">
      <c r="A93" s="14" t="s">
        <v>55</v>
      </c>
      <c r="B93" s="46">
        <v>548021.235</v>
      </c>
      <c r="C93" s="46">
        <v>103262.085</v>
      </c>
      <c r="D93" s="46">
        <v>101417.67</v>
      </c>
      <c r="E93" s="38">
        <f t="shared" si="8"/>
        <v>18.506156974008498</v>
      </c>
      <c r="F93" s="38">
        <f t="shared" si="9"/>
        <v>98.21385070812777</v>
      </c>
      <c r="G93" s="46">
        <v>100915.52</v>
      </c>
      <c r="H93" s="38">
        <f t="shared" si="10"/>
        <v>100.49759442353366</v>
      </c>
      <c r="I93" s="46">
        <v>40606.62</v>
      </c>
    </row>
    <row r="94" spans="1:9" ht="12.75">
      <c r="A94" s="14" t="s">
        <v>56</v>
      </c>
      <c r="B94" s="46">
        <v>22921.74</v>
      </c>
      <c r="C94" s="46">
        <v>4457.49</v>
      </c>
      <c r="D94" s="46">
        <v>2866.94</v>
      </c>
      <c r="E94" s="38">
        <f t="shared" si="8"/>
        <v>12.50751470001841</v>
      </c>
      <c r="F94" s="38">
        <f t="shared" si="9"/>
        <v>64.31736246183391</v>
      </c>
      <c r="G94" s="46">
        <v>4190.07</v>
      </c>
      <c r="H94" s="38">
        <f t="shared" si="10"/>
        <v>68.42224592906562</v>
      </c>
      <c r="I94" s="46">
        <v>1161.66</v>
      </c>
    </row>
    <row r="95" spans="1:9" ht="12.75">
      <c r="A95" s="14" t="s">
        <v>57</v>
      </c>
      <c r="B95" s="46">
        <v>49729.12</v>
      </c>
      <c r="C95" s="46">
        <v>9800.099</v>
      </c>
      <c r="D95" s="37">
        <v>9058.73</v>
      </c>
      <c r="E95" s="38">
        <f t="shared" si="8"/>
        <v>18.216147802333925</v>
      </c>
      <c r="F95" s="38">
        <f t="shared" si="9"/>
        <v>92.43508662514532</v>
      </c>
      <c r="G95" s="37">
        <v>8994.72</v>
      </c>
      <c r="H95" s="38">
        <f t="shared" si="10"/>
        <v>100.71163971752317</v>
      </c>
      <c r="I95" s="37">
        <v>4311.57</v>
      </c>
    </row>
    <row r="96" spans="1:9" ht="25.5">
      <c r="A96" s="17" t="s">
        <v>58</v>
      </c>
      <c r="B96" s="45">
        <f>B97+B98</f>
        <v>141850.1</v>
      </c>
      <c r="C96" s="45">
        <f>C97+C98</f>
        <v>23538.99</v>
      </c>
      <c r="D96" s="45">
        <f>D97+D98</f>
        <v>19208.988999999998</v>
      </c>
      <c r="E96" s="35">
        <f t="shared" si="8"/>
        <v>13.541752173597338</v>
      </c>
      <c r="F96" s="35">
        <f t="shared" si="9"/>
        <v>81.6049839011784</v>
      </c>
      <c r="G96" s="45">
        <f>G97+G98</f>
        <v>18540.28</v>
      </c>
      <c r="H96" s="35">
        <f t="shared" si="10"/>
        <v>103.60679018871343</v>
      </c>
      <c r="I96" s="45">
        <f>I97+I98</f>
        <v>8622.6</v>
      </c>
    </row>
    <row r="97" spans="1:9" ht="12.75">
      <c r="A97" s="14" t="s">
        <v>59</v>
      </c>
      <c r="B97" s="46">
        <v>129036.23</v>
      </c>
      <c r="C97" s="46">
        <v>21005.34</v>
      </c>
      <c r="D97" s="46">
        <v>16716.049</v>
      </c>
      <c r="E97" s="38">
        <f t="shared" si="8"/>
        <v>12.954539201897017</v>
      </c>
      <c r="F97" s="38">
        <f t="shared" si="9"/>
        <v>79.57999727688292</v>
      </c>
      <c r="G97" s="46">
        <v>16230.78</v>
      </c>
      <c r="H97" s="38">
        <f t="shared" si="10"/>
        <v>102.9898070209811</v>
      </c>
      <c r="I97" s="46">
        <v>7558.07</v>
      </c>
    </row>
    <row r="98" spans="1:9" ht="25.5">
      <c r="A98" s="14" t="s">
        <v>60</v>
      </c>
      <c r="B98" s="46">
        <v>12813.87</v>
      </c>
      <c r="C98" s="46">
        <v>2533.65</v>
      </c>
      <c r="D98" s="46">
        <v>2492.94</v>
      </c>
      <c r="E98" s="38">
        <f t="shared" si="8"/>
        <v>19.45501242013537</v>
      </c>
      <c r="F98" s="38">
        <f t="shared" si="9"/>
        <v>98.39322716239417</v>
      </c>
      <c r="G98" s="46">
        <v>2309.5</v>
      </c>
      <c r="H98" s="38">
        <f t="shared" si="10"/>
        <v>107.94284477159559</v>
      </c>
      <c r="I98" s="46">
        <v>1064.53</v>
      </c>
    </row>
    <row r="99" spans="1:9" ht="12.75">
      <c r="A99" s="17" t="s">
        <v>124</v>
      </c>
      <c r="B99" s="45">
        <f>B100</f>
        <v>44.8</v>
      </c>
      <c r="C99" s="45">
        <f aca="true" t="shared" si="11" ref="C99:I99">C100</f>
        <v>0</v>
      </c>
      <c r="D99" s="45">
        <f t="shared" si="11"/>
        <v>0</v>
      </c>
      <c r="E99" s="35">
        <f t="shared" si="8"/>
        <v>0</v>
      </c>
      <c r="F99" s="35">
        <v>0</v>
      </c>
      <c r="G99" s="45">
        <f t="shared" si="11"/>
        <v>0</v>
      </c>
      <c r="H99" s="35">
        <v>0</v>
      </c>
      <c r="I99" s="45">
        <f t="shared" si="11"/>
        <v>0</v>
      </c>
    </row>
    <row r="100" spans="1:9" ht="12.75">
      <c r="A100" s="14" t="s">
        <v>125</v>
      </c>
      <c r="B100" s="46">
        <v>44.8</v>
      </c>
      <c r="C100" s="46">
        <v>0</v>
      </c>
      <c r="D100" s="46">
        <v>0</v>
      </c>
      <c r="E100" s="38">
        <f t="shared" si="8"/>
        <v>0</v>
      </c>
      <c r="F100" s="38">
        <v>0</v>
      </c>
      <c r="G100" s="46">
        <v>0</v>
      </c>
      <c r="H100" s="38">
        <v>0</v>
      </c>
      <c r="I100" s="46">
        <v>0</v>
      </c>
    </row>
    <row r="101" spans="1:9" ht="12.75">
      <c r="A101" s="17" t="s">
        <v>61</v>
      </c>
      <c r="B101" s="45">
        <f>B102+B103+B104+B105+B106</f>
        <v>132631.2</v>
      </c>
      <c r="C101" s="45">
        <f>C102+C103+C104+C105+C106</f>
        <v>17836.4</v>
      </c>
      <c r="D101" s="45">
        <f>D102+D103+D104+D105+D106</f>
        <v>17580.2</v>
      </c>
      <c r="E101" s="35">
        <f t="shared" si="8"/>
        <v>13.25495056970004</v>
      </c>
      <c r="F101" s="35">
        <f aca="true" t="shared" si="12" ref="F101:F108">$D:$D/$C:$C*100</f>
        <v>98.56361149110808</v>
      </c>
      <c r="G101" s="45">
        <f>G102+G103+G104+G105+G106</f>
        <v>96686.4</v>
      </c>
      <c r="H101" s="35">
        <f>$D:$D/$G:$G*100</f>
        <v>18.18270201393371</v>
      </c>
      <c r="I101" s="45">
        <f>I102+I103+I104+I105+I106</f>
        <v>7364.900000000001</v>
      </c>
    </row>
    <row r="102" spans="1:9" ht="12.75">
      <c r="A102" s="14" t="s">
        <v>62</v>
      </c>
      <c r="B102" s="46">
        <v>900</v>
      </c>
      <c r="C102" s="46">
        <v>130.3</v>
      </c>
      <c r="D102" s="46">
        <v>104.9</v>
      </c>
      <c r="E102" s="38">
        <f t="shared" si="8"/>
        <v>11.655555555555557</v>
      </c>
      <c r="F102" s="38">
        <f t="shared" si="12"/>
        <v>80.5065234075211</v>
      </c>
      <c r="G102" s="46">
        <v>129.9</v>
      </c>
      <c r="H102" s="38">
        <f>$D:$D/$G:$G*100</f>
        <v>80.75442648190916</v>
      </c>
      <c r="I102" s="46">
        <v>43.3</v>
      </c>
    </row>
    <row r="103" spans="1:9" ht="12.75">
      <c r="A103" s="14" t="s">
        <v>63</v>
      </c>
      <c r="B103" s="46">
        <v>49049.5</v>
      </c>
      <c r="C103" s="46">
        <v>8730.2</v>
      </c>
      <c r="D103" s="46">
        <v>8730.2</v>
      </c>
      <c r="E103" s="38">
        <f t="shared" si="8"/>
        <v>17.7987543196159</v>
      </c>
      <c r="F103" s="38">
        <f t="shared" si="12"/>
        <v>100</v>
      </c>
      <c r="G103" s="46">
        <v>11055.8</v>
      </c>
      <c r="H103" s="38">
        <f>$D:$D/$G:$G*100</f>
        <v>78.96488720852405</v>
      </c>
      <c r="I103" s="46">
        <v>3433.5</v>
      </c>
    </row>
    <row r="104" spans="1:9" ht="12.75">
      <c r="A104" s="14" t="s">
        <v>64</v>
      </c>
      <c r="B104" s="46">
        <v>22435.1</v>
      </c>
      <c r="C104" s="46">
        <v>3492.7</v>
      </c>
      <c r="D104" s="46">
        <v>3492.1</v>
      </c>
      <c r="E104" s="38">
        <f t="shared" si="8"/>
        <v>15.565341808148839</v>
      </c>
      <c r="F104" s="38">
        <f t="shared" si="12"/>
        <v>99.9828213130243</v>
      </c>
      <c r="G104" s="46">
        <v>79415.7</v>
      </c>
      <c r="H104" s="38">
        <f>$D:$D/$G:$G*100</f>
        <v>4.397241351521173</v>
      </c>
      <c r="I104" s="46">
        <v>1498.3</v>
      </c>
    </row>
    <row r="105" spans="1:9" ht="12.75">
      <c r="A105" s="14" t="s">
        <v>65</v>
      </c>
      <c r="B105" s="37">
        <v>35116.6</v>
      </c>
      <c r="C105" s="37">
        <v>754.1</v>
      </c>
      <c r="D105" s="37">
        <v>555.8</v>
      </c>
      <c r="E105" s="38">
        <f t="shared" si="8"/>
        <v>1.5827272571946032</v>
      </c>
      <c r="F105" s="38">
        <f t="shared" si="12"/>
        <v>73.70375281792865</v>
      </c>
      <c r="G105" s="37">
        <v>0</v>
      </c>
      <c r="H105" s="38">
        <v>0</v>
      </c>
      <c r="I105" s="37">
        <v>555.8</v>
      </c>
    </row>
    <row r="106" spans="1:9" ht="12.75">
      <c r="A106" s="14" t="s">
        <v>66</v>
      </c>
      <c r="B106" s="46">
        <v>25130</v>
      </c>
      <c r="C106" s="46">
        <v>4729.1</v>
      </c>
      <c r="D106" s="46">
        <v>4697.2</v>
      </c>
      <c r="E106" s="38">
        <f t="shared" si="8"/>
        <v>18.69160366096299</v>
      </c>
      <c r="F106" s="38">
        <f t="shared" si="12"/>
        <v>99.32545304603411</v>
      </c>
      <c r="G106" s="46">
        <v>6085</v>
      </c>
      <c r="H106" s="38">
        <f>$D:$D/$G:$G*100</f>
        <v>77.19309778142974</v>
      </c>
      <c r="I106" s="46">
        <v>1834</v>
      </c>
    </row>
    <row r="107" spans="1:9" ht="12.75">
      <c r="A107" s="17" t="s">
        <v>73</v>
      </c>
      <c r="B107" s="36">
        <f>B108+B109+B110</f>
        <v>31801.6</v>
      </c>
      <c r="C107" s="36">
        <f>C108+C109+C110</f>
        <v>8190.4</v>
      </c>
      <c r="D107" s="36">
        <f>D108+D109+D110</f>
        <v>8085.700000000001</v>
      </c>
      <c r="E107" s="35">
        <f t="shared" si="8"/>
        <v>25.42545029180922</v>
      </c>
      <c r="F107" s="35">
        <f t="shared" si="12"/>
        <v>98.72167415510843</v>
      </c>
      <c r="G107" s="36">
        <f>G108+G109+G110</f>
        <v>6984</v>
      </c>
      <c r="H107" s="35">
        <f>$D:$D/$G:$G*100</f>
        <v>115.77462772050401</v>
      </c>
      <c r="I107" s="36">
        <f>I108+I109+I110</f>
        <v>2936.8</v>
      </c>
    </row>
    <row r="108" spans="1:9" ht="12.75">
      <c r="A108" s="54" t="s">
        <v>74</v>
      </c>
      <c r="B108" s="37">
        <v>22214.7</v>
      </c>
      <c r="C108" s="37">
        <v>5626.5</v>
      </c>
      <c r="D108" s="37">
        <v>5621.8</v>
      </c>
      <c r="E108" s="38">
        <f t="shared" si="8"/>
        <v>25.306666306544766</v>
      </c>
      <c r="F108" s="38">
        <f t="shared" si="12"/>
        <v>99.91646671998579</v>
      </c>
      <c r="G108" s="37">
        <v>5332.4</v>
      </c>
      <c r="H108" s="38">
        <f>$D:$D/$G:$G*100</f>
        <v>105.427199759958</v>
      </c>
      <c r="I108" s="37">
        <v>1956</v>
      </c>
    </row>
    <row r="109" spans="1:9" ht="24.75" customHeight="1">
      <c r="A109" s="18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</row>
    <row r="110" spans="1:9" ht="25.5">
      <c r="A110" s="18" t="s">
        <v>85</v>
      </c>
      <c r="B110" s="37">
        <v>9586.9</v>
      </c>
      <c r="C110" s="37">
        <v>2563.9</v>
      </c>
      <c r="D110" s="37">
        <v>2463.9</v>
      </c>
      <c r="E110" s="38">
        <f>$D:$D/$B:$B*100</f>
        <v>25.700695741063328</v>
      </c>
      <c r="F110" s="38">
        <f>$D:$D/$C:$C*100</f>
        <v>96.09969187565818</v>
      </c>
      <c r="G110" s="37">
        <v>1651.6</v>
      </c>
      <c r="H110" s="38">
        <f>$D:$D/$G:$G*100</f>
        <v>149.1826108016469</v>
      </c>
      <c r="I110" s="37">
        <v>980.8</v>
      </c>
    </row>
    <row r="111" spans="1:9" ht="26.25" customHeight="1">
      <c r="A111" s="19" t="s">
        <v>96</v>
      </c>
      <c r="B111" s="36">
        <f>B112</f>
        <v>20</v>
      </c>
      <c r="C111" s="36">
        <f aca="true" t="shared" si="13" ref="C111:I111">C112</f>
        <v>11.6</v>
      </c>
      <c r="D111" s="36">
        <f t="shared" si="13"/>
        <v>11.6</v>
      </c>
      <c r="E111" s="38">
        <f>$D:$D/$B:$B*100</f>
        <v>57.99999999999999</v>
      </c>
      <c r="F111" s="38">
        <f>$D:$D/$C:$C*100</f>
        <v>100</v>
      </c>
      <c r="G111" s="36">
        <f t="shared" si="13"/>
        <v>0</v>
      </c>
      <c r="H111" s="38">
        <v>0</v>
      </c>
      <c r="I111" s="36">
        <f t="shared" si="13"/>
        <v>0</v>
      </c>
    </row>
    <row r="112" spans="1:9" ht="13.5" customHeight="1">
      <c r="A112" s="18" t="s">
        <v>97</v>
      </c>
      <c r="B112" s="37">
        <v>20</v>
      </c>
      <c r="C112" s="37">
        <v>11.6</v>
      </c>
      <c r="D112" s="37">
        <v>11.6</v>
      </c>
      <c r="E112" s="38">
        <f>$D:$D/$B:$B*100</f>
        <v>57.99999999999999</v>
      </c>
      <c r="F112" s="38">
        <f>$D:$D/$C:$C*100</f>
        <v>100</v>
      </c>
      <c r="G112" s="37">
        <v>0</v>
      </c>
      <c r="H112" s="38">
        <v>0</v>
      </c>
      <c r="I112" s="37">
        <v>0</v>
      </c>
    </row>
    <row r="113" spans="1:9" ht="33.75" customHeight="1">
      <c r="A113" s="20" t="s">
        <v>67</v>
      </c>
      <c r="B113" s="45">
        <f>B69+B78+B79+B80+B86+B91+B96+B99+B101+B107+B111</f>
        <v>1726294.1410000003</v>
      </c>
      <c r="C113" s="45">
        <f>C69+C78+C79+C80+C86+C91+C96+C99+C101+C107+C111</f>
        <v>316304.539</v>
      </c>
      <c r="D113" s="45">
        <f>D69+D78+D79+D80+D86+D91+D96+D99+D101+D107+D111</f>
        <v>290769.275</v>
      </c>
      <c r="E113" s="35">
        <f>$D:$D/$B:$B*100</f>
        <v>16.843553372171236</v>
      </c>
      <c r="F113" s="35">
        <f>$D:$D/$C:$C*100</f>
        <v>91.927000453193</v>
      </c>
      <c r="G113" s="45">
        <f>G69+G78+G79+G80+G86+G91+G96+G99+G101+G107+G111</f>
        <v>347062.31999999995</v>
      </c>
      <c r="H113" s="35">
        <f>$D:$D/$G:$G*100</f>
        <v>83.78013349302802</v>
      </c>
      <c r="I113" s="45">
        <f>I69+I78+I79+I80+I86+I91+I96+I99+I101+I107+I111</f>
        <v>111040.53300000001</v>
      </c>
    </row>
    <row r="114" spans="1:9" ht="26.25" customHeight="1">
      <c r="A114" s="21" t="s">
        <v>68</v>
      </c>
      <c r="B114" s="39">
        <f>B67-B113</f>
        <v>-1502.0509999999776</v>
      </c>
      <c r="C114" s="39">
        <f>C67-C113</f>
        <v>13950.540999999968</v>
      </c>
      <c r="D114" s="39">
        <f>D67-D113</f>
        <v>28375.86499999999</v>
      </c>
      <c r="E114" s="39"/>
      <c r="F114" s="39"/>
      <c r="G114" s="39">
        <f>G67-G113</f>
        <v>-10845.429999999935</v>
      </c>
      <c r="H114" s="39"/>
      <c r="I114" s="39">
        <f>I67-I113</f>
        <v>4530.46699999999</v>
      </c>
    </row>
    <row r="115" spans="1:9" ht="24" customHeight="1">
      <c r="A115" s="3" t="s">
        <v>69</v>
      </c>
      <c r="B115" s="37" t="s">
        <v>103</v>
      </c>
      <c r="C115" s="37"/>
      <c r="D115" s="37" t="s">
        <v>151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B118+B119</f>
        <v>4412</v>
      </c>
      <c r="C116" s="37"/>
      <c r="D116" s="36">
        <f>-23376</f>
        <v>-23376</v>
      </c>
      <c r="E116" s="37"/>
      <c r="F116" s="37"/>
      <c r="G116" s="50"/>
      <c r="H116" s="47"/>
      <c r="I116" s="36">
        <f>I118+I119</f>
        <v>4531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v>5385</v>
      </c>
      <c r="E118" s="37"/>
      <c r="F118" s="37"/>
      <c r="G118" s="37"/>
      <c r="H118" s="47"/>
      <c r="I118" s="37">
        <f>D118-1097</f>
        <v>4288</v>
      </c>
    </row>
    <row r="119" spans="1:9" ht="12.75">
      <c r="A119" s="3" t="s">
        <v>72</v>
      </c>
      <c r="B119" s="37">
        <v>1413</v>
      </c>
      <c r="C119" s="37"/>
      <c r="D119" s="37">
        <v>22403</v>
      </c>
      <c r="E119" s="37"/>
      <c r="F119" s="37"/>
      <c r="G119" s="37"/>
      <c r="H119" s="47"/>
      <c r="I119" s="37">
        <f>D119-22160</f>
        <v>243</v>
      </c>
    </row>
    <row r="120" spans="1:9" ht="12.75">
      <c r="A120" s="8" t="s">
        <v>131</v>
      </c>
      <c r="B120" s="53">
        <f>B121+B122</f>
        <v>-2910</v>
      </c>
      <c r="C120" s="53"/>
      <c r="D120" s="53">
        <v>-5000</v>
      </c>
      <c r="E120" s="53"/>
      <c r="F120" s="53"/>
      <c r="G120" s="53"/>
      <c r="H120" s="57"/>
      <c r="I120" s="53"/>
    </row>
    <row r="121" spans="1:9" ht="12.75">
      <c r="A121" s="5" t="s">
        <v>132</v>
      </c>
      <c r="B121" s="48">
        <v>2090</v>
      </c>
      <c r="C121" s="48"/>
      <c r="D121" s="48"/>
      <c r="E121" s="48"/>
      <c r="F121" s="48"/>
      <c r="G121" s="48"/>
      <c r="H121" s="49"/>
      <c r="I121" s="48"/>
    </row>
    <row r="122" spans="1:9" ht="12.75">
      <c r="A122" s="5" t="s">
        <v>133</v>
      </c>
      <c r="B122" s="48">
        <v>-5000</v>
      </c>
      <c r="C122" s="48"/>
      <c r="D122" s="48">
        <v>-5000</v>
      </c>
      <c r="E122" s="48"/>
      <c r="F122" s="48"/>
      <c r="G122" s="48"/>
      <c r="H122" s="49"/>
      <c r="I122" s="48"/>
    </row>
    <row r="123" spans="1:9" ht="12.75">
      <c r="A123" s="24"/>
      <c r="B123" s="34"/>
      <c r="C123" s="34"/>
      <c r="D123" s="34"/>
      <c r="E123" s="34"/>
      <c r="F123" s="34"/>
      <c r="G123" s="34"/>
      <c r="H123" s="34"/>
      <c r="I123" s="34"/>
    </row>
    <row r="125" ht="12" customHeight="1">
      <c r="A125" s="31" t="s">
        <v>94</v>
      </c>
    </row>
    <row r="126" ht="12.75" customHeight="1" hidden="1"/>
    <row r="128" spans="1:9" ht="31.5">
      <c r="A128" s="25" t="s">
        <v>152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</sheetData>
  <sheetProtection/>
  <autoFilter ref="A7:I124"/>
  <mergeCells count="14"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8:I68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8" sqref="I118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70" t="s">
        <v>134</v>
      </c>
      <c r="B1" s="70"/>
      <c r="C1" s="70"/>
      <c r="D1" s="70"/>
      <c r="E1" s="70"/>
      <c r="F1" s="70"/>
      <c r="G1" s="70"/>
      <c r="H1" s="70"/>
      <c r="I1" s="41"/>
    </row>
    <row r="2" spans="1:9" ht="15">
      <c r="A2" s="71" t="s">
        <v>153</v>
      </c>
      <c r="B2" s="71"/>
      <c r="C2" s="71"/>
      <c r="D2" s="71"/>
      <c r="E2" s="71"/>
      <c r="F2" s="71"/>
      <c r="G2" s="71"/>
      <c r="H2" s="71"/>
      <c r="I2" s="42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3"/>
    </row>
    <row r="4" spans="1:9" ht="45" customHeight="1">
      <c r="A4" s="9" t="s">
        <v>1</v>
      </c>
      <c r="B4" s="26" t="s">
        <v>2</v>
      </c>
      <c r="C4" s="26" t="s">
        <v>154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6" t="s">
        <v>4</v>
      </c>
      <c r="B7" s="35">
        <f>B8+B9</f>
        <v>222526.00000000003</v>
      </c>
      <c r="C7" s="35">
        <f>C8+C9</f>
        <v>62947.49999999999</v>
      </c>
      <c r="D7" s="35">
        <f>D8+D9</f>
        <v>58153.54</v>
      </c>
      <c r="E7" s="35">
        <f>$D:$D/$B:$B*100</f>
        <v>26.13336868500759</v>
      </c>
      <c r="F7" s="35">
        <f>$D:$D/$C:$C*100</f>
        <v>92.38419317685373</v>
      </c>
      <c r="G7" s="35">
        <f>G8+G9</f>
        <v>73787.91000000002</v>
      </c>
      <c r="H7" s="35">
        <f>$D:$D/$G:$G*100</f>
        <v>78.81174571823485</v>
      </c>
      <c r="I7" s="35">
        <f>I8+I9</f>
        <v>17326.39</v>
      </c>
    </row>
    <row r="8" spans="1:9" ht="25.5">
      <c r="A8" s="4" t="s">
        <v>5</v>
      </c>
      <c r="B8" s="36">
        <v>8557.2</v>
      </c>
      <c r="C8" s="36">
        <v>2734.2</v>
      </c>
      <c r="D8" s="58">
        <v>2423.55</v>
      </c>
      <c r="E8" s="35">
        <f>$D:$D/$B:$B*100</f>
        <v>28.321764128453232</v>
      </c>
      <c r="F8" s="35">
        <f>$D:$D/$C:$C*100</f>
        <v>88.63835856923416</v>
      </c>
      <c r="G8" s="36">
        <v>2736.38</v>
      </c>
      <c r="H8" s="35">
        <f>$D:$D/$G:$G*100</f>
        <v>88.56774278426242</v>
      </c>
      <c r="I8" s="58">
        <v>898.86</v>
      </c>
    </row>
    <row r="9" spans="1:9" ht="12.75" customHeight="1">
      <c r="A9" s="76" t="s">
        <v>82</v>
      </c>
      <c r="B9" s="64">
        <f>B11+B12+B13+B14</f>
        <v>213968.80000000002</v>
      </c>
      <c r="C9" s="64">
        <f>C11+C12+C13+C14</f>
        <v>60213.299999999996</v>
      </c>
      <c r="D9" s="64">
        <f>D11+D12+D13+D14</f>
        <v>55729.99</v>
      </c>
      <c r="E9" s="62">
        <f>$D:$D/$B:$B*100</f>
        <v>26.045848740564043</v>
      </c>
      <c r="F9" s="64">
        <f>$D:$D/$C:$C*100</f>
        <v>92.55428617929925</v>
      </c>
      <c r="G9" s="64">
        <f>G11+G12+G13+G14</f>
        <v>71051.53000000001</v>
      </c>
      <c r="H9" s="62">
        <f>$D:$D/$G:$G*100</f>
        <v>78.43601678950472</v>
      </c>
      <c r="I9" s="64">
        <f>I11+I12+I13+I14</f>
        <v>16427.53</v>
      </c>
    </row>
    <row r="10" spans="1:9" ht="12.75">
      <c r="A10" s="77"/>
      <c r="B10" s="66"/>
      <c r="C10" s="66"/>
      <c r="D10" s="66"/>
      <c r="E10" s="63"/>
      <c r="F10" s="65"/>
      <c r="G10" s="66"/>
      <c r="H10" s="63"/>
      <c r="I10" s="66"/>
    </row>
    <row r="11" spans="1:9" ht="51" customHeight="1">
      <c r="A11" s="1" t="s">
        <v>86</v>
      </c>
      <c r="B11" s="37">
        <v>205181.6</v>
      </c>
      <c r="C11" s="37">
        <v>58951</v>
      </c>
      <c r="D11" s="59">
        <v>55077.34</v>
      </c>
      <c r="E11" s="35">
        <f>$D:$D/$B:$B*100</f>
        <v>26.84321596088538</v>
      </c>
      <c r="F11" s="35">
        <f aca="true" t="shared" si="0" ref="F11:F30">$D:$D/$C:$C*100</f>
        <v>93.42901731946871</v>
      </c>
      <c r="G11" s="37">
        <v>70112.6</v>
      </c>
      <c r="H11" s="35">
        <f>$D:$D/$G:$G*100</f>
        <v>78.55555206910026</v>
      </c>
      <c r="I11" s="37">
        <v>15997.27</v>
      </c>
    </row>
    <row r="12" spans="1:9" ht="89.25">
      <c r="A12" s="2" t="s">
        <v>87</v>
      </c>
      <c r="B12" s="37">
        <v>3157.1</v>
      </c>
      <c r="C12" s="37">
        <v>802.1</v>
      </c>
      <c r="D12" s="37">
        <v>180.39</v>
      </c>
      <c r="E12" s="35">
        <f>$D:$D/$B:$B*100</f>
        <v>5.713787969972443</v>
      </c>
      <c r="F12" s="35">
        <f t="shared" si="0"/>
        <v>22.48971449943897</v>
      </c>
      <c r="G12" s="37">
        <v>525.07</v>
      </c>
      <c r="H12" s="35">
        <f>$D:$D/$G:$G*100</f>
        <v>34.355419277429675</v>
      </c>
      <c r="I12" s="37">
        <v>78.13</v>
      </c>
    </row>
    <row r="13" spans="1:9" ht="25.5">
      <c r="A13" s="3" t="s">
        <v>88</v>
      </c>
      <c r="B13" s="37">
        <v>5236.4</v>
      </c>
      <c r="C13" s="37">
        <v>373.2</v>
      </c>
      <c r="D13" s="37">
        <v>446.54</v>
      </c>
      <c r="E13" s="35">
        <f>$D:$D/$B:$B*100</f>
        <v>8.527614391566726</v>
      </c>
      <c r="F13" s="35">
        <f t="shared" si="0"/>
        <v>119.65166130760987</v>
      </c>
      <c r="G13" s="37">
        <v>413.86</v>
      </c>
      <c r="H13" s="35">
        <f>$D:$D/$G:$G*100</f>
        <v>107.89639008360314</v>
      </c>
      <c r="I13" s="37">
        <v>329.77</v>
      </c>
    </row>
    <row r="14" spans="1:9" ht="65.25" customHeight="1">
      <c r="A14" s="7" t="s">
        <v>91</v>
      </c>
      <c r="B14" s="37">
        <v>393.7</v>
      </c>
      <c r="C14" s="52">
        <v>87</v>
      </c>
      <c r="D14" s="37">
        <v>25.72</v>
      </c>
      <c r="E14" s="35">
        <f>$D:$D/$B:$B*100</f>
        <v>6.532893065786132</v>
      </c>
      <c r="F14" s="35">
        <f t="shared" si="0"/>
        <v>29.563218390804597</v>
      </c>
      <c r="G14" s="37">
        <v>0</v>
      </c>
      <c r="H14" s="35">
        <v>0</v>
      </c>
      <c r="I14" s="37">
        <v>22.36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5698.18</v>
      </c>
      <c r="D15" s="45">
        <f>D16+D17+D18+D19</f>
        <v>6870.63</v>
      </c>
      <c r="E15" s="35">
        <f aca="true" t="shared" si="1" ref="E15:E41">$D:$D/$B:$B*100</f>
        <v>39.838746151303766</v>
      </c>
      <c r="F15" s="35">
        <f t="shared" si="0"/>
        <v>120.57586808419529</v>
      </c>
      <c r="G15" s="45">
        <f>G16+G17+G18+G19</f>
        <v>5514.34</v>
      </c>
      <c r="H15" s="35">
        <f>$D:$D/$G:$G*100</f>
        <v>124.59569050874629</v>
      </c>
      <c r="I15" s="45">
        <f>I16+I17+I18+I19</f>
        <v>1319.14</v>
      </c>
    </row>
    <row r="16" spans="1:9" ht="37.5" customHeight="1">
      <c r="A16" s="10" t="s">
        <v>99</v>
      </c>
      <c r="B16" s="37">
        <v>5274.2</v>
      </c>
      <c r="C16" s="52">
        <v>1881.2</v>
      </c>
      <c r="D16" s="37">
        <v>2275.59</v>
      </c>
      <c r="E16" s="35">
        <f t="shared" si="1"/>
        <v>43.1456903416632</v>
      </c>
      <c r="F16" s="35">
        <f t="shared" si="0"/>
        <v>120.96480969593877</v>
      </c>
      <c r="G16" s="37">
        <v>2153.01</v>
      </c>
      <c r="H16" s="35">
        <f>$D:$D/$G:$G*100</f>
        <v>105.69342455446096</v>
      </c>
      <c r="I16" s="37">
        <v>398.73</v>
      </c>
    </row>
    <row r="17" spans="1:9" ht="56.25" customHeight="1">
      <c r="A17" s="10" t="s">
        <v>100</v>
      </c>
      <c r="B17" s="37">
        <v>196.8</v>
      </c>
      <c r="C17" s="52">
        <v>56.1</v>
      </c>
      <c r="D17" s="37">
        <v>54.48</v>
      </c>
      <c r="E17" s="35">
        <f t="shared" si="1"/>
        <v>27.68292682926829</v>
      </c>
      <c r="F17" s="35">
        <f t="shared" si="0"/>
        <v>97.11229946524064</v>
      </c>
      <c r="G17" s="37">
        <v>38.73</v>
      </c>
      <c r="H17" s="35">
        <f>$D:$D/$G:$G*100</f>
        <v>140.66615027110768</v>
      </c>
      <c r="I17" s="37">
        <v>12.42</v>
      </c>
    </row>
    <row r="18" spans="1:9" ht="55.5" customHeight="1">
      <c r="A18" s="10" t="s">
        <v>101</v>
      </c>
      <c r="B18" s="37">
        <v>11551.9</v>
      </c>
      <c r="C18" s="52">
        <v>3760.88</v>
      </c>
      <c r="D18" s="37">
        <v>4712.03</v>
      </c>
      <c r="E18" s="35">
        <f t="shared" si="1"/>
        <v>40.79008647928046</v>
      </c>
      <c r="F18" s="35">
        <f t="shared" si="0"/>
        <v>125.29062347110249</v>
      </c>
      <c r="G18" s="37">
        <v>3322.5</v>
      </c>
      <c r="H18" s="35">
        <f>$D:$D/$G:$G*100</f>
        <v>141.82182091798344</v>
      </c>
      <c r="I18" s="37">
        <v>957.11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-171.47</v>
      </c>
      <c r="E19" s="35">
        <f t="shared" si="1"/>
        <v>-76.82347670250897</v>
      </c>
      <c r="F19" s="35">
        <v>0</v>
      </c>
      <c r="G19" s="37">
        <v>0.1</v>
      </c>
      <c r="H19" s="35">
        <v>0</v>
      </c>
      <c r="I19" s="37">
        <v>-49.12</v>
      </c>
    </row>
    <row r="20" spans="1:9" ht="12.75">
      <c r="A20" s="8" t="s">
        <v>7</v>
      </c>
      <c r="B20" s="45">
        <f>B21+B22+B23</f>
        <v>42423.4</v>
      </c>
      <c r="C20" s="45">
        <f>C21+C22+C23</f>
        <v>18269</v>
      </c>
      <c r="D20" s="45">
        <f>D21+D22+D23</f>
        <v>17485.250000000004</v>
      </c>
      <c r="E20" s="35">
        <f t="shared" si="1"/>
        <v>41.21605057586144</v>
      </c>
      <c r="F20" s="35">
        <f t="shared" si="0"/>
        <v>95.70994580984183</v>
      </c>
      <c r="G20" s="45">
        <f>G21+G22+G23</f>
        <v>16386.12</v>
      </c>
      <c r="H20" s="35">
        <f aca="true" t="shared" si="2" ref="H20:H31">$D:$D/$G:$G*100</f>
        <v>106.7076891906077</v>
      </c>
      <c r="I20" s="45">
        <f>I21+I22+I23</f>
        <v>7977.049999999999</v>
      </c>
    </row>
    <row r="21" spans="1:9" ht="18.75" customHeight="1">
      <c r="A21" s="5" t="s">
        <v>109</v>
      </c>
      <c r="B21" s="37">
        <v>41190.5</v>
      </c>
      <c r="C21" s="37">
        <v>17889.3</v>
      </c>
      <c r="D21" s="37">
        <v>17044.97</v>
      </c>
      <c r="E21" s="35">
        <f t="shared" si="1"/>
        <v>41.38082810356757</v>
      </c>
      <c r="F21" s="35">
        <f t="shared" si="0"/>
        <v>95.28025132341679</v>
      </c>
      <c r="G21" s="37">
        <v>16026.86</v>
      </c>
      <c r="H21" s="35">
        <f t="shared" si="2"/>
        <v>106.35252320167518</v>
      </c>
      <c r="I21" s="37">
        <v>7947.44</v>
      </c>
    </row>
    <row r="22" spans="1:9" ht="12.75">
      <c r="A22" s="3" t="s">
        <v>107</v>
      </c>
      <c r="B22" s="37">
        <v>270.6</v>
      </c>
      <c r="C22" s="37">
        <v>30.8</v>
      </c>
      <c r="D22" s="37">
        <v>104.08</v>
      </c>
      <c r="E22" s="35">
        <f t="shared" si="1"/>
        <v>38.462675535846266</v>
      </c>
      <c r="F22" s="35">
        <f t="shared" si="0"/>
        <v>337.9220779220779</v>
      </c>
      <c r="G22" s="37">
        <v>33.23</v>
      </c>
      <c r="H22" s="35">
        <f t="shared" si="2"/>
        <v>313.2109539572676</v>
      </c>
      <c r="I22" s="37">
        <v>13</v>
      </c>
    </row>
    <row r="23" spans="1:9" ht="27" customHeight="1">
      <c r="A23" s="3" t="s">
        <v>108</v>
      </c>
      <c r="B23" s="37">
        <v>962.3</v>
      </c>
      <c r="C23" s="37">
        <v>348.9</v>
      </c>
      <c r="D23" s="37">
        <v>336.2</v>
      </c>
      <c r="E23" s="35">
        <f t="shared" si="1"/>
        <v>34.93712979320378</v>
      </c>
      <c r="F23" s="35">
        <f t="shared" si="0"/>
        <v>96.35998853539697</v>
      </c>
      <c r="G23" s="37">
        <v>326.03</v>
      </c>
      <c r="H23" s="35">
        <f t="shared" si="2"/>
        <v>103.11934484556637</v>
      </c>
      <c r="I23" s="37">
        <v>16.61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4972.66</v>
      </c>
      <c r="D24" s="45">
        <f>$25:$25+$26:$26</f>
        <v>5102.41</v>
      </c>
      <c r="E24" s="35">
        <f t="shared" si="1"/>
        <v>20.1878162747728</v>
      </c>
      <c r="F24" s="35">
        <f t="shared" si="0"/>
        <v>102.60926747455083</v>
      </c>
      <c r="G24" s="45">
        <f>$25:$25+$26:$26</f>
        <v>4176.13</v>
      </c>
      <c r="H24" s="35">
        <f t="shared" si="2"/>
        <v>122.18034400270106</v>
      </c>
      <c r="I24" s="45">
        <f>$25:$25+$26:$26</f>
        <v>1495.85</v>
      </c>
    </row>
    <row r="25" spans="1:9" ht="12.75">
      <c r="A25" s="3" t="s">
        <v>9</v>
      </c>
      <c r="B25" s="37">
        <v>7385.4</v>
      </c>
      <c r="C25" s="37">
        <v>476.96</v>
      </c>
      <c r="D25" s="37">
        <v>903.46</v>
      </c>
      <c r="E25" s="35">
        <f t="shared" si="1"/>
        <v>12.233054404636174</v>
      </c>
      <c r="F25" s="35">
        <f t="shared" si="0"/>
        <v>189.42049647769207</v>
      </c>
      <c r="G25" s="37">
        <v>440.02</v>
      </c>
      <c r="H25" s="35">
        <f t="shared" si="2"/>
        <v>205.32248534157537</v>
      </c>
      <c r="I25" s="37">
        <v>390.1</v>
      </c>
    </row>
    <row r="26" spans="1:9" ht="12.75">
      <c r="A26" s="3" t="s">
        <v>10</v>
      </c>
      <c r="B26" s="37">
        <v>17889.3</v>
      </c>
      <c r="C26" s="37">
        <v>4495.7</v>
      </c>
      <c r="D26" s="37">
        <v>4198.95</v>
      </c>
      <c r="E26" s="35">
        <f t="shared" si="1"/>
        <v>23.471851889118074</v>
      </c>
      <c r="F26" s="35">
        <f t="shared" si="0"/>
        <v>93.39924817047401</v>
      </c>
      <c r="G26" s="37">
        <v>3736.11</v>
      </c>
      <c r="H26" s="35">
        <f t="shared" si="2"/>
        <v>112.38828621212973</v>
      </c>
      <c r="I26" s="37">
        <v>1105.75</v>
      </c>
    </row>
    <row r="27" spans="1:9" ht="12.75">
      <c r="A27" s="6" t="s">
        <v>11</v>
      </c>
      <c r="B27" s="45">
        <f>B28+B29+B30</f>
        <v>21506.7</v>
      </c>
      <c r="C27" s="45">
        <f>C28+C29+C30</f>
        <v>5879.55</v>
      </c>
      <c r="D27" s="45">
        <f>D28+D29+D30</f>
        <v>4947.8</v>
      </c>
      <c r="E27" s="35">
        <f t="shared" si="1"/>
        <v>23.005853989686933</v>
      </c>
      <c r="F27" s="35">
        <f t="shared" si="0"/>
        <v>84.1526987609596</v>
      </c>
      <c r="G27" s="45">
        <f>G28+G29+G30</f>
        <v>3753.34</v>
      </c>
      <c r="H27" s="35">
        <f t="shared" si="2"/>
        <v>131.82392215999616</v>
      </c>
      <c r="I27" s="45">
        <f>I28+I29+I30</f>
        <v>1467.87</v>
      </c>
    </row>
    <row r="28" spans="1:9" ht="25.5">
      <c r="A28" s="3" t="s">
        <v>12</v>
      </c>
      <c r="B28" s="37">
        <v>21430.7</v>
      </c>
      <c r="C28" s="37">
        <v>5854.55</v>
      </c>
      <c r="D28" s="37">
        <v>4936</v>
      </c>
      <c r="E28" s="35">
        <f t="shared" si="1"/>
        <v>23.032378783707486</v>
      </c>
      <c r="F28" s="35">
        <f t="shared" si="0"/>
        <v>84.31049354775345</v>
      </c>
      <c r="G28" s="37">
        <v>3725.34</v>
      </c>
      <c r="H28" s="35">
        <f t="shared" si="2"/>
        <v>132.4979733393462</v>
      </c>
      <c r="I28" s="37">
        <v>1463.07</v>
      </c>
    </row>
    <row r="29" spans="1:9" ht="25.5">
      <c r="A29" s="5" t="s">
        <v>111</v>
      </c>
      <c r="B29" s="37">
        <v>58</v>
      </c>
      <c r="C29" s="37">
        <v>16</v>
      </c>
      <c r="D29" s="37">
        <v>11.8</v>
      </c>
      <c r="E29" s="35">
        <f t="shared" si="1"/>
        <v>20.344827586206897</v>
      </c>
      <c r="F29" s="35">
        <f t="shared" si="0"/>
        <v>73.75</v>
      </c>
      <c r="G29" s="37">
        <v>16</v>
      </c>
      <c r="H29" s="35">
        <f t="shared" si="2"/>
        <v>73.75</v>
      </c>
      <c r="I29" s="37">
        <v>4.8</v>
      </c>
    </row>
    <row r="30" spans="1:9" ht="25.5">
      <c r="A30" s="3" t="s">
        <v>110</v>
      </c>
      <c r="B30" s="37">
        <v>18</v>
      </c>
      <c r="C30" s="37">
        <v>9</v>
      </c>
      <c r="D30" s="37">
        <v>0</v>
      </c>
      <c r="E30" s="35">
        <f t="shared" si="1"/>
        <v>0</v>
      </c>
      <c r="F30" s="35">
        <f t="shared" si="0"/>
        <v>0</v>
      </c>
      <c r="G30" s="37">
        <v>12</v>
      </c>
      <c r="H30" s="35">
        <f t="shared" si="2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0.24</v>
      </c>
      <c r="H31" s="35">
        <f t="shared" si="2"/>
        <v>-75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</f>
        <v>58676.5</v>
      </c>
      <c r="C34" s="45">
        <f>C35+C38</f>
        <v>15964</v>
      </c>
      <c r="D34" s="45">
        <f>D35+D38</f>
        <v>19578.079999999998</v>
      </c>
      <c r="E34" s="35">
        <f t="shared" si="1"/>
        <v>33.36613465356659</v>
      </c>
      <c r="F34" s="35">
        <f aca="true" t="shared" si="3" ref="F34:F41">$D:$D/$C:$C*100</f>
        <v>122.63893760962164</v>
      </c>
      <c r="G34" s="45">
        <f>G35+G38</f>
        <v>15742.16</v>
      </c>
      <c r="H34" s="35">
        <f aca="true" t="shared" si="4" ref="H34:H46">$D:$D/$G:$G*100</f>
        <v>124.3671770582944</v>
      </c>
      <c r="I34" s="45">
        <f>I35+I38</f>
        <v>7567.62</v>
      </c>
    </row>
    <row r="35" spans="1:9" ht="84" customHeight="1">
      <c r="A35" s="1" t="s">
        <v>114</v>
      </c>
      <c r="B35" s="37">
        <f>B36+B37</f>
        <v>57151.5</v>
      </c>
      <c r="C35" s="37">
        <v>15149</v>
      </c>
      <c r="D35" s="37">
        <f>D36+D37</f>
        <v>18469.46</v>
      </c>
      <c r="E35" s="35">
        <f t="shared" si="1"/>
        <v>32.3166671041005</v>
      </c>
      <c r="F35" s="35">
        <f t="shared" si="3"/>
        <v>121.91867449996698</v>
      </c>
      <c r="G35" s="37">
        <f>G36+G37</f>
        <v>14900.4</v>
      </c>
      <c r="H35" s="35">
        <f t="shared" si="4"/>
        <v>123.95277979114654</v>
      </c>
      <c r="I35" s="37">
        <f>I36+I37</f>
        <v>6677.62</v>
      </c>
    </row>
    <row r="36" spans="1:9" ht="81.75" customHeight="1">
      <c r="A36" s="1" t="s">
        <v>115</v>
      </c>
      <c r="B36" s="37">
        <v>35543.9</v>
      </c>
      <c r="C36" s="37">
        <v>8660</v>
      </c>
      <c r="D36" s="37">
        <v>11459.41</v>
      </c>
      <c r="E36" s="35">
        <f t="shared" si="1"/>
        <v>32.240159352237654</v>
      </c>
      <c r="F36" s="35">
        <f t="shared" si="3"/>
        <v>132.3257505773672</v>
      </c>
      <c r="G36" s="37">
        <v>8421.4</v>
      </c>
      <c r="H36" s="35">
        <f t="shared" si="4"/>
        <v>136.07488066117273</v>
      </c>
      <c r="I36" s="37">
        <v>4838.17</v>
      </c>
    </row>
    <row r="37" spans="1:9" ht="76.5">
      <c r="A37" s="3" t="s">
        <v>116</v>
      </c>
      <c r="B37" s="37">
        <v>21607.6</v>
      </c>
      <c r="C37" s="37">
        <v>6489.01</v>
      </c>
      <c r="D37" s="37">
        <v>7010.05</v>
      </c>
      <c r="E37" s="35">
        <f t="shared" si="1"/>
        <v>32.44252022436551</v>
      </c>
      <c r="F37" s="35">
        <f t="shared" si="3"/>
        <v>108.02957616030797</v>
      </c>
      <c r="G37" s="37">
        <v>6479</v>
      </c>
      <c r="H37" s="35">
        <f t="shared" si="4"/>
        <v>108.19648093841643</v>
      </c>
      <c r="I37" s="37">
        <v>1839.45</v>
      </c>
    </row>
    <row r="38" spans="1:9" ht="51">
      <c r="A38" s="5" t="s">
        <v>117</v>
      </c>
      <c r="B38" s="37">
        <v>1525</v>
      </c>
      <c r="C38" s="37">
        <v>815</v>
      </c>
      <c r="D38" s="37">
        <v>1108.62</v>
      </c>
      <c r="E38" s="35">
        <f t="shared" si="1"/>
        <v>72.69639344262295</v>
      </c>
      <c r="F38" s="35">
        <f t="shared" si="3"/>
        <v>136.02699386503065</v>
      </c>
      <c r="G38" s="37">
        <v>841.76</v>
      </c>
      <c r="H38" s="35">
        <f t="shared" si="4"/>
        <v>131.70262307546093</v>
      </c>
      <c r="I38" s="37">
        <v>890</v>
      </c>
    </row>
    <row r="39" spans="1:9" ht="25.5">
      <c r="A39" s="4" t="s">
        <v>15</v>
      </c>
      <c r="B39" s="36">
        <v>1100.2</v>
      </c>
      <c r="C39" s="36">
        <v>598.1</v>
      </c>
      <c r="D39" s="36">
        <v>286.86</v>
      </c>
      <c r="E39" s="35">
        <f t="shared" si="1"/>
        <v>26.073441192510455</v>
      </c>
      <c r="F39" s="35">
        <f t="shared" si="3"/>
        <v>47.9618792844006</v>
      </c>
      <c r="G39" s="36">
        <v>637.04</v>
      </c>
      <c r="H39" s="35">
        <f t="shared" si="4"/>
        <v>45.0301393947005</v>
      </c>
      <c r="I39" s="36">
        <v>123.89</v>
      </c>
    </row>
    <row r="40" spans="1:9" ht="25.5">
      <c r="A40" s="12" t="s">
        <v>123</v>
      </c>
      <c r="B40" s="36">
        <v>1302.4</v>
      </c>
      <c r="C40" s="36">
        <v>341.88</v>
      </c>
      <c r="D40" s="36">
        <v>362.14</v>
      </c>
      <c r="E40" s="35">
        <f t="shared" si="1"/>
        <v>27.805589680589677</v>
      </c>
      <c r="F40" s="35">
        <f t="shared" si="3"/>
        <v>105.92605592605592</v>
      </c>
      <c r="G40" s="36">
        <v>296.63</v>
      </c>
      <c r="H40" s="35">
        <f t="shared" si="4"/>
        <v>122.08475204800592</v>
      </c>
      <c r="I40" s="36">
        <v>90.94</v>
      </c>
    </row>
    <row r="41" spans="1:9" ht="25.5">
      <c r="A41" s="8" t="s">
        <v>16</v>
      </c>
      <c r="B41" s="45">
        <f>B42+B43+B44</f>
        <v>1400</v>
      </c>
      <c r="C41" s="45">
        <f>C42+C43+C44</f>
        <v>618</v>
      </c>
      <c r="D41" s="45">
        <f>D42+D43+D44</f>
        <v>2333.29</v>
      </c>
      <c r="E41" s="35">
        <f t="shared" si="1"/>
        <v>166.66357142857143</v>
      </c>
      <c r="F41" s="35">
        <f t="shared" si="3"/>
        <v>377.5550161812298</v>
      </c>
      <c r="G41" s="45">
        <f>G42+G43+G44</f>
        <v>2529.2999999999997</v>
      </c>
      <c r="H41" s="35">
        <f t="shared" si="4"/>
        <v>92.25042501877991</v>
      </c>
      <c r="I41" s="45">
        <f>I42+I43+I44</f>
        <v>685.6899999999999</v>
      </c>
    </row>
    <row r="42" spans="1:9" ht="12.75">
      <c r="A42" s="3" t="s">
        <v>119</v>
      </c>
      <c r="B42" s="37">
        <v>0</v>
      </c>
      <c r="C42" s="37">
        <v>0</v>
      </c>
      <c r="D42" s="37">
        <v>28.27</v>
      </c>
      <c r="E42" s="35">
        <v>0</v>
      </c>
      <c r="F42" s="35">
        <v>0</v>
      </c>
      <c r="G42" s="37">
        <v>60.99</v>
      </c>
      <c r="H42" s="35">
        <f t="shared" si="4"/>
        <v>46.35186096081325</v>
      </c>
      <c r="I42" s="37">
        <v>2.41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411.78</v>
      </c>
      <c r="E43" s="35">
        <v>0</v>
      </c>
      <c r="F43" s="35">
        <v>0</v>
      </c>
      <c r="G43" s="37">
        <v>307.65</v>
      </c>
      <c r="H43" s="35">
        <f t="shared" si="4"/>
        <v>133.84690394929305</v>
      </c>
      <c r="I43" s="37">
        <v>8.27</v>
      </c>
    </row>
    <row r="44" spans="1:9" ht="12.75">
      <c r="A44" s="51" t="s">
        <v>118</v>
      </c>
      <c r="B44" s="37">
        <v>1400</v>
      </c>
      <c r="C44" s="37">
        <v>618</v>
      </c>
      <c r="D44" s="37">
        <v>1893.24</v>
      </c>
      <c r="E44" s="35">
        <f>$D:$D/$B:$B*100</f>
        <v>135.23142857142858</v>
      </c>
      <c r="F44" s="35">
        <f>$D:$D/$C:$C*100</f>
        <v>306.3495145631068</v>
      </c>
      <c r="G44" s="37">
        <v>2160.66</v>
      </c>
      <c r="H44" s="35">
        <f t="shared" si="4"/>
        <v>87.62322623642777</v>
      </c>
      <c r="I44" s="37">
        <v>675.01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3423.5</v>
      </c>
      <c r="D45" s="45">
        <f>D46+D47+D48+D49+D50+D51+D52+D54+D55+D56+D57+D53</f>
        <v>3053.0499999999997</v>
      </c>
      <c r="E45" s="35">
        <f aca="true" t="shared" si="5" ref="E45:E51">$D:$D/$B:$B*100</f>
        <v>27.698344295758677</v>
      </c>
      <c r="F45" s="35">
        <f aca="true" t="shared" si="6" ref="F45:F54">$D:$D/$C:$C*100</f>
        <v>89.1792025704688</v>
      </c>
      <c r="G45" s="45">
        <f>G46+G47+G48+G49+G50+G51+G52+G54+G55+G56+G57</f>
        <v>3313.0600000000004</v>
      </c>
      <c r="H45" s="35">
        <f t="shared" si="4"/>
        <v>92.15196827102436</v>
      </c>
      <c r="I45" s="45">
        <f>I46+I47+I48+I49+I50+I51+I52+I54+I55+I56+I57</f>
        <v>776.56</v>
      </c>
    </row>
    <row r="46" spans="1:9" ht="25.5">
      <c r="A46" s="3" t="s">
        <v>18</v>
      </c>
      <c r="B46" s="37">
        <v>231.5</v>
      </c>
      <c r="C46" s="37">
        <v>46.75</v>
      </c>
      <c r="D46" s="37">
        <v>66.62</v>
      </c>
      <c r="E46" s="35">
        <f t="shared" si="5"/>
        <v>28.777537796976244</v>
      </c>
      <c r="F46" s="35">
        <f t="shared" si="6"/>
        <v>142.50267379679144</v>
      </c>
      <c r="G46" s="37">
        <v>47.57</v>
      </c>
      <c r="H46" s="35">
        <f t="shared" si="4"/>
        <v>140.04624763506413</v>
      </c>
      <c r="I46" s="37">
        <v>45.29</v>
      </c>
    </row>
    <row r="47" spans="1:9" ht="63.75">
      <c r="A47" s="3" t="s">
        <v>150</v>
      </c>
      <c r="B47" s="37">
        <v>140</v>
      </c>
      <c r="C47" s="37">
        <v>19</v>
      </c>
      <c r="D47" s="37">
        <v>76.05</v>
      </c>
      <c r="E47" s="35">
        <f t="shared" si="5"/>
        <v>54.32142857142856</v>
      </c>
      <c r="F47" s="35">
        <f t="shared" si="6"/>
        <v>400.2631578947368</v>
      </c>
      <c r="G47" s="37">
        <v>6.28</v>
      </c>
      <c r="H47" s="35">
        <v>0</v>
      </c>
      <c r="I47" s="37">
        <v>54</v>
      </c>
    </row>
    <row r="48" spans="1:9" ht="52.5" customHeight="1">
      <c r="A48" s="5" t="s">
        <v>143</v>
      </c>
      <c r="B48" s="37">
        <v>60</v>
      </c>
      <c r="C48" s="37">
        <v>31.3</v>
      </c>
      <c r="D48" s="37">
        <v>56.16</v>
      </c>
      <c r="E48" s="35">
        <f t="shared" si="5"/>
        <v>93.6</v>
      </c>
      <c r="F48" s="35">
        <f t="shared" si="6"/>
        <v>179.42492012779553</v>
      </c>
      <c r="G48" s="37">
        <v>38.84</v>
      </c>
      <c r="H48" s="35">
        <f>$D:$D/$G:$G*100</f>
        <v>144.5932028836251</v>
      </c>
      <c r="I48" s="37">
        <v>12.35</v>
      </c>
    </row>
    <row r="49" spans="1:9" ht="38.25">
      <c r="A49" s="3" t="s">
        <v>19</v>
      </c>
      <c r="B49" s="37">
        <v>447</v>
      </c>
      <c r="C49" s="37">
        <v>106.5</v>
      </c>
      <c r="D49" s="37">
        <v>161.77</v>
      </c>
      <c r="E49" s="35">
        <f t="shared" si="5"/>
        <v>36.19015659955257</v>
      </c>
      <c r="F49" s="35">
        <f t="shared" si="6"/>
        <v>151.8967136150235</v>
      </c>
      <c r="G49" s="37">
        <v>104.38</v>
      </c>
      <c r="H49" s="35">
        <f>$D:$D/$G:$G*100</f>
        <v>154.98179727917227</v>
      </c>
      <c r="I49" s="37">
        <v>38.86</v>
      </c>
    </row>
    <row r="50" spans="1:9" ht="63.75">
      <c r="A50" s="3" t="s">
        <v>20</v>
      </c>
      <c r="B50" s="37">
        <v>2332</v>
      </c>
      <c r="C50" s="37">
        <v>740.6</v>
      </c>
      <c r="D50" s="37">
        <v>861.01</v>
      </c>
      <c r="E50" s="35">
        <f t="shared" si="5"/>
        <v>36.92152658662093</v>
      </c>
      <c r="F50" s="35">
        <f t="shared" si="6"/>
        <v>116.25843910342965</v>
      </c>
      <c r="G50" s="37">
        <v>729.19</v>
      </c>
      <c r="H50" s="35">
        <f>$D:$D/$G:$G*100</f>
        <v>118.07759294559716</v>
      </c>
      <c r="I50" s="37">
        <v>140.42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f t="shared" si="5"/>
        <v>1.2</v>
      </c>
      <c r="F51" s="35">
        <v>0</v>
      </c>
      <c r="G51" s="37">
        <v>0</v>
      </c>
      <c r="H51" s="35">
        <v>0</v>
      </c>
      <c r="I51" s="37">
        <v>0</v>
      </c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f t="shared" si="6"/>
        <v>0</v>
      </c>
      <c r="G52" s="37">
        <v>96</v>
      </c>
      <c r="H52" s="35">
        <f>$D:$D/$G:$G*100</f>
        <v>0</v>
      </c>
      <c r="I52" s="37">
        <v>0</v>
      </c>
    </row>
    <row r="53" spans="1:9" ht="72" customHeight="1">
      <c r="A53" s="3" t="s">
        <v>144</v>
      </c>
      <c r="B53" s="37">
        <v>0</v>
      </c>
      <c r="C53" s="37">
        <v>0</v>
      </c>
      <c r="D53" s="37">
        <v>0.29</v>
      </c>
      <c r="E53" s="35">
        <v>0</v>
      </c>
      <c r="F53" s="35">
        <v>0</v>
      </c>
      <c r="G53" s="37">
        <v>0</v>
      </c>
      <c r="H53" s="35">
        <v>0</v>
      </c>
      <c r="I53" s="37">
        <v>0</v>
      </c>
    </row>
    <row r="54" spans="1:9" ht="84.75" customHeight="1">
      <c r="A54" s="3" t="s">
        <v>121</v>
      </c>
      <c r="B54" s="37">
        <v>15</v>
      </c>
      <c r="C54" s="37">
        <v>15</v>
      </c>
      <c r="D54" s="37">
        <v>1.6</v>
      </c>
      <c r="E54" s="35">
        <f>$D:$D/$B:$B*100</f>
        <v>10.666666666666668</v>
      </c>
      <c r="F54" s="35">
        <f t="shared" si="6"/>
        <v>10.666666666666668</v>
      </c>
      <c r="G54" s="37">
        <v>0.3</v>
      </c>
      <c r="H54" s="35">
        <f>$D:$D/$G:$G*100</f>
        <v>533.3333333333334</v>
      </c>
      <c r="I54" s="37">
        <v>1.6</v>
      </c>
    </row>
    <row r="55" spans="1:9" ht="54.75" customHeight="1">
      <c r="A55" s="3" t="s">
        <v>122</v>
      </c>
      <c r="B55" s="37">
        <v>4272.8</v>
      </c>
      <c r="C55" s="37">
        <v>1453.35</v>
      </c>
      <c r="D55" s="37">
        <v>972.42</v>
      </c>
      <c r="E55" s="35">
        <f>$D:$D/$B:$B*100</f>
        <v>22.75837858079011</v>
      </c>
      <c r="F55" s="35">
        <f>$D:$D/$C:$C*100</f>
        <v>66.90886572401693</v>
      </c>
      <c r="G55" s="37">
        <v>1497.74</v>
      </c>
      <c r="H55" s="35">
        <v>0</v>
      </c>
      <c r="I55" s="37">
        <v>221.03</v>
      </c>
    </row>
    <row r="56" spans="1:9" ht="63.75">
      <c r="A56" s="3" t="s">
        <v>95</v>
      </c>
      <c r="B56" s="37">
        <v>17</v>
      </c>
      <c r="C56" s="37">
        <v>8.8</v>
      </c>
      <c r="D56" s="37">
        <v>8.18</v>
      </c>
      <c r="E56" s="35">
        <f>$D:$D/$B:$B*100</f>
        <v>48.11764705882353</v>
      </c>
      <c r="F56" s="35">
        <f>$D:$D/$C:$C*100</f>
        <v>92.95454545454544</v>
      </c>
      <c r="G56" s="37">
        <v>8.8</v>
      </c>
      <c r="H56" s="35">
        <v>0</v>
      </c>
      <c r="I56" s="37">
        <v>3.06</v>
      </c>
    </row>
    <row r="57" spans="1:9" ht="38.25">
      <c r="A57" s="3" t="s">
        <v>23</v>
      </c>
      <c r="B57" s="37">
        <v>3301.2</v>
      </c>
      <c r="C57" s="37">
        <v>906.2</v>
      </c>
      <c r="D57" s="37">
        <v>848.59</v>
      </c>
      <c r="E57" s="35">
        <f>$D:$D/$B:$B*100</f>
        <v>25.705501029928513</v>
      </c>
      <c r="F57" s="35">
        <f>$D:$D/$C:$C*100</f>
        <v>93.642683734275</v>
      </c>
      <c r="G57" s="37">
        <v>783.96</v>
      </c>
      <c r="H57" s="35">
        <f>$D:$D/$G:$G*100</f>
        <v>108.24404306342159</v>
      </c>
      <c r="I57" s="37">
        <v>259.95</v>
      </c>
    </row>
    <row r="58" spans="1:9" ht="12.75">
      <c r="A58" s="6" t="s">
        <v>24</v>
      </c>
      <c r="B58" s="36">
        <v>130</v>
      </c>
      <c r="C58" s="36">
        <v>42.9</v>
      </c>
      <c r="D58" s="36">
        <v>729.66</v>
      </c>
      <c r="E58" s="35">
        <f>$D:$D/$B:$B*100</f>
        <v>561.276923076923</v>
      </c>
      <c r="F58" s="35">
        <f>$D:$D/$C:$C*100</f>
        <v>1700.839160839161</v>
      </c>
      <c r="G58" s="36">
        <v>285.87</v>
      </c>
      <c r="H58" s="35">
        <f>$D:$D/$G:$G*100</f>
        <v>255.2418931682233</v>
      </c>
      <c r="I58" s="36">
        <v>219.13</v>
      </c>
    </row>
    <row r="59" spans="1:9" ht="12.75">
      <c r="A59" s="8" t="s">
        <v>25</v>
      </c>
      <c r="B59" s="45">
        <f>B7+B15+B20+B24+B27+B31+B34+B39+B40+B41+B58+B45</f>
        <v>402608.5000000001</v>
      </c>
      <c r="C59" s="45">
        <f>C7+C15+C20+C24+C27+C31+C34+C39+C40+C41+C58+C45</f>
        <v>118755.27</v>
      </c>
      <c r="D59" s="45">
        <f>D7+D15+D20+D24+D27+D31+D34+D39+D40+D41+D58+D45</f>
        <v>118902.53000000001</v>
      </c>
      <c r="E59" s="35">
        <f aca="true" t="shared" si="7" ref="E59:E66">$D:$D/$B:$B*100</f>
        <v>29.533040161844564</v>
      </c>
      <c r="F59" s="35">
        <f aca="true" t="shared" si="8" ref="F59:F64">$D:$D/$C:$C*100</f>
        <v>100.12400291793367</v>
      </c>
      <c r="G59" s="45">
        <f>G7+G15+G20+G24+G27+G31+G34+G39+G40+G41+G58+G45</f>
        <v>126422.14000000001</v>
      </c>
      <c r="H59" s="35">
        <f>$D:$D/$G:$G*100</f>
        <v>94.05198329976064</v>
      </c>
      <c r="I59" s="45">
        <f>I7+I15+I20+I24+I27+I31+I34+I39+I40+I41+I58+I45</f>
        <v>39050.10999999999</v>
      </c>
    </row>
    <row r="60" spans="1:9" ht="12.75">
      <c r="A60" s="8" t="s">
        <v>26</v>
      </c>
      <c r="B60" s="45">
        <f>B61+B66</f>
        <v>1373197.1800000002</v>
      </c>
      <c r="C60" s="45">
        <f>C61+C66</f>
        <v>411638.76</v>
      </c>
      <c r="D60" s="45">
        <f>D61+D66</f>
        <v>442699.86000000004</v>
      </c>
      <c r="E60" s="35">
        <f t="shared" si="7"/>
        <v>32.23862286113929</v>
      </c>
      <c r="F60" s="35">
        <f t="shared" si="8"/>
        <v>107.54571799798444</v>
      </c>
      <c r="G60" s="45">
        <f>G61+G66</f>
        <v>351373.92</v>
      </c>
      <c r="H60" s="35">
        <f>$D:$D/$G:$G*100</f>
        <v>125.99109803026931</v>
      </c>
      <c r="I60" s="45">
        <f>I61+I66</f>
        <v>203407.12</v>
      </c>
    </row>
    <row r="61" spans="1:9" ht="25.5">
      <c r="A61" s="8" t="s">
        <v>27</v>
      </c>
      <c r="B61" s="45">
        <f>B62+B63+B64+B65</f>
        <v>1376196.07</v>
      </c>
      <c r="C61" s="45">
        <f>C62+C63+C64+C65</f>
        <v>414637.65</v>
      </c>
      <c r="D61" s="45">
        <f>D62+D63+D64+D65</f>
        <v>446284.16000000003</v>
      </c>
      <c r="E61" s="35">
        <f t="shared" si="7"/>
        <v>32.42882098914873</v>
      </c>
      <c r="F61" s="35">
        <f t="shared" si="8"/>
        <v>107.63232909505444</v>
      </c>
      <c r="G61" s="45">
        <f>G62+G63+G64+G65</f>
        <v>359404.75</v>
      </c>
      <c r="H61" s="35">
        <f>$D:$D/$G:$G*100</f>
        <v>124.17313905840143</v>
      </c>
      <c r="I61" s="45">
        <f>I62+I63+I64+I65</f>
        <v>203447.63999999998</v>
      </c>
    </row>
    <row r="62" spans="1:9" ht="12.75">
      <c r="A62" s="3" t="s">
        <v>28</v>
      </c>
      <c r="B62" s="37">
        <v>276586.7</v>
      </c>
      <c r="C62" s="37">
        <f>116671.11</f>
        <v>116671.11</v>
      </c>
      <c r="D62" s="37">
        <v>162250.7</v>
      </c>
      <c r="E62" s="35">
        <f t="shared" si="7"/>
        <v>58.661786701963614</v>
      </c>
      <c r="F62" s="35">
        <f t="shared" si="8"/>
        <v>139.06673211560258</v>
      </c>
      <c r="G62" s="37">
        <v>107014.4</v>
      </c>
      <c r="H62" s="35">
        <v>0</v>
      </c>
      <c r="I62" s="37">
        <v>69297.9</v>
      </c>
    </row>
    <row r="63" spans="1:9" ht="12.75">
      <c r="A63" s="3" t="s">
        <v>29</v>
      </c>
      <c r="B63" s="37">
        <v>432984.87</v>
      </c>
      <c r="C63" s="37">
        <f>120186.36</f>
        <v>120186.36</v>
      </c>
      <c r="D63" s="37">
        <v>122690.85</v>
      </c>
      <c r="E63" s="35">
        <f t="shared" si="7"/>
        <v>28.33605941011288</v>
      </c>
      <c r="F63" s="35">
        <f t="shared" si="8"/>
        <v>102.08383879834616</v>
      </c>
      <c r="G63" s="37">
        <v>9366.95</v>
      </c>
      <c r="H63" s="35">
        <v>0</v>
      </c>
      <c r="I63" s="37">
        <v>85813.87</v>
      </c>
    </row>
    <row r="64" spans="1:9" ht="12.75">
      <c r="A64" s="3" t="s">
        <v>30</v>
      </c>
      <c r="B64" s="37">
        <v>666616.2</v>
      </c>
      <c r="C64" s="37">
        <v>177780.18</v>
      </c>
      <c r="D64" s="37">
        <v>161342.61</v>
      </c>
      <c r="E64" s="35">
        <f t="shared" si="7"/>
        <v>24.20322368403288</v>
      </c>
      <c r="F64" s="35">
        <f t="shared" si="8"/>
        <v>90.75399181168564</v>
      </c>
      <c r="G64" s="37">
        <v>242701.58</v>
      </c>
      <c r="H64" s="35">
        <f>$D:$D/$G:$G*100</f>
        <v>66.47777488716801</v>
      </c>
      <c r="I64" s="37">
        <v>48335.87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7"/>
        <v>0</v>
      </c>
      <c r="F65" s="35">
        <v>0</v>
      </c>
      <c r="G65" s="37">
        <v>321.82</v>
      </c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-3584.3</v>
      </c>
      <c r="E66" s="35">
        <f t="shared" si="7"/>
        <v>119.5208893957431</v>
      </c>
      <c r="F66" s="35">
        <v>0</v>
      </c>
      <c r="G66" s="36">
        <v>-8030.83</v>
      </c>
      <c r="H66" s="35">
        <f>$D:$D/$G:$G*100</f>
        <v>44.63175039192711</v>
      </c>
      <c r="I66" s="36">
        <v>-40.52</v>
      </c>
    </row>
    <row r="67" spans="1:9" ht="12.75">
      <c r="A67" s="6" t="s">
        <v>32</v>
      </c>
      <c r="B67" s="45">
        <f>B60+B59</f>
        <v>1775805.6800000002</v>
      </c>
      <c r="C67" s="45">
        <f>C60+C59</f>
        <v>530394.03</v>
      </c>
      <c r="D67" s="45">
        <f>D60+D59</f>
        <v>561602.39</v>
      </c>
      <c r="E67" s="35">
        <f>$D:$D/$B:$B*100</f>
        <v>31.625216448232102</v>
      </c>
      <c r="F67" s="35">
        <f>$D:$D/$C:$C*100</f>
        <v>105.88399533833366</v>
      </c>
      <c r="G67" s="45">
        <f>G60+G59</f>
        <v>477796.06</v>
      </c>
      <c r="H67" s="35">
        <f>$D:$D/$G:$G*100</f>
        <v>117.5401885900859</v>
      </c>
      <c r="I67" s="45">
        <f>I60+I59</f>
        <v>242457.22999999998</v>
      </c>
    </row>
    <row r="68" spans="1:9" ht="12.75">
      <c r="A68" s="67" t="s">
        <v>34</v>
      </c>
      <c r="B68" s="68"/>
      <c r="C68" s="68"/>
      <c r="D68" s="68"/>
      <c r="E68" s="68"/>
      <c r="F68" s="68"/>
      <c r="G68" s="68"/>
      <c r="H68" s="68"/>
      <c r="I68" s="69"/>
    </row>
    <row r="69" spans="1:9" ht="12.75">
      <c r="A69" s="13" t="s">
        <v>35</v>
      </c>
      <c r="B69" s="45">
        <f>B70+B71+B72+B73+B74+B75+B76+B77</f>
        <v>64703.259999999995</v>
      </c>
      <c r="C69" s="45">
        <f>C70+C71+C72+C73+C74+C75+C76+C77</f>
        <v>19809.329999999998</v>
      </c>
      <c r="D69" s="45">
        <f>D70+D71+D72+D73+D74+D75+D76+D77</f>
        <v>18619.43</v>
      </c>
      <c r="E69" s="35">
        <f>$D:$D/$B:$B*100</f>
        <v>28.776648966373568</v>
      </c>
      <c r="F69" s="35">
        <f>$D:$D/$C:$C*100</f>
        <v>93.9932345011164</v>
      </c>
      <c r="G69" s="45">
        <f>G70+G71+G72+G73+G74+G75+G76+G77</f>
        <v>19570.93</v>
      </c>
      <c r="H69" s="35">
        <f>$D:$D/$G:$G*100</f>
        <v>95.1381973161214</v>
      </c>
      <c r="I69" s="45">
        <f>I70+I71+I72+I73+I74+I75+I76+I77</f>
        <v>5343.95</v>
      </c>
    </row>
    <row r="70" spans="1:10" ht="14.25" customHeight="1">
      <c r="A70" s="14" t="s">
        <v>36</v>
      </c>
      <c r="B70" s="46">
        <v>609.54</v>
      </c>
      <c r="C70" s="46">
        <v>82.54</v>
      </c>
      <c r="D70" s="46">
        <v>0</v>
      </c>
      <c r="E70" s="38">
        <f>$D:$D/$B:$B*100</f>
        <v>0</v>
      </c>
      <c r="F70" s="38">
        <f>$D:$D/$C:$C*100</f>
        <v>0</v>
      </c>
      <c r="G70" s="46">
        <v>385.6</v>
      </c>
      <c r="H70" s="38">
        <f>$D:$D/$G:$G*100</f>
        <v>0</v>
      </c>
      <c r="I70" s="46">
        <v>0</v>
      </c>
      <c r="J70" s="61">
        <f>D70-Март!D70</f>
        <v>0</v>
      </c>
    </row>
    <row r="71" spans="1:10" ht="12.75">
      <c r="A71" s="14" t="s">
        <v>37</v>
      </c>
      <c r="B71" s="46">
        <v>5709.66</v>
      </c>
      <c r="C71" s="46">
        <v>1461.53</v>
      </c>
      <c r="D71" s="46">
        <v>1285.49</v>
      </c>
      <c r="E71" s="38">
        <f>$D:$D/$B:$B*100</f>
        <v>22.51430032611399</v>
      </c>
      <c r="F71" s="38">
        <f>$D:$D/$C:$C*100</f>
        <v>87.95508816103673</v>
      </c>
      <c r="G71" s="46">
        <v>1578.2</v>
      </c>
      <c r="H71" s="38">
        <f>$D:$D/$G:$G*100</f>
        <v>81.45292104929666</v>
      </c>
      <c r="I71" s="46">
        <v>314.57</v>
      </c>
      <c r="J71" s="61"/>
    </row>
    <row r="72" spans="1:10" ht="25.5">
      <c r="A72" s="14" t="s">
        <v>38</v>
      </c>
      <c r="B72" s="46">
        <v>35384.24</v>
      </c>
      <c r="C72" s="46">
        <v>11284.23</v>
      </c>
      <c r="D72" s="46">
        <v>10646.48</v>
      </c>
      <c r="E72" s="38">
        <f>$D:$D/$B:$B*100</f>
        <v>30.08819745739911</v>
      </c>
      <c r="F72" s="38">
        <f>$D:$D/$C:$C*100</f>
        <v>94.3483073280144</v>
      </c>
      <c r="G72" s="46">
        <v>10866.61</v>
      </c>
      <c r="H72" s="38">
        <f>$D:$D/$G:$G*100</f>
        <v>97.97425323997088</v>
      </c>
      <c r="I72" s="46">
        <v>2840.86</v>
      </c>
      <c r="J72" s="61"/>
    </row>
    <row r="73" spans="1:10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8">
        <v>0</v>
      </c>
      <c r="I73" s="37">
        <v>0</v>
      </c>
      <c r="J73" s="61"/>
    </row>
    <row r="74" spans="1:10" ht="25.5">
      <c r="A74" s="3" t="s">
        <v>39</v>
      </c>
      <c r="B74" s="46">
        <v>10118.42</v>
      </c>
      <c r="C74" s="46">
        <v>3378.64</v>
      </c>
      <c r="D74" s="46">
        <v>3285.69</v>
      </c>
      <c r="E74" s="38">
        <f>$D:$D/$B:$B*100</f>
        <v>32.47236228581142</v>
      </c>
      <c r="F74" s="38">
        <f>$D:$D/$C:$C*100</f>
        <v>97.24889304572254</v>
      </c>
      <c r="G74" s="46">
        <v>2951.95</v>
      </c>
      <c r="H74" s="38">
        <f>$D:$D/$G:$G*100</f>
        <v>111.30574704856113</v>
      </c>
      <c r="I74" s="46">
        <v>898.78</v>
      </c>
      <c r="J74" s="61"/>
    </row>
    <row r="75" spans="1:10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8">
        <v>0</v>
      </c>
      <c r="I75" s="46">
        <v>0</v>
      </c>
      <c r="J75" s="61"/>
    </row>
    <row r="76" spans="1:10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8">
        <v>0</v>
      </c>
      <c r="I76" s="46">
        <v>0</v>
      </c>
      <c r="J76" s="61"/>
    </row>
    <row r="77" spans="1:10" ht="12.75">
      <c r="A77" s="3" t="s">
        <v>42</v>
      </c>
      <c r="B77" s="46">
        <v>12581.4</v>
      </c>
      <c r="C77" s="46">
        <v>3602.39</v>
      </c>
      <c r="D77" s="46">
        <v>3401.77</v>
      </c>
      <c r="E77" s="38">
        <f>$D:$D/$B:$B*100</f>
        <v>27.03808797113199</v>
      </c>
      <c r="F77" s="38">
        <f>$D:$D/$C:$C*100</f>
        <v>94.4309194729055</v>
      </c>
      <c r="G77" s="46">
        <v>3788.57</v>
      </c>
      <c r="H77" s="38">
        <f>$D:$D/$G:$G*100</f>
        <v>89.79034305819874</v>
      </c>
      <c r="I77" s="46">
        <v>1289.74</v>
      </c>
      <c r="J77" s="61"/>
    </row>
    <row r="78" spans="1:10" ht="12.75">
      <c r="A78" s="13" t="s">
        <v>43</v>
      </c>
      <c r="B78" s="36">
        <v>260.2</v>
      </c>
      <c r="C78" s="36">
        <v>82.36</v>
      </c>
      <c r="D78" s="36">
        <v>72.67</v>
      </c>
      <c r="E78" s="35">
        <f>$D:$D/$B:$B*100</f>
        <v>27.928516525749426</v>
      </c>
      <c r="F78" s="35">
        <f>$D:$D/$C:$C*100</f>
        <v>88.23457989315202</v>
      </c>
      <c r="G78" s="36">
        <v>49.13</v>
      </c>
      <c r="H78" s="35">
        <f>$D:$D/$G:$G*100</f>
        <v>147.91369835131286</v>
      </c>
      <c r="I78" s="36">
        <v>31.63</v>
      </c>
      <c r="J78" s="61"/>
    </row>
    <row r="79" spans="1:10" ht="25.5">
      <c r="A79" s="15" t="s">
        <v>44</v>
      </c>
      <c r="B79" s="36">
        <v>2045.473</v>
      </c>
      <c r="C79" s="36">
        <v>747.99</v>
      </c>
      <c r="D79" s="36">
        <v>721.32</v>
      </c>
      <c r="E79" s="35">
        <f>$D:$D/$B:$B*100</f>
        <v>35.264215171747566</v>
      </c>
      <c r="F79" s="35">
        <f>$D:$D/$C:$C*100</f>
        <v>96.43444431075282</v>
      </c>
      <c r="G79" s="36">
        <v>644.36</v>
      </c>
      <c r="H79" s="35">
        <f>$D:$D/$G:$G*100</f>
        <v>111.94363399341982</v>
      </c>
      <c r="I79" s="36">
        <v>271.61</v>
      </c>
      <c r="J79" s="61"/>
    </row>
    <row r="80" spans="1:10" ht="12.75">
      <c r="A80" s="13" t="s">
        <v>45</v>
      </c>
      <c r="B80" s="45">
        <f>B81+B82+B83+B84+B85</f>
        <v>128630.92</v>
      </c>
      <c r="C80" s="45">
        <f>C81+C82+C83+C84+C85</f>
        <v>18926.16</v>
      </c>
      <c r="D80" s="45">
        <f>D81+D82+D83+D84+D85</f>
        <v>13461.08</v>
      </c>
      <c r="E80" s="35">
        <f>$D:$D/$B:$B*100</f>
        <v>10.464886669550369</v>
      </c>
      <c r="F80" s="35">
        <f>$D:$D/$C:$C*100</f>
        <v>71.12420057740187</v>
      </c>
      <c r="G80" s="45">
        <f>G81+G82+G83+G84+G85</f>
        <v>13703.259999999998</v>
      </c>
      <c r="H80" s="35">
        <f>$D:$D/$G:$G*100</f>
        <v>98.23268331769229</v>
      </c>
      <c r="I80" s="45">
        <f>I81+I82+I83+I84+I85</f>
        <v>2241.02</v>
      </c>
      <c r="J80" s="61"/>
    </row>
    <row r="81" spans="1:10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  <c r="J81" s="61"/>
    </row>
    <row r="82" spans="1:10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  <c r="J82" s="61"/>
    </row>
    <row r="83" spans="1:10" ht="12.75">
      <c r="A83" s="14" t="s">
        <v>46</v>
      </c>
      <c r="B83" s="46">
        <v>12996</v>
      </c>
      <c r="C83" s="46">
        <v>3202.33</v>
      </c>
      <c r="D83" s="46">
        <v>3202.33</v>
      </c>
      <c r="E83" s="38">
        <f aca="true" t="shared" si="9" ref="E83:E108">$D:$D/$B:$B*100</f>
        <v>24.640889504462912</v>
      </c>
      <c r="F83" s="38">
        <f aca="true" t="shared" si="10" ref="F83:F98">$D:$D/$C:$C*100</f>
        <v>100</v>
      </c>
      <c r="G83" s="46">
        <v>2594.8</v>
      </c>
      <c r="H83" s="38">
        <f>$D:$D/$G:$G*100</f>
        <v>123.4133651919223</v>
      </c>
      <c r="I83" s="46">
        <v>1103.51</v>
      </c>
      <c r="J83" s="61"/>
    </row>
    <row r="84" spans="1:10" ht="12.75">
      <c r="A84" s="16" t="s">
        <v>89</v>
      </c>
      <c r="B84" s="37">
        <v>104763.42</v>
      </c>
      <c r="C84" s="37">
        <v>11959.49</v>
      </c>
      <c r="D84" s="37">
        <v>7360.92</v>
      </c>
      <c r="E84" s="38">
        <f t="shared" si="9"/>
        <v>7.026231102421056</v>
      </c>
      <c r="F84" s="38">
        <f t="shared" si="10"/>
        <v>61.54877841780879</v>
      </c>
      <c r="G84" s="37">
        <v>8194.57</v>
      </c>
      <c r="H84" s="38">
        <f>$D:$D/$G:$G*100</f>
        <v>89.82679994191275</v>
      </c>
      <c r="I84" s="37">
        <v>330.82</v>
      </c>
      <c r="J84" s="61"/>
    </row>
    <row r="85" spans="1:10" ht="12.75">
      <c r="A85" s="14" t="s">
        <v>47</v>
      </c>
      <c r="B85" s="46">
        <v>10871.5</v>
      </c>
      <c r="C85" s="46">
        <v>3764.34</v>
      </c>
      <c r="D85" s="46">
        <v>2897.83</v>
      </c>
      <c r="E85" s="38">
        <f t="shared" si="9"/>
        <v>26.65529135813825</v>
      </c>
      <c r="F85" s="38">
        <f t="shared" si="10"/>
        <v>76.98109097477911</v>
      </c>
      <c r="G85" s="46">
        <v>2913.89</v>
      </c>
      <c r="H85" s="38">
        <f>$D:$D/$G:$G*100</f>
        <v>99.44884673065901</v>
      </c>
      <c r="I85" s="46">
        <v>806.69</v>
      </c>
      <c r="J85" s="61"/>
    </row>
    <row r="86" spans="1:10" ht="12.75">
      <c r="A86" s="13" t="s">
        <v>48</v>
      </c>
      <c r="B86" s="45">
        <f>B87+B88+B89+B90</f>
        <v>259443.63</v>
      </c>
      <c r="C86" s="45">
        <f>C87+C88+C89+C90</f>
        <v>114010.41</v>
      </c>
      <c r="D86" s="45">
        <f>D87+D88+D89+D90</f>
        <v>110727.59000000001</v>
      </c>
      <c r="E86" s="35">
        <f t="shared" si="9"/>
        <v>42.67886245655752</v>
      </c>
      <c r="F86" s="35">
        <f t="shared" si="10"/>
        <v>97.12059626835831</v>
      </c>
      <c r="G86" s="45">
        <f>G87+G88+G89+G90</f>
        <v>14801.99</v>
      </c>
      <c r="H86" s="35">
        <f>$D:$D/$G:$G*100</f>
        <v>748.0588083088829</v>
      </c>
      <c r="I86" s="45">
        <f>I87+I88+I89+I90</f>
        <v>74997.68000000001</v>
      </c>
      <c r="J86" s="61"/>
    </row>
    <row r="87" spans="1:10" ht="12.75">
      <c r="A87" s="14" t="s">
        <v>49</v>
      </c>
      <c r="B87" s="46">
        <v>171467.87</v>
      </c>
      <c r="C87" s="46">
        <v>99075.13</v>
      </c>
      <c r="D87" s="46">
        <v>99075.13</v>
      </c>
      <c r="E87" s="38">
        <f t="shared" si="9"/>
        <v>57.78058011684638</v>
      </c>
      <c r="F87" s="38">
        <f t="shared" si="10"/>
        <v>100</v>
      </c>
      <c r="G87" s="46">
        <v>0</v>
      </c>
      <c r="H87" s="38">
        <v>0</v>
      </c>
      <c r="I87" s="46">
        <v>72075.13</v>
      </c>
      <c r="J87" s="61"/>
    </row>
    <row r="88" spans="1:10" ht="12.75">
      <c r="A88" s="14" t="s">
        <v>50</v>
      </c>
      <c r="B88" s="46">
        <v>22949.91</v>
      </c>
      <c r="C88" s="46">
        <v>2139.8</v>
      </c>
      <c r="D88" s="46">
        <v>2.3</v>
      </c>
      <c r="E88" s="38">
        <f t="shared" si="9"/>
        <v>0.01002182579365235</v>
      </c>
      <c r="F88" s="38">
        <f t="shared" si="10"/>
        <v>0.1074866809982241</v>
      </c>
      <c r="G88" s="46">
        <v>4405.84</v>
      </c>
      <c r="H88" s="38">
        <v>0</v>
      </c>
      <c r="I88" s="46">
        <v>0</v>
      </c>
      <c r="J88" s="61"/>
    </row>
    <row r="89" spans="1:10" ht="12.75">
      <c r="A89" s="14" t="s">
        <v>51</v>
      </c>
      <c r="B89" s="46">
        <v>33178.75</v>
      </c>
      <c r="C89" s="46">
        <v>6313.53</v>
      </c>
      <c r="D89" s="46">
        <v>5311.86</v>
      </c>
      <c r="E89" s="38">
        <f t="shared" si="9"/>
        <v>16.009825566062613</v>
      </c>
      <c r="F89" s="38">
        <f t="shared" si="10"/>
        <v>84.13454913495303</v>
      </c>
      <c r="G89" s="46">
        <v>4662.41</v>
      </c>
      <c r="H89" s="38">
        <f aca="true" t="shared" si="11" ref="H89:H98">$D:$D/$G:$G*100</f>
        <v>113.92949140037018</v>
      </c>
      <c r="I89" s="46">
        <v>1280.82</v>
      </c>
      <c r="J89" s="61"/>
    </row>
    <row r="90" spans="1:10" ht="12.75">
      <c r="A90" s="14" t="s">
        <v>52</v>
      </c>
      <c r="B90" s="46">
        <v>31847.1</v>
      </c>
      <c r="C90" s="46">
        <v>6481.95</v>
      </c>
      <c r="D90" s="46">
        <v>6338.3</v>
      </c>
      <c r="E90" s="38">
        <f t="shared" si="9"/>
        <v>19.902283096420085</v>
      </c>
      <c r="F90" s="38">
        <f t="shared" si="10"/>
        <v>97.78384591056705</v>
      </c>
      <c r="G90" s="46">
        <v>5733.74</v>
      </c>
      <c r="H90" s="38">
        <f t="shared" si="11"/>
        <v>110.5439032812789</v>
      </c>
      <c r="I90" s="46">
        <v>1641.73</v>
      </c>
      <c r="J90" s="61"/>
    </row>
    <row r="91" spans="1:10" ht="12.75">
      <c r="A91" s="17" t="s">
        <v>53</v>
      </c>
      <c r="B91" s="45">
        <f>B92+B93+B94+B95</f>
        <v>1009621.69</v>
      </c>
      <c r="C91" s="45">
        <f>C92+C93+C94+C95</f>
        <v>280963.75999999995</v>
      </c>
      <c r="D91" s="45">
        <f>D92+D93+D94+D95</f>
        <v>262281.08999999997</v>
      </c>
      <c r="E91" s="35">
        <f t="shared" si="9"/>
        <v>25.978155243475403</v>
      </c>
      <c r="F91" s="35">
        <f t="shared" si="10"/>
        <v>93.35050541749584</v>
      </c>
      <c r="G91" s="45">
        <f>G92+G93+G94+G95</f>
        <v>260127.3</v>
      </c>
      <c r="H91" s="35">
        <f t="shared" si="11"/>
        <v>100.82797537974675</v>
      </c>
      <c r="I91" s="45">
        <f>I92+I93+I94+I95</f>
        <v>77114.45</v>
      </c>
      <c r="J91" s="61"/>
    </row>
    <row r="92" spans="1:10" ht="12.75">
      <c r="A92" s="14" t="s">
        <v>54</v>
      </c>
      <c r="B92" s="46">
        <v>388816.6</v>
      </c>
      <c r="C92" s="46">
        <v>108473.66</v>
      </c>
      <c r="D92" s="46">
        <v>100700.51</v>
      </c>
      <c r="E92" s="38">
        <f t="shared" si="9"/>
        <v>25.89923115422541</v>
      </c>
      <c r="F92" s="38">
        <f t="shared" si="10"/>
        <v>92.83406681400811</v>
      </c>
      <c r="G92" s="46">
        <v>101013.59</v>
      </c>
      <c r="H92" s="38">
        <f t="shared" si="11"/>
        <v>99.69006150558553</v>
      </c>
      <c r="I92" s="46">
        <v>28877.21</v>
      </c>
      <c r="J92" s="61"/>
    </row>
    <row r="93" spans="1:10" ht="12.75">
      <c r="A93" s="14" t="s">
        <v>55</v>
      </c>
      <c r="B93" s="46">
        <v>547616.33</v>
      </c>
      <c r="C93" s="46">
        <v>151129.21</v>
      </c>
      <c r="D93" s="46">
        <v>143273.73</v>
      </c>
      <c r="E93" s="38">
        <f t="shared" si="9"/>
        <v>26.16315879404108</v>
      </c>
      <c r="F93" s="38">
        <f t="shared" si="10"/>
        <v>94.80214314625215</v>
      </c>
      <c r="G93" s="46">
        <v>139720.15</v>
      </c>
      <c r="H93" s="38">
        <f t="shared" si="11"/>
        <v>102.54335541437653</v>
      </c>
      <c r="I93" s="46">
        <v>41856.06</v>
      </c>
      <c r="J93" s="61"/>
    </row>
    <row r="94" spans="1:10" ht="12.75">
      <c r="A94" s="14" t="s">
        <v>56</v>
      </c>
      <c r="B94" s="46">
        <v>23459.64</v>
      </c>
      <c r="C94" s="46">
        <v>6377.54</v>
      </c>
      <c r="D94" s="46">
        <v>4651.49</v>
      </c>
      <c r="E94" s="38">
        <f t="shared" si="9"/>
        <v>19.827627363420753</v>
      </c>
      <c r="F94" s="38">
        <f t="shared" si="10"/>
        <v>72.93548923252538</v>
      </c>
      <c r="G94" s="46">
        <v>6528.35</v>
      </c>
      <c r="H94" s="38">
        <f t="shared" si="11"/>
        <v>71.2506222858762</v>
      </c>
      <c r="I94" s="46">
        <v>1784.55</v>
      </c>
      <c r="J94" s="61"/>
    </row>
    <row r="95" spans="1:10" ht="12.75">
      <c r="A95" s="14" t="s">
        <v>57</v>
      </c>
      <c r="B95" s="46">
        <v>49729.12</v>
      </c>
      <c r="C95" s="46">
        <v>14983.35</v>
      </c>
      <c r="D95" s="37">
        <v>13655.36</v>
      </c>
      <c r="E95" s="38">
        <f t="shared" si="9"/>
        <v>27.45948450324478</v>
      </c>
      <c r="F95" s="38">
        <f t="shared" si="10"/>
        <v>91.13689528710202</v>
      </c>
      <c r="G95" s="37">
        <v>12865.21</v>
      </c>
      <c r="H95" s="38">
        <f t="shared" si="11"/>
        <v>106.14175749948896</v>
      </c>
      <c r="I95" s="37">
        <v>4596.63</v>
      </c>
      <c r="J95" s="61"/>
    </row>
    <row r="96" spans="1:10" ht="25.5">
      <c r="A96" s="17" t="s">
        <v>58</v>
      </c>
      <c r="B96" s="45">
        <f>B97+B98</f>
        <v>146962.39</v>
      </c>
      <c r="C96" s="45">
        <f>C97+C98</f>
        <v>39941.77</v>
      </c>
      <c r="D96" s="45">
        <f>D97+D98</f>
        <v>31583.87</v>
      </c>
      <c r="E96" s="35">
        <f t="shared" si="9"/>
        <v>21.491124361818013</v>
      </c>
      <c r="F96" s="35">
        <f t="shared" si="10"/>
        <v>79.07478812280978</v>
      </c>
      <c r="G96" s="45">
        <f>G97+G98</f>
        <v>30611.870000000003</v>
      </c>
      <c r="H96" s="35">
        <f t="shared" si="11"/>
        <v>103.17523888609222</v>
      </c>
      <c r="I96" s="45">
        <f>I97+I98</f>
        <v>12374.88</v>
      </c>
      <c r="J96" s="61"/>
    </row>
    <row r="97" spans="1:10" ht="12.75">
      <c r="A97" s="14" t="s">
        <v>59</v>
      </c>
      <c r="B97" s="46">
        <v>133769.03</v>
      </c>
      <c r="C97" s="46">
        <v>35663.09</v>
      </c>
      <c r="D97" s="46">
        <v>27382.85</v>
      </c>
      <c r="E97" s="38">
        <f t="shared" si="9"/>
        <v>20.470246364199546</v>
      </c>
      <c r="F97" s="38">
        <f t="shared" si="10"/>
        <v>76.7820455266215</v>
      </c>
      <c r="G97" s="46">
        <v>26606.58</v>
      </c>
      <c r="H97" s="38">
        <f t="shared" si="11"/>
        <v>102.91758655189804</v>
      </c>
      <c r="I97" s="46">
        <v>10666.8</v>
      </c>
      <c r="J97" s="61"/>
    </row>
    <row r="98" spans="1:10" ht="25.5">
      <c r="A98" s="14" t="s">
        <v>60</v>
      </c>
      <c r="B98" s="46">
        <v>13193.36</v>
      </c>
      <c r="C98" s="46">
        <v>4278.68</v>
      </c>
      <c r="D98" s="46">
        <v>4201.02</v>
      </c>
      <c r="E98" s="38">
        <f t="shared" si="9"/>
        <v>31.841926544868027</v>
      </c>
      <c r="F98" s="38">
        <f t="shared" si="10"/>
        <v>98.18495423822301</v>
      </c>
      <c r="G98" s="46">
        <v>4005.29</v>
      </c>
      <c r="H98" s="38">
        <f t="shared" si="11"/>
        <v>104.88678722389642</v>
      </c>
      <c r="I98" s="46">
        <v>1708.08</v>
      </c>
      <c r="J98" s="61"/>
    </row>
    <row r="99" spans="1:10" ht="12.75">
      <c r="A99" s="17" t="s">
        <v>124</v>
      </c>
      <c r="B99" s="45">
        <f>B100</f>
        <v>44.8</v>
      </c>
      <c r="C99" s="45">
        <f aca="true" t="shared" si="12" ref="C99:I99">C100</f>
        <v>0</v>
      </c>
      <c r="D99" s="45">
        <f t="shared" si="12"/>
        <v>0</v>
      </c>
      <c r="E99" s="35">
        <f t="shared" si="9"/>
        <v>0</v>
      </c>
      <c r="F99" s="35">
        <v>0</v>
      </c>
      <c r="G99" s="45">
        <f t="shared" si="12"/>
        <v>0</v>
      </c>
      <c r="H99" s="35">
        <v>0</v>
      </c>
      <c r="I99" s="45">
        <f t="shared" si="12"/>
        <v>0</v>
      </c>
      <c r="J99" s="61"/>
    </row>
    <row r="100" spans="1:10" ht="12.75">
      <c r="A100" s="14" t="s">
        <v>125</v>
      </c>
      <c r="B100" s="46">
        <v>44.8</v>
      </c>
      <c r="C100" s="46">
        <v>0</v>
      </c>
      <c r="D100" s="46">
        <v>0</v>
      </c>
      <c r="E100" s="38">
        <f t="shared" si="9"/>
        <v>0</v>
      </c>
      <c r="F100" s="38">
        <v>0</v>
      </c>
      <c r="G100" s="46">
        <v>0</v>
      </c>
      <c r="H100" s="38">
        <v>0</v>
      </c>
      <c r="I100" s="46">
        <v>0</v>
      </c>
      <c r="J100" s="61"/>
    </row>
    <row r="101" spans="1:10" ht="12.75">
      <c r="A101" s="17" t="s">
        <v>61</v>
      </c>
      <c r="B101" s="45">
        <f>B102+B103+B104+B105+B106</f>
        <v>133773.7</v>
      </c>
      <c r="C101" s="45">
        <f>C102+C103+C104+C105+C106</f>
        <v>40877.31999999999</v>
      </c>
      <c r="D101" s="45">
        <f>D102+D103+D104+D105+D106</f>
        <v>28535.33</v>
      </c>
      <c r="E101" s="35">
        <f t="shared" si="9"/>
        <v>21.33104638654683</v>
      </c>
      <c r="F101" s="35">
        <f aca="true" t="shared" si="13" ref="F101:F108">$D:$D/$C:$C*100</f>
        <v>69.80724274487665</v>
      </c>
      <c r="G101" s="45">
        <f>G102+G103+G104+G105+G106</f>
        <v>128273.42</v>
      </c>
      <c r="H101" s="35">
        <f>$D:$D/$G:$G*100</f>
        <v>22.245707645434262</v>
      </c>
      <c r="I101" s="45">
        <f>I102+I103+I104+I105+I106</f>
        <v>10955.109999999999</v>
      </c>
      <c r="J101" s="61"/>
    </row>
    <row r="102" spans="1:10" ht="12.75">
      <c r="A102" s="14" t="s">
        <v>62</v>
      </c>
      <c r="B102" s="46">
        <v>900</v>
      </c>
      <c r="C102" s="46">
        <v>198.96</v>
      </c>
      <c r="D102" s="46">
        <v>149.9</v>
      </c>
      <c r="E102" s="38">
        <f t="shared" si="9"/>
        <v>16.65555555555556</v>
      </c>
      <c r="F102" s="38">
        <f t="shared" si="13"/>
        <v>75.34177724165662</v>
      </c>
      <c r="G102" s="46">
        <v>189.38</v>
      </c>
      <c r="H102" s="38">
        <f>$D:$D/$G:$G*100</f>
        <v>79.15302566268878</v>
      </c>
      <c r="I102" s="46">
        <v>45.03</v>
      </c>
      <c r="J102" s="61"/>
    </row>
    <row r="103" spans="1:10" ht="12.75">
      <c r="A103" s="14" t="s">
        <v>63</v>
      </c>
      <c r="B103" s="46">
        <v>49049.5</v>
      </c>
      <c r="C103" s="46">
        <v>14358.1</v>
      </c>
      <c r="D103" s="46">
        <v>14358.09</v>
      </c>
      <c r="E103" s="38">
        <f t="shared" si="9"/>
        <v>29.272653136117594</v>
      </c>
      <c r="F103" s="38">
        <f t="shared" si="13"/>
        <v>99.99993035290184</v>
      </c>
      <c r="G103" s="46">
        <v>14384.85</v>
      </c>
      <c r="H103" s="38">
        <f>$D:$D/$G:$G*100</f>
        <v>99.81397094860218</v>
      </c>
      <c r="I103" s="46">
        <v>5627.9</v>
      </c>
      <c r="J103" s="61"/>
    </row>
    <row r="104" spans="1:10" ht="12.75">
      <c r="A104" s="14" t="s">
        <v>64</v>
      </c>
      <c r="B104" s="46">
        <v>22434.1</v>
      </c>
      <c r="C104" s="46">
        <v>7116.5</v>
      </c>
      <c r="D104" s="46">
        <v>5281.7</v>
      </c>
      <c r="E104" s="38">
        <f t="shared" si="9"/>
        <v>23.54317757342617</v>
      </c>
      <c r="F104" s="38">
        <f t="shared" si="13"/>
        <v>74.21766317712358</v>
      </c>
      <c r="G104" s="46">
        <v>104873.5</v>
      </c>
      <c r="H104" s="38">
        <f>$D:$D/$G:$G*100</f>
        <v>5.036257967932795</v>
      </c>
      <c r="I104" s="46">
        <v>1789.6</v>
      </c>
      <c r="J104" s="61"/>
    </row>
    <row r="105" spans="1:10" ht="12.75">
      <c r="A105" s="14" t="s">
        <v>65</v>
      </c>
      <c r="B105" s="37">
        <v>36260.1</v>
      </c>
      <c r="C105" s="37">
        <v>11394.09</v>
      </c>
      <c r="D105" s="37">
        <v>1102.99</v>
      </c>
      <c r="E105" s="38">
        <f t="shared" si="9"/>
        <v>3.041883502803357</v>
      </c>
      <c r="F105" s="38">
        <f t="shared" si="13"/>
        <v>9.680369384479146</v>
      </c>
      <c r="G105" s="37">
        <v>890.11</v>
      </c>
      <c r="H105" s="38">
        <v>0</v>
      </c>
      <c r="I105" s="37">
        <v>547.18</v>
      </c>
      <c r="J105" s="61"/>
    </row>
    <row r="106" spans="1:10" ht="12.75">
      <c r="A106" s="14" t="s">
        <v>66</v>
      </c>
      <c r="B106" s="46">
        <v>25130</v>
      </c>
      <c r="C106" s="46">
        <v>7809.67</v>
      </c>
      <c r="D106" s="46">
        <v>7642.65</v>
      </c>
      <c r="E106" s="38">
        <f t="shared" si="9"/>
        <v>30.412455232789494</v>
      </c>
      <c r="F106" s="38">
        <f t="shared" si="13"/>
        <v>97.86136930241611</v>
      </c>
      <c r="G106" s="46">
        <v>7935.58</v>
      </c>
      <c r="H106" s="38">
        <f>$D:$D/$G:$G*100</f>
        <v>96.30865040740562</v>
      </c>
      <c r="I106" s="46">
        <v>2945.4</v>
      </c>
      <c r="J106" s="61"/>
    </row>
    <row r="107" spans="1:10" ht="12.75">
      <c r="A107" s="17" t="s">
        <v>73</v>
      </c>
      <c r="B107" s="36">
        <f>B108+B109+B110</f>
        <v>31801.6</v>
      </c>
      <c r="C107" s="36">
        <f>C108+C109+C110</f>
        <v>10993.33</v>
      </c>
      <c r="D107" s="36">
        <f>D108+D109+D110</f>
        <v>10847.02</v>
      </c>
      <c r="E107" s="35">
        <f t="shared" si="9"/>
        <v>34.108409639766556</v>
      </c>
      <c r="F107" s="35">
        <f t="shared" si="13"/>
        <v>98.66910208280841</v>
      </c>
      <c r="G107" s="36">
        <f>G108+G109+G110</f>
        <v>9524.710000000001</v>
      </c>
      <c r="H107" s="35">
        <f>$D:$D/$G:$G*100</f>
        <v>113.88294236779912</v>
      </c>
      <c r="I107" s="36">
        <f>I108+I109+I110</f>
        <v>2761.33</v>
      </c>
      <c r="J107" s="61"/>
    </row>
    <row r="108" spans="1:10" ht="12.75">
      <c r="A108" s="54" t="s">
        <v>74</v>
      </c>
      <c r="B108" s="37">
        <v>22214.7</v>
      </c>
      <c r="C108" s="37">
        <v>7622.62</v>
      </c>
      <c r="D108" s="37">
        <v>7622.62</v>
      </c>
      <c r="E108" s="38">
        <f t="shared" si="9"/>
        <v>34.31340508762216</v>
      </c>
      <c r="F108" s="38">
        <f t="shared" si="13"/>
        <v>100</v>
      </c>
      <c r="G108" s="37">
        <v>7228.6</v>
      </c>
      <c r="H108" s="38">
        <f>$D:$D/$G:$G*100</f>
        <v>105.45084802036355</v>
      </c>
      <c r="I108" s="37">
        <v>2000.8</v>
      </c>
      <c r="J108" s="61"/>
    </row>
    <row r="109" spans="1:10" ht="24.75" customHeight="1">
      <c r="A109" s="18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  <c r="J109" s="61"/>
    </row>
    <row r="110" spans="1:10" ht="25.5">
      <c r="A110" s="18" t="s">
        <v>85</v>
      </c>
      <c r="B110" s="37">
        <v>9586.9</v>
      </c>
      <c r="C110" s="37">
        <v>3370.71</v>
      </c>
      <c r="D110" s="37">
        <v>3224.4</v>
      </c>
      <c r="E110" s="38">
        <f>$D:$D/$B:$B*100</f>
        <v>33.63339557103965</v>
      </c>
      <c r="F110" s="38">
        <f>$D:$D/$C:$C*100</f>
        <v>95.65937146773233</v>
      </c>
      <c r="G110" s="37">
        <v>2296.11</v>
      </c>
      <c r="H110" s="38">
        <f>$D:$D/$G:$G*100</f>
        <v>140.4288122084743</v>
      </c>
      <c r="I110" s="37">
        <v>760.53</v>
      </c>
      <c r="J110" s="61"/>
    </row>
    <row r="111" spans="1:10" ht="26.25" customHeight="1">
      <c r="A111" s="19" t="s">
        <v>96</v>
      </c>
      <c r="B111" s="36">
        <f>B112</f>
        <v>20</v>
      </c>
      <c r="C111" s="36">
        <f aca="true" t="shared" si="14" ref="C111:I111">C112</f>
        <v>11.58</v>
      </c>
      <c r="D111" s="36">
        <f t="shared" si="14"/>
        <v>11.58</v>
      </c>
      <c r="E111" s="38">
        <f>$D:$D/$B:$B*100</f>
        <v>57.9</v>
      </c>
      <c r="F111" s="38">
        <f>$D:$D/$C:$C*100</f>
        <v>100</v>
      </c>
      <c r="G111" s="36">
        <f t="shared" si="14"/>
        <v>0</v>
      </c>
      <c r="H111" s="38">
        <v>0</v>
      </c>
      <c r="I111" s="36">
        <f t="shared" si="14"/>
        <v>0</v>
      </c>
      <c r="J111" s="61"/>
    </row>
    <row r="112" spans="1:10" ht="13.5" customHeight="1">
      <c r="A112" s="18" t="s">
        <v>97</v>
      </c>
      <c r="B112" s="37">
        <v>20</v>
      </c>
      <c r="C112" s="37">
        <v>11.58</v>
      </c>
      <c r="D112" s="37">
        <v>11.58</v>
      </c>
      <c r="E112" s="38">
        <f>$D:$D/$B:$B*100</f>
        <v>57.9</v>
      </c>
      <c r="F112" s="38">
        <f>$D:$D/$C:$C*100</f>
        <v>100</v>
      </c>
      <c r="G112" s="37">
        <v>0</v>
      </c>
      <c r="H112" s="38">
        <v>0</v>
      </c>
      <c r="I112" s="37">
        <v>0</v>
      </c>
      <c r="J112" s="61"/>
    </row>
    <row r="113" spans="1:10" ht="33.75" customHeight="1">
      <c r="A113" s="20" t="s">
        <v>67</v>
      </c>
      <c r="B113" s="45">
        <f>B69+B78+B79+B80+B86+B91+B96+B99+B101+B107+B111</f>
        <v>1777307.6630000002</v>
      </c>
      <c r="C113" s="45">
        <f>C69+C78+C79+C80+C86+C91+C96+C99+C101+C107+C111</f>
        <v>526364.0099999999</v>
      </c>
      <c r="D113" s="45">
        <f>D69+D78+D79+D80+D86+D91+D96+D99+D101+D107+D111</f>
        <v>476860.98000000004</v>
      </c>
      <c r="E113" s="35">
        <f>$D:$D/$B:$B*100</f>
        <v>26.830525177339542</v>
      </c>
      <c r="F113" s="35">
        <f>$D:$D/$C:$C*100</f>
        <v>90.59528595049653</v>
      </c>
      <c r="G113" s="45">
        <f>G69+G78+G79+G80+G86+G91+G96+G99+G101+G107+G111</f>
        <v>477306.97</v>
      </c>
      <c r="H113" s="35">
        <f>$D:$D/$G:$G*100</f>
        <v>99.90656118011435</v>
      </c>
      <c r="I113" s="45">
        <f>I69+I78+I79+I80+I86+I91+I96+I99+I101+I107+I111</f>
        <v>186091.66</v>
      </c>
      <c r="J113" s="61"/>
    </row>
    <row r="114" spans="1:9" ht="26.25" customHeight="1">
      <c r="A114" s="21" t="s">
        <v>68</v>
      </c>
      <c r="B114" s="39">
        <f>B67-B113</f>
        <v>-1501.9830000000075</v>
      </c>
      <c r="C114" s="39">
        <f>C67-C113</f>
        <v>4030.020000000135</v>
      </c>
      <c r="D114" s="39">
        <f>D67-D113</f>
        <v>84741.40999999997</v>
      </c>
      <c r="E114" s="39"/>
      <c r="F114" s="39"/>
      <c r="G114" s="39">
        <f>G67-G113</f>
        <v>489.0900000000256</v>
      </c>
      <c r="H114" s="39"/>
      <c r="I114" s="39">
        <f>I67-I113</f>
        <v>56365.56999999998</v>
      </c>
    </row>
    <row r="115" spans="1:9" ht="24" customHeight="1">
      <c r="A115" s="3" t="s">
        <v>69</v>
      </c>
      <c r="B115" s="37" t="s">
        <v>103</v>
      </c>
      <c r="C115" s="37"/>
      <c r="D115" s="37" t="s">
        <v>155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B118+B119</f>
        <v>4412</v>
      </c>
      <c r="C116" s="37"/>
      <c r="D116" s="36">
        <f>-D67+D113</f>
        <v>-84741.40999999997</v>
      </c>
      <c r="E116" s="37"/>
      <c r="F116" s="37"/>
      <c r="G116" s="50"/>
      <c r="H116" s="47"/>
      <c r="I116" s="36">
        <f>I118+I119</f>
        <v>79622.4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v>19859.28</v>
      </c>
      <c r="E118" s="37"/>
      <c r="F118" s="37"/>
      <c r="G118" s="37"/>
      <c r="H118" s="47"/>
      <c r="I118" s="37">
        <f>D118-Март!I118</f>
        <v>15571.279999999999</v>
      </c>
    </row>
    <row r="119" spans="1:9" ht="12.75">
      <c r="A119" s="3" t="s">
        <v>72</v>
      </c>
      <c r="B119" s="37">
        <v>1413</v>
      </c>
      <c r="C119" s="37"/>
      <c r="D119" s="37">
        <f>84153.4-19859.28</f>
        <v>64294.119999999995</v>
      </c>
      <c r="E119" s="37"/>
      <c r="F119" s="37"/>
      <c r="G119" s="37"/>
      <c r="H119" s="47"/>
      <c r="I119" s="37">
        <f>D119-Март!I119</f>
        <v>64051.119999999995</v>
      </c>
    </row>
    <row r="120" spans="1:9" ht="12.75">
      <c r="A120" s="8" t="s">
        <v>131</v>
      </c>
      <c r="B120" s="53">
        <f>B121+B122</f>
        <v>-2910</v>
      </c>
      <c r="C120" s="53"/>
      <c r="D120" s="53">
        <v>-5000</v>
      </c>
      <c r="E120" s="53"/>
      <c r="F120" s="53"/>
      <c r="G120" s="53"/>
      <c r="H120" s="57"/>
      <c r="I120" s="53"/>
    </row>
    <row r="121" spans="1:9" ht="12.75">
      <c r="A121" s="5" t="s">
        <v>132</v>
      </c>
      <c r="B121" s="48">
        <v>2090</v>
      </c>
      <c r="C121" s="48"/>
      <c r="D121" s="48"/>
      <c r="E121" s="48"/>
      <c r="F121" s="48"/>
      <c r="G121" s="48"/>
      <c r="H121" s="49"/>
      <c r="I121" s="48"/>
    </row>
    <row r="122" spans="1:9" ht="12.75">
      <c r="A122" s="5" t="s">
        <v>133</v>
      </c>
      <c r="B122" s="48">
        <v>-5000</v>
      </c>
      <c r="C122" s="48"/>
      <c r="D122" s="48">
        <v>-5000</v>
      </c>
      <c r="E122" s="48"/>
      <c r="F122" s="48"/>
      <c r="G122" s="48"/>
      <c r="H122" s="49"/>
      <c r="I122" s="48"/>
    </row>
    <row r="123" spans="1:9" ht="12.75">
      <c r="A123" s="24"/>
      <c r="B123" s="34"/>
      <c r="C123" s="34"/>
      <c r="D123" s="34"/>
      <c r="E123" s="34"/>
      <c r="F123" s="34"/>
      <c r="G123" s="34"/>
      <c r="H123" s="34"/>
      <c r="I123" s="34"/>
    </row>
    <row r="125" ht="12" customHeight="1">
      <c r="A125" s="31" t="s">
        <v>94</v>
      </c>
    </row>
    <row r="126" ht="12.75" customHeight="1" hidden="1"/>
    <row r="128" spans="1:9" ht="31.5">
      <c r="A128" s="25" t="s">
        <v>152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</sheetData>
  <sheetProtection/>
  <autoFilter ref="A7:I124"/>
  <mergeCells count="14">
    <mergeCell ref="E9:E10"/>
    <mergeCell ref="F9:F10"/>
    <mergeCell ref="G9:G10"/>
    <mergeCell ref="H9:H10"/>
    <mergeCell ref="I9:I10"/>
    <mergeCell ref="A68:I68"/>
    <mergeCell ref="A1:H1"/>
    <mergeCell ref="A2:H2"/>
    <mergeCell ref="A3:H3"/>
    <mergeCell ref="A6:I6"/>
    <mergeCell ref="A9:A10"/>
    <mergeCell ref="B9:B10"/>
    <mergeCell ref="C9:C10"/>
    <mergeCell ref="D9:D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pane xSplit="1" ySplit="6" topLeftCell="B10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1" sqref="I121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1.875" style="32" customWidth="1"/>
    <col min="10" max="16384" width="9.125" style="31" customWidth="1"/>
  </cols>
  <sheetData>
    <row r="1" spans="1:9" ht="15">
      <c r="A1" s="70" t="s">
        <v>134</v>
      </c>
      <c r="B1" s="70"/>
      <c r="C1" s="70"/>
      <c r="D1" s="70"/>
      <c r="E1" s="70"/>
      <c r="F1" s="70"/>
      <c r="G1" s="70"/>
      <c r="H1" s="70"/>
      <c r="I1" s="41"/>
    </row>
    <row r="2" spans="1:9" ht="15">
      <c r="A2" s="71" t="s">
        <v>156</v>
      </c>
      <c r="B2" s="71"/>
      <c r="C2" s="71"/>
      <c r="D2" s="71"/>
      <c r="E2" s="71"/>
      <c r="F2" s="71"/>
      <c r="G2" s="71"/>
      <c r="H2" s="71"/>
      <c r="I2" s="42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3"/>
    </row>
    <row r="4" spans="1:9" ht="45" customHeight="1">
      <c r="A4" s="9" t="s">
        <v>1</v>
      </c>
      <c r="B4" s="26" t="s">
        <v>2</v>
      </c>
      <c r="C4" s="26" t="s">
        <v>157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6" t="s">
        <v>4</v>
      </c>
      <c r="B7" s="35">
        <f>B8+B9</f>
        <v>222526.00000000003</v>
      </c>
      <c r="C7" s="35">
        <f>C8+C9</f>
        <v>80369</v>
      </c>
      <c r="D7" s="35">
        <f>D8+D9</f>
        <v>76602.19000000002</v>
      </c>
      <c r="E7" s="35">
        <f>$D:$D/$B:$B*100</f>
        <v>34.42392799043708</v>
      </c>
      <c r="F7" s="35">
        <f>$D:$D/$C:$C*100</f>
        <v>95.31310579949984</v>
      </c>
      <c r="G7" s="35">
        <f>G8+G9</f>
        <v>94115.48999999999</v>
      </c>
      <c r="H7" s="35">
        <f>$D:$D/$G:$G*100</f>
        <v>81.39169227084726</v>
      </c>
      <c r="I7" s="35">
        <f>I8+I9</f>
        <v>18448.649999999998</v>
      </c>
    </row>
    <row r="8" spans="1:9" ht="25.5">
      <c r="A8" s="4" t="s">
        <v>5</v>
      </c>
      <c r="B8" s="36">
        <v>8557.2</v>
      </c>
      <c r="C8" s="36">
        <v>3349.2</v>
      </c>
      <c r="D8" s="58">
        <v>3145.19</v>
      </c>
      <c r="E8" s="35">
        <f>$D:$D/$B:$B*100</f>
        <v>36.75489646145935</v>
      </c>
      <c r="F8" s="35">
        <f>$D:$D/$C:$C*100</f>
        <v>93.90869461363908</v>
      </c>
      <c r="G8" s="36">
        <v>3348.58</v>
      </c>
      <c r="H8" s="35">
        <f>$D:$D/$G:$G*100</f>
        <v>93.92608210047244</v>
      </c>
      <c r="I8" s="58">
        <v>721.64</v>
      </c>
    </row>
    <row r="9" spans="1:9" ht="12.75" customHeight="1">
      <c r="A9" s="76" t="s">
        <v>82</v>
      </c>
      <c r="B9" s="64">
        <f>B11+B12+B13+B14</f>
        <v>213968.80000000002</v>
      </c>
      <c r="C9" s="64">
        <f>C11+C12+C13+C14</f>
        <v>77019.8</v>
      </c>
      <c r="D9" s="64">
        <f>D11+D12+D13+D14</f>
        <v>73457.00000000001</v>
      </c>
      <c r="E9" s="62">
        <f>$D:$D/$B:$B*100</f>
        <v>34.33070615902879</v>
      </c>
      <c r="F9" s="64">
        <f>$D:$D/$C:$C*100</f>
        <v>95.37417651045577</v>
      </c>
      <c r="G9" s="64">
        <f>G11+G12+G13+G14</f>
        <v>90766.90999999999</v>
      </c>
      <c r="H9" s="62">
        <f>$D:$D/$G:$G*100</f>
        <v>80.92927257301149</v>
      </c>
      <c r="I9" s="64">
        <f>I11+I12+I13+I14</f>
        <v>17727.01</v>
      </c>
    </row>
    <row r="10" spans="1:9" ht="12.75">
      <c r="A10" s="77"/>
      <c r="B10" s="66"/>
      <c r="C10" s="66"/>
      <c r="D10" s="66"/>
      <c r="E10" s="63"/>
      <c r="F10" s="65"/>
      <c r="G10" s="66"/>
      <c r="H10" s="63"/>
      <c r="I10" s="66"/>
    </row>
    <row r="11" spans="1:9" ht="51" customHeight="1">
      <c r="A11" s="1" t="s">
        <v>86</v>
      </c>
      <c r="B11" s="37">
        <v>205181.6</v>
      </c>
      <c r="C11" s="37">
        <v>75100.5</v>
      </c>
      <c r="D11" s="59">
        <v>72428.55</v>
      </c>
      <c r="E11" s="35">
        <f aca="true" t="shared" si="0" ref="E11:E30">$D:$D/$B:$B*100</f>
        <v>35.29972960538372</v>
      </c>
      <c r="F11" s="35">
        <f aca="true" t="shared" si="1" ref="F11:F18">$D:$D/$C:$C*100</f>
        <v>96.44216749555596</v>
      </c>
      <c r="G11" s="37">
        <v>89298.95</v>
      </c>
      <c r="H11" s="35">
        <f>$D:$D/$G:$G*100</f>
        <v>81.10795255711294</v>
      </c>
      <c r="I11" s="37">
        <v>17351.21</v>
      </c>
    </row>
    <row r="12" spans="1:9" ht="89.25">
      <c r="A12" s="2" t="s">
        <v>87</v>
      </c>
      <c r="B12" s="37">
        <v>3157.1</v>
      </c>
      <c r="C12" s="37">
        <v>1159.1</v>
      </c>
      <c r="D12" s="37">
        <v>344.41</v>
      </c>
      <c r="E12" s="35">
        <f t="shared" si="0"/>
        <v>10.90906211396535</v>
      </c>
      <c r="F12" s="35">
        <f t="shared" si="1"/>
        <v>29.71357087395393</v>
      </c>
      <c r="G12" s="37">
        <v>760.29</v>
      </c>
      <c r="H12" s="35">
        <f>$D:$D/$G:$G*100</f>
        <v>45.2998198056005</v>
      </c>
      <c r="I12" s="37">
        <v>164.02</v>
      </c>
    </row>
    <row r="13" spans="1:9" ht="25.5">
      <c r="A13" s="3" t="s">
        <v>88</v>
      </c>
      <c r="B13" s="37">
        <v>5236.4</v>
      </c>
      <c r="C13" s="37">
        <v>638.2</v>
      </c>
      <c r="D13" s="37">
        <v>627.02</v>
      </c>
      <c r="E13" s="35">
        <f t="shared" si="0"/>
        <v>11.974257123214423</v>
      </c>
      <c r="F13" s="35">
        <f t="shared" si="1"/>
        <v>98.24819805703541</v>
      </c>
      <c r="G13" s="37">
        <v>707.67</v>
      </c>
      <c r="H13" s="35">
        <f>$D:$D/$G:$G*100</f>
        <v>88.6034451085958</v>
      </c>
      <c r="I13" s="37">
        <v>180.48</v>
      </c>
    </row>
    <row r="14" spans="1:9" ht="65.25" customHeight="1">
      <c r="A14" s="7" t="s">
        <v>91</v>
      </c>
      <c r="B14" s="37">
        <v>393.7</v>
      </c>
      <c r="C14" s="52">
        <v>122</v>
      </c>
      <c r="D14" s="37">
        <v>57.02</v>
      </c>
      <c r="E14" s="35">
        <f t="shared" si="0"/>
        <v>14.483108966217934</v>
      </c>
      <c r="F14" s="35">
        <f t="shared" si="1"/>
        <v>46.73770491803279</v>
      </c>
      <c r="G14" s="37">
        <v>0</v>
      </c>
      <c r="H14" s="35">
        <v>0</v>
      </c>
      <c r="I14" s="37">
        <v>31.3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7062.18</v>
      </c>
      <c r="D15" s="45">
        <f>D16+D17+D18+D19</f>
        <v>8721.89</v>
      </c>
      <c r="E15" s="35">
        <f t="shared" si="0"/>
        <v>50.57311508109079</v>
      </c>
      <c r="F15" s="35">
        <f t="shared" si="1"/>
        <v>123.50138342551449</v>
      </c>
      <c r="G15" s="45">
        <f>G16+G17+G18+G19</f>
        <v>6841.830000000001</v>
      </c>
      <c r="H15" s="35">
        <f>$D:$D/$G:$G*100</f>
        <v>127.47890549750576</v>
      </c>
      <c r="I15" s="45">
        <f>I16+I17+I18+I19</f>
        <v>1851.26</v>
      </c>
    </row>
    <row r="16" spans="1:9" ht="37.5" customHeight="1">
      <c r="A16" s="10" t="s">
        <v>99</v>
      </c>
      <c r="B16" s="37">
        <v>5274.2</v>
      </c>
      <c r="C16" s="52">
        <v>2363.8</v>
      </c>
      <c r="D16" s="37">
        <v>2938.61</v>
      </c>
      <c r="E16" s="35">
        <f t="shared" si="0"/>
        <v>55.71669637101362</v>
      </c>
      <c r="F16" s="35">
        <f t="shared" si="1"/>
        <v>124.31720111684574</v>
      </c>
      <c r="G16" s="37">
        <v>2705.53</v>
      </c>
      <c r="H16" s="35">
        <f>$D:$D/$G:$G*100</f>
        <v>108.61494790299867</v>
      </c>
      <c r="I16" s="37">
        <v>663.02</v>
      </c>
    </row>
    <row r="17" spans="1:9" ht="56.25" customHeight="1">
      <c r="A17" s="10" t="s">
        <v>100</v>
      </c>
      <c r="B17" s="37">
        <v>196.8</v>
      </c>
      <c r="C17" s="52">
        <v>75.1</v>
      </c>
      <c r="D17" s="37">
        <v>72.76</v>
      </c>
      <c r="E17" s="35">
        <f t="shared" si="0"/>
        <v>36.97154471544716</v>
      </c>
      <c r="F17" s="35">
        <f t="shared" si="1"/>
        <v>96.88415446071905</v>
      </c>
      <c r="G17" s="37">
        <v>51.84</v>
      </c>
      <c r="H17" s="35">
        <f>$D:$D/$G:$G*100</f>
        <v>140.35493827160494</v>
      </c>
      <c r="I17" s="37">
        <v>18.28</v>
      </c>
    </row>
    <row r="18" spans="1:9" ht="55.5" customHeight="1">
      <c r="A18" s="10" t="s">
        <v>101</v>
      </c>
      <c r="B18" s="37">
        <v>11551.9</v>
      </c>
      <c r="C18" s="52">
        <v>4623.28</v>
      </c>
      <c r="D18" s="37">
        <v>5913.03</v>
      </c>
      <c r="E18" s="35">
        <f t="shared" si="0"/>
        <v>51.18664462123114</v>
      </c>
      <c r="F18" s="35">
        <f t="shared" si="1"/>
        <v>127.8968611029399</v>
      </c>
      <c r="G18" s="37">
        <v>4084.36</v>
      </c>
      <c r="H18" s="35">
        <f>$D:$D/$G:$G*100</f>
        <v>144.77249801682515</v>
      </c>
      <c r="I18" s="37">
        <v>1201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-202.51</v>
      </c>
      <c r="E19" s="35">
        <f t="shared" si="0"/>
        <v>-90.73028673835125</v>
      </c>
      <c r="F19" s="35">
        <v>0</v>
      </c>
      <c r="G19" s="37">
        <v>0.1</v>
      </c>
      <c r="H19" s="35">
        <v>0</v>
      </c>
      <c r="I19" s="37">
        <v>-31.04</v>
      </c>
    </row>
    <row r="20" spans="1:9" ht="12.75">
      <c r="A20" s="8" t="s">
        <v>7</v>
      </c>
      <c r="B20" s="45">
        <f>B21+B22+B23</f>
        <v>42423.4</v>
      </c>
      <c r="C20" s="45">
        <f>C21+C22+C23</f>
        <v>19054.1</v>
      </c>
      <c r="D20" s="45">
        <f>D21+D22+D23</f>
        <v>18745.55</v>
      </c>
      <c r="E20" s="35">
        <f t="shared" si="0"/>
        <v>44.18681670964609</v>
      </c>
      <c r="F20" s="35">
        <f aca="true" t="shared" si="2" ref="F20:F30">$D:$D/$C:$C*100</f>
        <v>98.38066347925118</v>
      </c>
      <c r="G20" s="45">
        <f>G21+G22+G23</f>
        <v>17049.49</v>
      </c>
      <c r="H20" s="35">
        <f aca="true" t="shared" si="3" ref="H20:H31">$D:$D/$G:$G*100</f>
        <v>109.94786354313236</v>
      </c>
      <c r="I20" s="45">
        <f>I21+I22+I23</f>
        <v>1260.3000000000002</v>
      </c>
    </row>
    <row r="21" spans="1:9" ht="18.75" customHeight="1">
      <c r="A21" s="5" t="s">
        <v>109</v>
      </c>
      <c r="B21" s="37">
        <v>41190.5</v>
      </c>
      <c r="C21" s="37">
        <v>18672.8</v>
      </c>
      <c r="D21" s="37">
        <v>18087.6</v>
      </c>
      <c r="E21" s="35">
        <f t="shared" si="0"/>
        <v>43.91206710285138</v>
      </c>
      <c r="F21" s="35">
        <f t="shared" si="2"/>
        <v>96.8660297330877</v>
      </c>
      <c r="G21" s="37">
        <v>16694.88</v>
      </c>
      <c r="H21" s="35">
        <f t="shared" si="3"/>
        <v>108.3421983266726</v>
      </c>
      <c r="I21" s="37">
        <v>1042.63</v>
      </c>
    </row>
    <row r="22" spans="1:9" ht="12.75">
      <c r="A22" s="3" t="s">
        <v>107</v>
      </c>
      <c r="B22" s="37">
        <v>270.6</v>
      </c>
      <c r="C22" s="37">
        <v>30.8</v>
      </c>
      <c r="D22" s="37">
        <v>321.75</v>
      </c>
      <c r="E22" s="35">
        <f t="shared" si="0"/>
        <v>118.90243902439023</v>
      </c>
      <c r="F22" s="35">
        <f t="shared" si="2"/>
        <v>1044.642857142857</v>
      </c>
      <c r="G22" s="37">
        <v>27.15</v>
      </c>
      <c r="H22" s="35">
        <f t="shared" si="3"/>
        <v>1185.0828729281768</v>
      </c>
      <c r="I22" s="37">
        <v>217.67</v>
      </c>
    </row>
    <row r="23" spans="1:9" ht="27" customHeight="1">
      <c r="A23" s="3" t="s">
        <v>108</v>
      </c>
      <c r="B23" s="37">
        <v>962.3</v>
      </c>
      <c r="C23" s="37">
        <v>350.5</v>
      </c>
      <c r="D23" s="37">
        <v>336.2</v>
      </c>
      <c r="E23" s="35">
        <f t="shared" si="0"/>
        <v>34.93712979320378</v>
      </c>
      <c r="F23" s="35">
        <f t="shared" si="2"/>
        <v>95.92011412268188</v>
      </c>
      <c r="G23" s="37">
        <v>327.46</v>
      </c>
      <c r="H23" s="35">
        <f t="shared" si="3"/>
        <v>102.66902827826299</v>
      </c>
      <c r="I23" s="37">
        <v>0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7673.0599999999995</v>
      </c>
      <c r="D24" s="45">
        <f>$25:$25+$26:$26</f>
        <v>6307.31</v>
      </c>
      <c r="E24" s="35">
        <f t="shared" si="0"/>
        <v>24.95503408546887</v>
      </c>
      <c r="F24" s="35">
        <f t="shared" si="2"/>
        <v>82.2007126231256</v>
      </c>
      <c r="G24" s="45">
        <f>$25:$25+$26:$26</f>
        <v>6528.52</v>
      </c>
      <c r="H24" s="35">
        <f t="shared" si="3"/>
        <v>96.61163632798858</v>
      </c>
      <c r="I24" s="45">
        <f>$25:$25+$26:$26</f>
        <v>1204.8999999999999</v>
      </c>
    </row>
    <row r="25" spans="1:9" ht="12.75">
      <c r="A25" s="3" t="s">
        <v>9</v>
      </c>
      <c r="B25" s="37">
        <v>7385.4</v>
      </c>
      <c r="C25" s="37">
        <v>1264.86</v>
      </c>
      <c r="D25" s="37">
        <v>1230.8</v>
      </c>
      <c r="E25" s="35">
        <f t="shared" si="0"/>
        <v>16.665312643864922</v>
      </c>
      <c r="F25" s="35">
        <f t="shared" si="2"/>
        <v>97.30721186534478</v>
      </c>
      <c r="G25" s="37">
        <v>1166.85</v>
      </c>
      <c r="H25" s="35">
        <f t="shared" si="3"/>
        <v>105.48056733941809</v>
      </c>
      <c r="I25" s="37">
        <v>327.34</v>
      </c>
    </row>
    <row r="26" spans="1:9" ht="12.75">
      <c r="A26" s="3" t="s">
        <v>10</v>
      </c>
      <c r="B26" s="37">
        <v>17889.3</v>
      </c>
      <c r="C26" s="37">
        <v>6408.2</v>
      </c>
      <c r="D26" s="37">
        <v>5076.51</v>
      </c>
      <c r="E26" s="35">
        <f t="shared" si="0"/>
        <v>28.377354060807303</v>
      </c>
      <c r="F26" s="35">
        <f t="shared" si="2"/>
        <v>79.21896944539809</v>
      </c>
      <c r="G26" s="37">
        <v>5361.67</v>
      </c>
      <c r="H26" s="35">
        <f t="shared" si="3"/>
        <v>94.68150781379683</v>
      </c>
      <c r="I26" s="37">
        <v>877.56</v>
      </c>
    </row>
    <row r="27" spans="1:9" ht="12.75">
      <c r="A27" s="6" t="s">
        <v>11</v>
      </c>
      <c r="B27" s="45">
        <f>B28+B29+B30</f>
        <v>21506.7</v>
      </c>
      <c r="C27" s="45">
        <f>C28+C29+C30</f>
        <v>8083.55</v>
      </c>
      <c r="D27" s="45">
        <f>D28+D29+D30</f>
        <v>6344.11</v>
      </c>
      <c r="E27" s="35">
        <f t="shared" si="0"/>
        <v>29.49829587988859</v>
      </c>
      <c r="F27" s="35">
        <f t="shared" si="2"/>
        <v>78.4817314175084</v>
      </c>
      <c r="G27" s="45">
        <f>G28+G29+G30</f>
        <v>5150.36</v>
      </c>
      <c r="H27" s="35">
        <f t="shared" si="3"/>
        <v>123.17799144137499</v>
      </c>
      <c r="I27" s="45">
        <f>I28+I29+I30</f>
        <v>1396.31</v>
      </c>
    </row>
    <row r="28" spans="1:9" ht="25.5">
      <c r="A28" s="3" t="s">
        <v>12</v>
      </c>
      <c r="B28" s="37">
        <v>21430.7</v>
      </c>
      <c r="C28" s="37">
        <v>8045.55</v>
      </c>
      <c r="D28" s="37">
        <v>6321.11</v>
      </c>
      <c r="E28" s="35">
        <f t="shared" si="0"/>
        <v>29.495583438711755</v>
      </c>
      <c r="F28" s="35">
        <f t="shared" si="2"/>
        <v>78.56653678120202</v>
      </c>
      <c r="G28" s="37">
        <v>5113.36</v>
      </c>
      <c r="H28" s="35">
        <f t="shared" si="3"/>
        <v>123.61949872490887</v>
      </c>
      <c r="I28" s="37">
        <v>1385.11</v>
      </c>
    </row>
    <row r="29" spans="1:9" ht="25.5">
      <c r="A29" s="5" t="s">
        <v>111</v>
      </c>
      <c r="B29" s="37">
        <v>58</v>
      </c>
      <c r="C29" s="37">
        <v>26</v>
      </c>
      <c r="D29" s="37">
        <v>23</v>
      </c>
      <c r="E29" s="35">
        <f t="shared" si="0"/>
        <v>39.6551724137931</v>
      </c>
      <c r="F29" s="35">
        <f t="shared" si="2"/>
        <v>88.46153846153845</v>
      </c>
      <c r="G29" s="37">
        <v>25</v>
      </c>
      <c r="H29" s="35">
        <f t="shared" si="3"/>
        <v>92</v>
      </c>
      <c r="I29" s="37">
        <v>11.2</v>
      </c>
    </row>
    <row r="30" spans="1:9" ht="25.5">
      <c r="A30" s="3" t="s">
        <v>110</v>
      </c>
      <c r="B30" s="37">
        <v>18</v>
      </c>
      <c r="C30" s="37">
        <v>12</v>
      </c>
      <c r="D30" s="37">
        <v>0</v>
      </c>
      <c r="E30" s="35">
        <f t="shared" si="0"/>
        <v>0</v>
      </c>
      <c r="F30" s="35">
        <f t="shared" si="2"/>
        <v>0</v>
      </c>
      <c r="G30" s="37">
        <v>12</v>
      </c>
      <c r="H30" s="35">
        <f t="shared" si="3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0.24</v>
      </c>
      <c r="H31" s="35">
        <f t="shared" si="3"/>
        <v>-75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21083</v>
      </c>
      <c r="D34" s="45">
        <f>D35+D38+D39</f>
        <v>23972.98</v>
      </c>
      <c r="E34" s="35">
        <f aca="true" t="shared" si="4" ref="E34:E42">$D:$D/$B:$B*100</f>
        <v>40.85618603699948</v>
      </c>
      <c r="F34" s="35">
        <f aca="true" t="shared" si="5" ref="F34:F42">$D:$D/$C:$C*100</f>
        <v>113.7076317412133</v>
      </c>
      <c r="G34" s="45">
        <f>G35+G38+G39</f>
        <v>20745.58</v>
      </c>
      <c r="H34" s="35">
        <f aca="true" t="shared" si="6" ref="H34:H47">$D:$D/$G:$G*100</f>
        <v>115.5570487785832</v>
      </c>
      <c r="I34" s="45">
        <f>I35+I38+I39</f>
        <v>4394.900000000001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19629</v>
      </c>
      <c r="D35" s="37">
        <f>D36+D37</f>
        <v>22099.57</v>
      </c>
      <c r="E35" s="35">
        <f t="shared" si="4"/>
        <v>38.668398904665665</v>
      </c>
      <c r="F35" s="35">
        <f t="shared" si="5"/>
        <v>112.58632635386418</v>
      </c>
      <c r="G35" s="37">
        <f>G36+G37</f>
        <v>19244.7</v>
      </c>
      <c r="H35" s="35">
        <f t="shared" si="6"/>
        <v>114.83457783181863</v>
      </c>
      <c r="I35" s="37">
        <f>I36+I37</f>
        <v>3630.11</v>
      </c>
    </row>
    <row r="36" spans="1:9" ht="81.75" customHeight="1">
      <c r="A36" s="1" t="s">
        <v>115</v>
      </c>
      <c r="B36" s="37">
        <v>35543.9</v>
      </c>
      <c r="C36" s="37">
        <v>11460</v>
      </c>
      <c r="D36" s="37">
        <v>13381.57</v>
      </c>
      <c r="E36" s="35">
        <f t="shared" si="4"/>
        <v>37.64800711233151</v>
      </c>
      <c r="F36" s="35">
        <f t="shared" si="5"/>
        <v>116.76762652705062</v>
      </c>
      <c r="G36" s="37">
        <v>11087.18</v>
      </c>
      <c r="H36" s="35">
        <f t="shared" si="6"/>
        <v>120.69408091146711</v>
      </c>
      <c r="I36" s="37">
        <v>1922.16</v>
      </c>
    </row>
    <row r="37" spans="1:9" ht="76.5">
      <c r="A37" s="3" t="s">
        <v>116</v>
      </c>
      <c r="B37" s="37">
        <v>21607.6</v>
      </c>
      <c r="C37" s="37">
        <v>8169</v>
      </c>
      <c r="D37" s="37">
        <v>8718</v>
      </c>
      <c r="E37" s="35">
        <f t="shared" si="4"/>
        <v>40.34691497436088</v>
      </c>
      <c r="F37" s="35">
        <f t="shared" si="5"/>
        <v>106.72052882849799</v>
      </c>
      <c r="G37" s="37">
        <v>8157.52</v>
      </c>
      <c r="H37" s="35">
        <f t="shared" si="6"/>
        <v>106.87071560964607</v>
      </c>
      <c r="I37" s="37">
        <v>1707.95</v>
      </c>
    </row>
    <row r="38" spans="1:9" ht="51">
      <c r="A38" s="5" t="s">
        <v>117</v>
      </c>
      <c r="B38" s="37">
        <v>1525</v>
      </c>
      <c r="C38" s="37">
        <v>1454</v>
      </c>
      <c r="D38" s="37">
        <v>1665.62</v>
      </c>
      <c r="E38" s="35">
        <f t="shared" si="4"/>
        <v>109.22098360655737</v>
      </c>
      <c r="F38" s="35">
        <f t="shared" si="5"/>
        <v>114.55433287482806</v>
      </c>
      <c r="G38" s="37">
        <v>1500.88</v>
      </c>
      <c r="H38" s="35">
        <f t="shared" si="6"/>
        <v>110.97622727999573</v>
      </c>
      <c r="I38" s="37">
        <v>557</v>
      </c>
    </row>
    <row r="39" spans="1:9" ht="76.5">
      <c r="A39" s="60" t="s">
        <v>158</v>
      </c>
      <c r="B39" s="37"/>
      <c r="C39" s="37">
        <v>0</v>
      </c>
      <c r="D39" s="37">
        <v>207.79</v>
      </c>
      <c r="E39" s="35" t="e">
        <f t="shared" si="4"/>
        <v>#DIV/0!</v>
      </c>
      <c r="F39" s="35" t="e">
        <f t="shared" si="5"/>
        <v>#DIV/0!</v>
      </c>
      <c r="G39" s="37"/>
      <c r="H39" s="35" t="e">
        <f t="shared" si="6"/>
        <v>#DIV/0!</v>
      </c>
      <c r="I39" s="37">
        <v>207.79</v>
      </c>
    </row>
    <row r="40" spans="1:9" ht="25.5">
      <c r="A40" s="4" t="s">
        <v>15</v>
      </c>
      <c r="B40" s="36">
        <v>1100.2</v>
      </c>
      <c r="C40" s="36">
        <v>617.7</v>
      </c>
      <c r="D40" s="36">
        <v>289</v>
      </c>
      <c r="E40" s="35">
        <f t="shared" si="4"/>
        <v>26.267951281585166</v>
      </c>
      <c r="F40" s="35">
        <f t="shared" si="5"/>
        <v>46.78646592196859</v>
      </c>
      <c r="G40" s="36">
        <v>657.48</v>
      </c>
      <c r="H40" s="35">
        <f t="shared" si="6"/>
        <v>43.95570967938188</v>
      </c>
      <c r="I40" s="36">
        <v>2.16</v>
      </c>
    </row>
    <row r="41" spans="1:9" ht="25.5">
      <c r="A41" s="12" t="s">
        <v>123</v>
      </c>
      <c r="B41" s="36">
        <v>3575.8</v>
      </c>
      <c r="C41" s="36">
        <v>480.26</v>
      </c>
      <c r="D41" s="36">
        <v>1029.89</v>
      </c>
      <c r="E41" s="35">
        <f t="shared" si="4"/>
        <v>28.8016667598859</v>
      </c>
      <c r="F41" s="35">
        <f t="shared" si="5"/>
        <v>214.44425935951364</v>
      </c>
      <c r="G41" s="36">
        <v>386.08</v>
      </c>
      <c r="H41" s="35">
        <f t="shared" si="6"/>
        <v>266.7555946953999</v>
      </c>
      <c r="I41" s="36">
        <v>667.75</v>
      </c>
    </row>
    <row r="42" spans="1:9" ht="25.5">
      <c r="A42" s="8" t="s">
        <v>16</v>
      </c>
      <c r="B42" s="45">
        <f>B43+B44+B45</f>
        <v>1400</v>
      </c>
      <c r="C42" s="45">
        <f>C43+C44+C45</f>
        <v>815</v>
      </c>
      <c r="D42" s="45">
        <f>D43+D44+D45</f>
        <v>2729.28</v>
      </c>
      <c r="E42" s="35">
        <f t="shared" si="4"/>
        <v>194.94857142857146</v>
      </c>
      <c r="F42" s="35">
        <f t="shared" si="5"/>
        <v>334.880981595092</v>
      </c>
      <c r="G42" s="45">
        <f>G43+G44+G45</f>
        <v>2730.12</v>
      </c>
      <c r="H42" s="35">
        <f t="shared" si="6"/>
        <v>99.969232121665</v>
      </c>
      <c r="I42" s="45">
        <f>I43+I44+I45</f>
        <v>396.01</v>
      </c>
    </row>
    <row r="43" spans="1:9" ht="12.75">
      <c r="A43" s="3" t="s">
        <v>119</v>
      </c>
      <c r="B43" s="37">
        <v>0</v>
      </c>
      <c r="C43" s="37">
        <v>0</v>
      </c>
      <c r="D43" s="37">
        <v>30.68</v>
      </c>
      <c r="E43" s="35">
        <v>0</v>
      </c>
      <c r="F43" s="35">
        <v>0</v>
      </c>
      <c r="G43" s="37">
        <v>64.73</v>
      </c>
      <c r="H43" s="35">
        <f t="shared" si="6"/>
        <v>47.39687934497142</v>
      </c>
      <c r="I43" s="37">
        <v>2.41</v>
      </c>
    </row>
    <row r="44" spans="1:9" ht="68.25" customHeight="1">
      <c r="A44" s="3" t="s">
        <v>120</v>
      </c>
      <c r="B44" s="37">
        <v>0</v>
      </c>
      <c r="C44" s="37">
        <v>0</v>
      </c>
      <c r="D44" s="37">
        <v>420.03</v>
      </c>
      <c r="E44" s="35">
        <v>0</v>
      </c>
      <c r="F44" s="35">
        <v>0</v>
      </c>
      <c r="G44" s="37">
        <v>307.65</v>
      </c>
      <c r="H44" s="35">
        <f t="shared" si="6"/>
        <v>136.5285226718674</v>
      </c>
      <c r="I44" s="37">
        <v>8.27</v>
      </c>
    </row>
    <row r="45" spans="1:9" ht="12.75">
      <c r="A45" s="51" t="s">
        <v>118</v>
      </c>
      <c r="B45" s="37">
        <v>1400</v>
      </c>
      <c r="C45" s="37">
        <v>815</v>
      </c>
      <c r="D45" s="37">
        <v>2278.57</v>
      </c>
      <c r="E45" s="35">
        <f aca="true" t="shared" si="7" ref="E45:E52">$D:$D/$B:$B*100</f>
        <v>162.755</v>
      </c>
      <c r="F45" s="35">
        <f aca="true" t="shared" si="8" ref="F45:F51">$D:$D/$C:$C*100</f>
        <v>279.5791411042945</v>
      </c>
      <c r="G45" s="37">
        <v>2357.74</v>
      </c>
      <c r="H45" s="35">
        <f t="shared" si="6"/>
        <v>96.64212338934745</v>
      </c>
      <c r="I45" s="37">
        <v>385.33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4401.6</v>
      </c>
      <c r="D46" s="45">
        <f>D47+D48+D49+D50+D51+D52+D53+D55+D56+D57+D58+D54</f>
        <v>3911.2999999999993</v>
      </c>
      <c r="E46" s="35">
        <f t="shared" si="7"/>
        <v>35.48469040598775</v>
      </c>
      <c r="F46" s="35">
        <f t="shared" si="8"/>
        <v>88.86086877499089</v>
      </c>
      <c r="G46" s="45">
        <f>G47+G48+G49+G50+G51+G52+G53+G55+G56+G57+G58</f>
        <v>4295.46</v>
      </c>
      <c r="H46" s="35">
        <f t="shared" si="6"/>
        <v>91.05660394928597</v>
      </c>
      <c r="I46" s="45">
        <f>I47+I48+I49+I50+I51+I52+I53+I55+I56+I57+I58</f>
        <v>858.5500000000001</v>
      </c>
    </row>
    <row r="47" spans="1:9" ht="25.5">
      <c r="A47" s="3" t="s">
        <v>18</v>
      </c>
      <c r="B47" s="37">
        <v>231.5</v>
      </c>
      <c r="C47" s="37">
        <v>61.65</v>
      </c>
      <c r="D47" s="37">
        <v>72.39</v>
      </c>
      <c r="E47" s="35">
        <f t="shared" si="7"/>
        <v>31.26997840172786</v>
      </c>
      <c r="F47" s="35">
        <f t="shared" si="8"/>
        <v>117.42092457420925</v>
      </c>
      <c r="G47" s="37">
        <v>62.5</v>
      </c>
      <c r="H47" s="35">
        <f t="shared" si="6"/>
        <v>115.824</v>
      </c>
      <c r="I47" s="37">
        <v>5.77</v>
      </c>
    </row>
    <row r="48" spans="1:9" ht="63.75">
      <c r="A48" s="3" t="s">
        <v>150</v>
      </c>
      <c r="B48" s="37">
        <v>140</v>
      </c>
      <c r="C48" s="37">
        <v>22</v>
      </c>
      <c r="D48" s="37">
        <v>82.05</v>
      </c>
      <c r="E48" s="35">
        <f t="shared" si="7"/>
        <v>58.60714285714286</v>
      </c>
      <c r="F48" s="35">
        <f t="shared" si="8"/>
        <v>372.95454545454544</v>
      </c>
      <c r="G48" s="37">
        <v>17.9</v>
      </c>
      <c r="H48" s="35">
        <v>0</v>
      </c>
      <c r="I48" s="37">
        <v>6</v>
      </c>
    </row>
    <row r="49" spans="1:9" ht="52.5" customHeight="1">
      <c r="A49" s="5" t="s">
        <v>143</v>
      </c>
      <c r="B49" s="37">
        <v>60</v>
      </c>
      <c r="C49" s="37">
        <v>8</v>
      </c>
      <c r="D49" s="37">
        <v>67.63</v>
      </c>
      <c r="E49" s="35">
        <f t="shared" si="7"/>
        <v>112.71666666666667</v>
      </c>
      <c r="F49" s="35">
        <f t="shared" si="8"/>
        <v>845.375</v>
      </c>
      <c r="G49" s="37">
        <v>38.88</v>
      </c>
      <c r="H49" s="35">
        <f>$D:$D/$G:$G*100</f>
        <v>173.94547325102877</v>
      </c>
      <c r="I49" s="37">
        <v>11.47</v>
      </c>
    </row>
    <row r="50" spans="1:9" ht="38.25">
      <c r="A50" s="3" t="s">
        <v>19</v>
      </c>
      <c r="B50" s="37">
        <v>447</v>
      </c>
      <c r="C50" s="37">
        <v>155.5</v>
      </c>
      <c r="D50" s="37">
        <v>195.94</v>
      </c>
      <c r="E50" s="35">
        <f t="shared" si="7"/>
        <v>43.834451901566</v>
      </c>
      <c r="F50" s="35">
        <f t="shared" si="8"/>
        <v>126.0064308681672</v>
      </c>
      <c r="G50" s="37">
        <v>155.76</v>
      </c>
      <c r="H50" s="35">
        <f>$D:$D/$G:$G*100</f>
        <v>125.79609655880843</v>
      </c>
      <c r="I50" s="37">
        <v>34.17</v>
      </c>
    </row>
    <row r="51" spans="1:9" ht="63.75">
      <c r="A51" s="3" t="s">
        <v>20</v>
      </c>
      <c r="B51" s="37">
        <v>2332</v>
      </c>
      <c r="C51" s="37">
        <v>1105.6</v>
      </c>
      <c r="D51" s="37">
        <v>1057.29</v>
      </c>
      <c r="E51" s="35">
        <f t="shared" si="7"/>
        <v>45.33833619210977</v>
      </c>
      <c r="F51" s="35">
        <f t="shared" si="8"/>
        <v>95.63042691751086</v>
      </c>
      <c r="G51" s="37">
        <v>1071.06</v>
      </c>
      <c r="H51" s="35">
        <f>$D:$D/$G:$G*100</f>
        <v>98.71435773906224</v>
      </c>
      <c r="I51" s="37">
        <v>196.28</v>
      </c>
    </row>
    <row r="52" spans="1:9" ht="25.5">
      <c r="A52" s="3" t="s">
        <v>21</v>
      </c>
      <c r="B52" s="37">
        <v>30</v>
      </c>
      <c r="C52" s="37">
        <v>0</v>
      </c>
      <c r="D52" s="37">
        <v>5.86</v>
      </c>
      <c r="E52" s="35">
        <f t="shared" si="7"/>
        <v>19.53333333333333</v>
      </c>
      <c r="F52" s="35">
        <v>0</v>
      </c>
      <c r="G52" s="37">
        <v>0</v>
      </c>
      <c r="H52" s="35">
        <v>0</v>
      </c>
      <c r="I52" s="37">
        <v>5.5</v>
      </c>
    </row>
    <row r="53" spans="1:9" ht="38.25">
      <c r="A53" s="3" t="s">
        <v>22</v>
      </c>
      <c r="B53" s="37">
        <v>176</v>
      </c>
      <c r="C53" s="37">
        <v>96</v>
      </c>
      <c r="D53" s="37">
        <v>0</v>
      </c>
      <c r="E53" s="35">
        <v>0</v>
      </c>
      <c r="F53" s="35">
        <f>$D:$D/$C:$C*100</f>
        <v>0</v>
      </c>
      <c r="G53" s="37">
        <v>96</v>
      </c>
      <c r="H53" s="35">
        <f>$D:$D/$G:$G*100</f>
        <v>0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-0.3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122</v>
      </c>
      <c r="B56" s="37">
        <v>4272.8</v>
      </c>
      <c r="C56" s="37">
        <v>1819.85</v>
      </c>
      <c r="D56" s="37">
        <v>1234.64</v>
      </c>
      <c r="E56" s="35">
        <f t="shared" si="9"/>
        <v>28.89533795169444</v>
      </c>
      <c r="F56" s="35">
        <f t="shared" si="10"/>
        <v>67.84295408962278</v>
      </c>
      <c r="G56" s="37">
        <v>1874.02</v>
      </c>
      <c r="H56" s="35">
        <v>0</v>
      </c>
      <c r="I56" s="37">
        <v>262.22</v>
      </c>
    </row>
    <row r="57" spans="1:9" ht="63.75">
      <c r="A57" s="3" t="s">
        <v>95</v>
      </c>
      <c r="B57" s="37">
        <v>17</v>
      </c>
      <c r="C57" s="37">
        <v>10.3</v>
      </c>
      <c r="D57" s="37">
        <v>8.18</v>
      </c>
      <c r="E57" s="35">
        <f t="shared" si="9"/>
        <v>48.11764705882353</v>
      </c>
      <c r="F57" s="35">
        <f t="shared" si="10"/>
        <v>79.41747572815532</v>
      </c>
      <c r="G57" s="37">
        <v>10.3</v>
      </c>
      <c r="H57" s="35">
        <v>0</v>
      </c>
      <c r="I57" s="37">
        <v>0</v>
      </c>
    </row>
    <row r="58" spans="1:9" ht="38.25">
      <c r="A58" s="3" t="s">
        <v>23</v>
      </c>
      <c r="B58" s="37">
        <v>3301.2</v>
      </c>
      <c r="C58" s="37">
        <v>1107.7</v>
      </c>
      <c r="D58" s="37">
        <v>1185.73</v>
      </c>
      <c r="E58" s="35">
        <f t="shared" si="9"/>
        <v>35.91815097540289</v>
      </c>
      <c r="F58" s="35">
        <f t="shared" si="10"/>
        <v>107.04432608106889</v>
      </c>
      <c r="G58" s="37">
        <v>968.74</v>
      </c>
      <c r="H58" s="35">
        <f>$D:$D/$G:$G*100</f>
        <v>122.39919895947313</v>
      </c>
      <c r="I58" s="37">
        <v>337.14</v>
      </c>
    </row>
    <row r="59" spans="1:9" ht="12.75">
      <c r="A59" s="6" t="s">
        <v>24</v>
      </c>
      <c r="B59" s="36">
        <v>130</v>
      </c>
      <c r="C59" s="36">
        <v>53.8</v>
      </c>
      <c r="D59" s="36">
        <v>741.45</v>
      </c>
      <c r="E59" s="35">
        <f t="shared" si="9"/>
        <v>570.3461538461539</v>
      </c>
      <c r="F59" s="35">
        <f t="shared" si="10"/>
        <v>1378.1598513011154</v>
      </c>
      <c r="G59" s="36">
        <v>345.02</v>
      </c>
      <c r="H59" s="35">
        <f>$D:$D/$G:$G*100</f>
        <v>214.90058547330594</v>
      </c>
      <c r="I59" s="36">
        <v>11.79</v>
      </c>
    </row>
    <row r="60" spans="1:9" ht="12.75">
      <c r="A60" s="8" t="s">
        <v>25</v>
      </c>
      <c r="B60" s="45">
        <f>B7+B15+B20+B24+B27+B31+B34+B40+B41+B42+B59+B46</f>
        <v>404881.9000000001</v>
      </c>
      <c r="C60" s="45">
        <f>C7+C15+C20+C24+C27+C31+C34+C40+C41+C42+C59+C46</f>
        <v>149693.25000000003</v>
      </c>
      <c r="D60" s="45">
        <f>D7+D15+D20+D24+D27+D31+D34+D40+D41+D42+D59+D46</f>
        <v>149394.77000000005</v>
      </c>
      <c r="E60" s="35">
        <f t="shared" si="9"/>
        <v>36.89835727405943</v>
      </c>
      <c r="F60" s="35">
        <f t="shared" si="10"/>
        <v>99.80060557172753</v>
      </c>
      <c r="G60" s="45">
        <f>G7+G15+G20+G24+G27+G31+G34+G40+G41+G42+G59+G46</f>
        <v>158845.66999999998</v>
      </c>
      <c r="H60" s="35">
        <f>$D:$D/$G:$G*100</f>
        <v>94.05026274874227</v>
      </c>
      <c r="I60" s="45">
        <f>I7+I15+I20+I24+I27+I31+I34+I40+I41+I42+I59+I46</f>
        <v>30492.559999999998</v>
      </c>
    </row>
    <row r="61" spans="1:9" ht="12.75">
      <c r="A61" s="8" t="s">
        <v>26</v>
      </c>
      <c r="B61" s="45">
        <f>B62+B67</f>
        <v>1348822.2600000002</v>
      </c>
      <c r="C61" s="45">
        <f>C62+C67</f>
        <v>563987.67</v>
      </c>
      <c r="D61" s="45">
        <f>D62+D67</f>
        <v>541620.06</v>
      </c>
      <c r="E61" s="35">
        <f t="shared" si="9"/>
        <v>40.15503569758702</v>
      </c>
      <c r="F61" s="35">
        <f t="shared" si="10"/>
        <v>96.03402499916355</v>
      </c>
      <c r="G61" s="45">
        <f>G62+G67</f>
        <v>521713.01</v>
      </c>
      <c r="H61" s="35">
        <f>$D:$D/$G:$G*100</f>
        <v>103.81570894695535</v>
      </c>
      <c r="I61" s="45">
        <f>I62+I67</f>
        <v>98920.12</v>
      </c>
    </row>
    <row r="62" spans="1:9" ht="25.5">
      <c r="A62" s="8" t="s">
        <v>27</v>
      </c>
      <c r="B62" s="45">
        <f>B63+B64+B65+B66</f>
        <v>1351821.1500000001</v>
      </c>
      <c r="C62" s="45">
        <f>C63+C64+C65+C66</f>
        <v>566986.56</v>
      </c>
      <c r="D62" s="45">
        <f>D63+D64+D65+D66</f>
        <v>545244.8</v>
      </c>
      <c r="E62" s="35">
        <f t="shared" si="9"/>
        <v>40.334093012230205</v>
      </c>
      <c r="F62" s="35">
        <f t="shared" si="10"/>
        <v>96.1653835321952</v>
      </c>
      <c r="G62" s="45">
        <f>G63+G64+G65+G66</f>
        <v>529747.38</v>
      </c>
      <c r="H62" s="35">
        <f>$D:$D/$G:$G*100</f>
        <v>102.92543589361405</v>
      </c>
      <c r="I62" s="45">
        <f>I63+I64+I65+I66</f>
        <v>98960.64</v>
      </c>
    </row>
    <row r="63" spans="1:9" ht="12.75">
      <c r="A63" s="3" t="s">
        <v>28</v>
      </c>
      <c r="B63" s="37">
        <v>276586.7</v>
      </c>
      <c r="C63" s="37">
        <v>162250.7</v>
      </c>
      <c r="D63" s="37">
        <v>162250.7</v>
      </c>
      <c r="E63" s="35">
        <f t="shared" si="9"/>
        <v>58.661786701963614</v>
      </c>
      <c r="F63" s="35">
        <f t="shared" si="10"/>
        <v>100</v>
      </c>
      <c r="G63" s="37">
        <v>129883.8</v>
      </c>
      <c r="H63" s="35">
        <v>0</v>
      </c>
      <c r="I63" s="37">
        <v>0</v>
      </c>
    </row>
    <row r="64" spans="1:9" ht="12.75">
      <c r="A64" s="3" t="s">
        <v>29</v>
      </c>
      <c r="B64" s="37">
        <v>433926.85</v>
      </c>
      <c r="C64" s="37">
        <v>147853.63</v>
      </c>
      <c r="D64" s="37">
        <v>136450.21</v>
      </c>
      <c r="E64" s="35">
        <f t="shared" si="9"/>
        <v>31.445440631295345</v>
      </c>
      <c r="F64" s="35">
        <f t="shared" si="10"/>
        <v>92.28735878855325</v>
      </c>
      <c r="G64" s="37">
        <v>59508.1</v>
      </c>
      <c r="H64" s="35">
        <v>0</v>
      </c>
      <c r="I64" s="37">
        <v>13759.36</v>
      </c>
    </row>
    <row r="65" spans="1:9" ht="12.75">
      <c r="A65" s="3" t="s">
        <v>30</v>
      </c>
      <c r="B65" s="37">
        <v>641299.3</v>
      </c>
      <c r="C65" s="37">
        <v>256882.23</v>
      </c>
      <c r="D65" s="37">
        <v>246543.89</v>
      </c>
      <c r="E65" s="35">
        <f t="shared" si="9"/>
        <v>38.44443460331237</v>
      </c>
      <c r="F65" s="35">
        <f t="shared" si="10"/>
        <v>95.9754553672319</v>
      </c>
      <c r="G65" s="37">
        <v>339287.8</v>
      </c>
      <c r="H65" s="35">
        <f>$D:$D/$G:$G*100</f>
        <v>72.66512087967797</v>
      </c>
      <c r="I65" s="37">
        <v>85201.28</v>
      </c>
    </row>
    <row r="66" spans="1:9" ht="24.75" customHeight="1">
      <c r="A66" s="3" t="s">
        <v>31</v>
      </c>
      <c r="B66" s="37">
        <v>8.3</v>
      </c>
      <c r="C66" s="37">
        <v>0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-3624.74</v>
      </c>
      <c r="E67" s="35">
        <f t="shared" si="9"/>
        <v>120.86938834035259</v>
      </c>
      <c r="F67" s="35">
        <v>0</v>
      </c>
      <c r="G67" s="36">
        <v>-8034.37</v>
      </c>
      <c r="H67" s="35">
        <f>$D:$D/$G:$G*100</f>
        <v>45.115422864518315</v>
      </c>
      <c r="I67" s="36">
        <v>-40.52</v>
      </c>
    </row>
    <row r="68" spans="1:9" ht="12.75">
      <c r="A68" s="6" t="s">
        <v>32</v>
      </c>
      <c r="B68" s="45">
        <f>B61+B60</f>
        <v>1753704.1600000004</v>
      </c>
      <c r="C68" s="45">
        <f>C61+C60</f>
        <v>713680.92</v>
      </c>
      <c r="D68" s="45">
        <f>D61+D60</f>
        <v>691014.8300000001</v>
      </c>
      <c r="E68" s="35">
        <f t="shared" si="9"/>
        <v>39.403158512208805</v>
      </c>
      <c r="F68" s="35">
        <f>$D:$D/$C:$C*100</f>
        <v>96.82405829204458</v>
      </c>
      <c r="G68" s="45">
        <f>G61+G60</f>
        <v>680558.6799999999</v>
      </c>
      <c r="H68" s="35">
        <f>$D:$D/$G:$G*100</f>
        <v>101.53640682387595</v>
      </c>
      <c r="I68" s="45">
        <f>I61+I60</f>
        <v>129412.68</v>
      </c>
    </row>
    <row r="69" spans="1:9" ht="12.75">
      <c r="A69" s="67" t="s">
        <v>34</v>
      </c>
      <c r="B69" s="68"/>
      <c r="C69" s="68"/>
      <c r="D69" s="68"/>
      <c r="E69" s="68"/>
      <c r="F69" s="68"/>
      <c r="G69" s="68"/>
      <c r="H69" s="68"/>
      <c r="I69" s="69"/>
    </row>
    <row r="70" spans="1:9" ht="12.75">
      <c r="A70" s="13" t="s">
        <v>35</v>
      </c>
      <c r="B70" s="45">
        <f>B71+B72+B73+B74+B75+B76+B77+B78</f>
        <v>64703.25</v>
      </c>
      <c r="C70" s="45">
        <f>C71+C72+C73+C74+C75+C76+C77+C78</f>
        <v>24970.84</v>
      </c>
      <c r="D70" s="45">
        <f>D71+D72+D73+D74+D75+D76+D77+D78</f>
        <v>23911.125</v>
      </c>
      <c r="E70" s="35">
        <f>$D:$D/$B:$B*100</f>
        <v>36.955060217222474</v>
      </c>
      <c r="F70" s="35">
        <f>$D:$D/$C:$C*100</f>
        <v>95.75619002003938</v>
      </c>
      <c r="G70" s="45">
        <f>G71+G72+G73+G74+G75+G76+G77+G78</f>
        <v>24870.666</v>
      </c>
      <c r="H70" s="35">
        <f>$D:$D/$G:$G*100</f>
        <v>96.14187653840874</v>
      </c>
      <c r="I70" s="45">
        <f>I71+I72+I73+I74+I75+I76+I77+I78</f>
        <v>5291.695</v>
      </c>
    </row>
    <row r="71" spans="1:10" ht="14.25" customHeight="1">
      <c r="A71" s="14" t="s">
        <v>36</v>
      </c>
      <c r="B71" s="46">
        <v>928.47</v>
      </c>
      <c r="C71" s="46">
        <v>0</v>
      </c>
      <c r="D71" s="46">
        <v>0</v>
      </c>
      <c r="E71" s="38">
        <f>$D:$D/$B:$B*100</f>
        <v>0</v>
      </c>
      <c r="F71" s="38" t="e">
        <f>$D:$D/$C:$C*100</f>
        <v>#DIV/0!</v>
      </c>
      <c r="G71" s="46">
        <v>487.077</v>
      </c>
      <c r="H71" s="38">
        <f>$D:$D/$G:$G*100</f>
        <v>0</v>
      </c>
      <c r="I71" s="46">
        <f>D71-'Апрель '!D70</f>
        <v>0</v>
      </c>
      <c r="J71" s="61"/>
    </row>
    <row r="72" spans="1:10" ht="12.75">
      <c r="A72" s="14" t="s">
        <v>37</v>
      </c>
      <c r="B72" s="46">
        <v>5370.5</v>
      </c>
      <c r="C72" s="46">
        <v>1779.58</v>
      </c>
      <c r="D72" s="46">
        <v>1675.15</v>
      </c>
      <c r="E72" s="38">
        <f>$D:$D/$B:$B*100</f>
        <v>31.19169537287031</v>
      </c>
      <c r="F72" s="38">
        <f>$D:$D/$C:$C*100</f>
        <v>94.13176142685353</v>
      </c>
      <c r="G72" s="46">
        <v>2040.64</v>
      </c>
      <c r="H72" s="38">
        <f>$D:$D/$G:$G*100</f>
        <v>82.08944252783441</v>
      </c>
      <c r="I72" s="46">
        <f>D72-'Апрель '!D71</f>
        <v>389.6600000000001</v>
      </c>
      <c r="J72" s="61"/>
    </row>
    <row r="73" spans="1:10" ht="25.5">
      <c r="A73" s="14" t="s">
        <v>38</v>
      </c>
      <c r="B73" s="46">
        <v>35384.24</v>
      </c>
      <c r="C73" s="46">
        <v>14535.61</v>
      </c>
      <c r="D73" s="46">
        <v>13898.09</v>
      </c>
      <c r="E73" s="38">
        <f>$D:$D/$B:$B*100</f>
        <v>39.27762755396188</v>
      </c>
      <c r="F73" s="38">
        <f>$D:$D/$C:$C*100</f>
        <v>95.61408155557282</v>
      </c>
      <c r="G73" s="46">
        <v>14005.75</v>
      </c>
      <c r="H73" s="38">
        <f>$D:$D/$G:$G*100</f>
        <v>99.23131570961927</v>
      </c>
      <c r="I73" s="46">
        <f>D73-'Апрель '!D72</f>
        <v>3251.6100000000006</v>
      </c>
      <c r="J73" s="61"/>
    </row>
    <row r="74" spans="1:10" ht="12.75">
      <c r="A74" s="14" t="s">
        <v>84</v>
      </c>
      <c r="B74" s="37">
        <v>0</v>
      </c>
      <c r="C74" s="37">
        <v>0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46">
        <f>D74-'Апрель '!D73</f>
        <v>0</v>
      </c>
      <c r="J74" s="61"/>
    </row>
    <row r="75" spans="1:10" ht="25.5">
      <c r="A75" s="3" t="s">
        <v>39</v>
      </c>
      <c r="B75" s="46">
        <v>10138.64</v>
      </c>
      <c r="C75" s="46">
        <v>4244.38</v>
      </c>
      <c r="D75" s="46">
        <v>4160.78</v>
      </c>
      <c r="E75" s="38">
        <f>$D:$D/$B:$B*100</f>
        <v>41.038837556121926</v>
      </c>
      <c r="F75" s="38">
        <f>$D:$D/$C:$C*100</f>
        <v>98.03033658626231</v>
      </c>
      <c r="G75" s="46">
        <v>3755.069</v>
      </c>
      <c r="H75" s="38">
        <f>$D:$D/$G:$G*100</f>
        <v>110.80435539267054</v>
      </c>
      <c r="I75" s="46">
        <f>D75-'Апрель '!D74</f>
        <v>875.0899999999997</v>
      </c>
      <c r="J75" s="61"/>
    </row>
    <row r="76" spans="1:10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D76-'Апрель '!D75</f>
        <v>0</v>
      </c>
      <c r="J76" s="61"/>
    </row>
    <row r="77" spans="1:10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D77-'Апрель '!D76</f>
        <v>0</v>
      </c>
      <c r="J77" s="61"/>
    </row>
    <row r="78" spans="1:10" ht="12.75">
      <c r="A78" s="3" t="s">
        <v>42</v>
      </c>
      <c r="B78" s="46">
        <v>12581.4</v>
      </c>
      <c r="C78" s="46">
        <v>4411.27</v>
      </c>
      <c r="D78" s="46">
        <v>4177.105</v>
      </c>
      <c r="E78" s="38">
        <f>$D:$D/$B:$B*100</f>
        <v>33.20063744893255</v>
      </c>
      <c r="F78" s="38">
        <f>$D:$D/$C:$C*100</f>
        <v>94.69166475867492</v>
      </c>
      <c r="G78" s="46">
        <v>4582.13</v>
      </c>
      <c r="H78" s="38">
        <f>$D:$D/$G:$G*100</f>
        <v>91.16077020948772</v>
      </c>
      <c r="I78" s="46">
        <f>D78-'Апрель '!D77</f>
        <v>775.3349999999996</v>
      </c>
      <c r="J78" s="61"/>
    </row>
    <row r="79" spans="1:10" ht="12.75">
      <c r="A79" s="13" t="s">
        <v>43</v>
      </c>
      <c r="B79" s="36">
        <v>260.2</v>
      </c>
      <c r="C79" s="36">
        <v>83.29</v>
      </c>
      <c r="D79" s="36">
        <v>83.29</v>
      </c>
      <c r="E79" s="35">
        <f>$D:$D/$B:$B*100</f>
        <v>32.009992313604926</v>
      </c>
      <c r="F79" s="35">
        <f>$D:$D/$C:$C*100</f>
        <v>100</v>
      </c>
      <c r="G79" s="36">
        <v>56.26</v>
      </c>
      <c r="H79" s="35">
        <f>$D:$D/$G:$G*100</f>
        <v>148.04479203697122</v>
      </c>
      <c r="I79" s="45">
        <f>D79-'Апрель '!D78</f>
        <v>10.620000000000005</v>
      </c>
      <c r="J79" s="61"/>
    </row>
    <row r="80" spans="1:10" ht="25.5">
      <c r="A80" s="15" t="s">
        <v>44</v>
      </c>
      <c r="B80" s="36">
        <v>2045.473</v>
      </c>
      <c r="C80" s="36">
        <v>912.076</v>
      </c>
      <c r="D80" s="36">
        <v>802.92</v>
      </c>
      <c r="E80" s="35">
        <f>$D:$D/$B:$B*100</f>
        <v>39.25351251275377</v>
      </c>
      <c r="F80" s="35">
        <f>$D:$D/$C:$C*100</f>
        <v>88.03213767273779</v>
      </c>
      <c r="G80" s="36">
        <v>816.7</v>
      </c>
      <c r="H80" s="35">
        <f>$D:$D/$G:$G*100</f>
        <v>98.31272192971714</v>
      </c>
      <c r="I80" s="45">
        <f>D80-'Апрель '!D79</f>
        <v>81.59999999999991</v>
      </c>
      <c r="J80" s="61"/>
    </row>
    <row r="81" spans="1:10" ht="12.75">
      <c r="A81" s="13" t="s">
        <v>45</v>
      </c>
      <c r="B81" s="45">
        <f>B82+B83+B84+B85+B86</f>
        <v>128708.1</v>
      </c>
      <c r="C81" s="45">
        <f>C82+C83+C84+C85+C86</f>
        <v>28332.745</v>
      </c>
      <c r="D81" s="45">
        <f>D82+D83+D84+D85+D86</f>
        <v>21077.49</v>
      </c>
      <c r="E81" s="35">
        <f>$D:$D/$B:$B*100</f>
        <v>16.37619543758318</v>
      </c>
      <c r="F81" s="35">
        <f>$D:$D/$C:$C*100</f>
        <v>74.3926859187135</v>
      </c>
      <c r="G81" s="45">
        <f>G82+G83+G84+G85+G86</f>
        <v>18534.71</v>
      </c>
      <c r="H81" s="35">
        <f>$D:$D/$G:$G*100</f>
        <v>113.71901691475077</v>
      </c>
      <c r="I81" s="45">
        <f>I82+I83+I84+I85+I86</f>
        <v>7616.41</v>
      </c>
      <c r="J81" s="61"/>
    </row>
    <row r="82" spans="1:10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5">
        <f>D82-'Апрель '!D81</f>
        <v>0</v>
      </c>
      <c r="J82" s="61"/>
    </row>
    <row r="83" spans="1:10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5">
        <f>D83-'Апрель '!D82</f>
        <v>0</v>
      </c>
      <c r="J83" s="61"/>
    </row>
    <row r="84" spans="1:10" ht="12.75">
      <c r="A84" s="14" t="s">
        <v>46</v>
      </c>
      <c r="B84" s="46">
        <v>12996</v>
      </c>
      <c r="C84" s="46">
        <v>4273.025</v>
      </c>
      <c r="D84" s="46">
        <v>4270.21</v>
      </c>
      <c r="E84" s="38">
        <f aca="true" t="shared" si="11" ref="E84:E109">$D:$D/$B:$B*100</f>
        <v>32.85787934749153</v>
      </c>
      <c r="F84" s="38">
        <f aca="true" t="shared" si="12" ref="F84:F99">$D:$D/$C:$C*100</f>
        <v>99.93412161173877</v>
      </c>
      <c r="G84" s="46">
        <v>3463.83</v>
      </c>
      <c r="H84" s="38">
        <f>$D:$D/$G:$G*100</f>
        <v>123.2800108550362</v>
      </c>
      <c r="I84" s="45">
        <f>D84-'Апрель '!D83</f>
        <v>1067.88</v>
      </c>
      <c r="J84" s="61"/>
    </row>
    <row r="85" spans="1:10" ht="12.75">
      <c r="A85" s="16" t="s">
        <v>89</v>
      </c>
      <c r="B85" s="37">
        <v>104840.6</v>
      </c>
      <c r="C85" s="37">
        <v>19385.7</v>
      </c>
      <c r="D85" s="37">
        <v>12934.58</v>
      </c>
      <c r="E85" s="38">
        <f t="shared" si="11"/>
        <v>12.337376932219007</v>
      </c>
      <c r="F85" s="38">
        <f t="shared" si="12"/>
        <v>66.72227466637779</v>
      </c>
      <c r="G85" s="37">
        <v>11493.51</v>
      </c>
      <c r="H85" s="38">
        <f>$D:$D/$G:$G*100</f>
        <v>112.53811933865285</v>
      </c>
      <c r="I85" s="45">
        <f>D85-'Апрель '!D84</f>
        <v>5573.66</v>
      </c>
      <c r="J85" s="61"/>
    </row>
    <row r="86" spans="1:10" ht="12.75">
      <c r="A86" s="14" t="s">
        <v>47</v>
      </c>
      <c r="B86" s="46">
        <v>10871.5</v>
      </c>
      <c r="C86" s="46">
        <v>4674.02</v>
      </c>
      <c r="D86" s="46">
        <v>3872.7</v>
      </c>
      <c r="E86" s="38">
        <f t="shared" si="11"/>
        <v>35.62249919514326</v>
      </c>
      <c r="F86" s="38">
        <f t="shared" si="12"/>
        <v>82.85587139122211</v>
      </c>
      <c r="G86" s="46">
        <v>3577.37</v>
      </c>
      <c r="H86" s="38">
        <f>$D:$D/$G:$G*100</f>
        <v>108.25550613998551</v>
      </c>
      <c r="I86" s="45">
        <f>D86-'Апрель '!D85</f>
        <v>974.8699999999999</v>
      </c>
      <c r="J86" s="61"/>
    </row>
    <row r="87" spans="1:10" ht="12.75">
      <c r="A87" s="13" t="s">
        <v>48</v>
      </c>
      <c r="B87" s="45">
        <f>B88+B89+B90+B91</f>
        <v>258911.84999999998</v>
      </c>
      <c r="C87" s="45">
        <f>C88+C89+C90+C91</f>
        <v>138977.73500000002</v>
      </c>
      <c r="D87" s="45">
        <f>D88+D89+D90+D91</f>
        <v>126863.74</v>
      </c>
      <c r="E87" s="35">
        <f t="shared" si="11"/>
        <v>48.99881562006529</v>
      </c>
      <c r="F87" s="35">
        <f t="shared" si="12"/>
        <v>91.28349947565341</v>
      </c>
      <c r="G87" s="45">
        <f>G88+G89+G90+G91</f>
        <v>19493.3</v>
      </c>
      <c r="H87" s="35">
        <f>$D:$D/$G:$G*100</f>
        <v>650.8068926246455</v>
      </c>
      <c r="I87" s="45">
        <f>I88+I89+I90+I91</f>
        <v>16136.150000000003</v>
      </c>
      <c r="J87" s="61"/>
    </row>
    <row r="88" spans="1:10" ht="12.75">
      <c r="A88" s="14" t="s">
        <v>49</v>
      </c>
      <c r="B88" s="46">
        <v>171342.8</v>
      </c>
      <c r="C88" s="46">
        <v>105034.49</v>
      </c>
      <c r="D88" s="46">
        <v>99075.13</v>
      </c>
      <c r="E88" s="38">
        <f t="shared" si="11"/>
        <v>57.82275648582842</v>
      </c>
      <c r="F88" s="38">
        <f t="shared" si="12"/>
        <v>94.32628272865418</v>
      </c>
      <c r="G88" s="46">
        <v>0</v>
      </c>
      <c r="H88" s="38">
        <v>0</v>
      </c>
      <c r="I88" s="45">
        <f>D88-'Апрель '!D87</f>
        <v>0</v>
      </c>
      <c r="J88" s="61"/>
    </row>
    <row r="89" spans="1:10" ht="12.75">
      <c r="A89" s="14" t="s">
        <v>50</v>
      </c>
      <c r="B89" s="46">
        <v>22949.91</v>
      </c>
      <c r="C89" s="46">
        <v>4412.16</v>
      </c>
      <c r="D89" s="46">
        <v>2.28</v>
      </c>
      <c r="E89" s="38">
        <f t="shared" si="11"/>
        <v>0.009934679482403199</v>
      </c>
      <c r="F89" s="38">
        <f t="shared" si="12"/>
        <v>0.05167536988685814</v>
      </c>
      <c r="G89" s="46">
        <v>4659.84</v>
      </c>
      <c r="H89" s="38">
        <v>0</v>
      </c>
      <c r="I89" s="45">
        <f>D89-'Апрель '!D88</f>
        <v>-0.020000000000000018</v>
      </c>
      <c r="J89" s="61"/>
    </row>
    <row r="90" spans="1:10" ht="12.75">
      <c r="A90" s="14" t="s">
        <v>51</v>
      </c>
      <c r="B90" s="46">
        <v>33178.75</v>
      </c>
      <c r="C90" s="46">
        <v>9011.019</v>
      </c>
      <c r="D90" s="46">
        <v>7919.34</v>
      </c>
      <c r="E90" s="38">
        <f t="shared" si="11"/>
        <v>23.868711147948613</v>
      </c>
      <c r="F90" s="38">
        <f t="shared" si="12"/>
        <v>87.88506605079847</v>
      </c>
      <c r="G90" s="46">
        <v>7448.92</v>
      </c>
      <c r="H90" s="38">
        <f aca="true" t="shared" si="13" ref="H90:H99">$D:$D/$G:$G*100</f>
        <v>106.31527791948363</v>
      </c>
      <c r="I90" s="45">
        <f>D90-'Апрель '!D89</f>
        <v>2607.4800000000005</v>
      </c>
      <c r="J90" s="61"/>
    </row>
    <row r="91" spans="1:10" ht="12.75">
      <c r="A91" s="14" t="s">
        <v>52</v>
      </c>
      <c r="B91" s="46">
        <v>31440.39</v>
      </c>
      <c r="C91" s="46">
        <v>20520.066</v>
      </c>
      <c r="D91" s="46">
        <v>19866.99</v>
      </c>
      <c r="E91" s="38">
        <f t="shared" si="11"/>
        <v>63.189387917897974</v>
      </c>
      <c r="F91" s="38">
        <f t="shared" si="12"/>
        <v>96.81737865755404</v>
      </c>
      <c r="G91" s="46">
        <v>7384.54</v>
      </c>
      <c r="H91" s="38">
        <f t="shared" si="13"/>
        <v>269.03490264796454</v>
      </c>
      <c r="I91" s="45">
        <f>D91-'Апрель '!D90</f>
        <v>13528.690000000002</v>
      </c>
      <c r="J91" s="61"/>
    </row>
    <row r="92" spans="1:10" ht="12.75">
      <c r="A92" s="17" t="s">
        <v>53</v>
      </c>
      <c r="B92" s="45">
        <f>B93+B94+B95+B96</f>
        <v>987315.75</v>
      </c>
      <c r="C92" s="45">
        <f>C93+C94+C95+C96</f>
        <v>403556.19999999995</v>
      </c>
      <c r="D92" s="45">
        <f>D93+D94+D95+D96</f>
        <v>384947.83</v>
      </c>
      <c r="E92" s="35">
        <f t="shared" si="11"/>
        <v>38.98933345284931</v>
      </c>
      <c r="F92" s="35">
        <f t="shared" si="12"/>
        <v>95.38890246265578</v>
      </c>
      <c r="G92" s="45">
        <f>G93+G94+G95+G96</f>
        <v>416713.377</v>
      </c>
      <c r="H92" s="35">
        <f t="shared" si="13"/>
        <v>92.37712328107001</v>
      </c>
      <c r="I92" s="45">
        <f>I93+I94+I95+I96</f>
        <v>122666.74000000002</v>
      </c>
      <c r="J92" s="61"/>
    </row>
    <row r="93" spans="1:10" ht="12.75">
      <c r="A93" s="14" t="s">
        <v>54</v>
      </c>
      <c r="B93" s="46">
        <v>369970.89</v>
      </c>
      <c r="C93" s="46">
        <v>148853.84</v>
      </c>
      <c r="D93" s="46">
        <v>145888.54</v>
      </c>
      <c r="E93" s="38">
        <f t="shared" si="11"/>
        <v>39.43243750879968</v>
      </c>
      <c r="F93" s="38">
        <f t="shared" si="12"/>
        <v>98.00791165347162</v>
      </c>
      <c r="G93" s="46">
        <v>137193.733</v>
      </c>
      <c r="H93" s="38">
        <f t="shared" si="13"/>
        <v>106.33761237475767</v>
      </c>
      <c r="I93" s="46">
        <f>D93-'Апрель '!D92</f>
        <v>45188.03000000001</v>
      </c>
      <c r="J93" s="61"/>
    </row>
    <row r="94" spans="1:10" ht="12.75">
      <c r="A94" s="14" t="s">
        <v>55</v>
      </c>
      <c r="B94" s="46">
        <v>541882.7</v>
      </c>
      <c r="C94" s="46">
        <v>222362.86</v>
      </c>
      <c r="D94" s="46">
        <v>214792.04</v>
      </c>
      <c r="E94" s="38">
        <f t="shared" si="11"/>
        <v>39.63810618054425</v>
      </c>
      <c r="F94" s="38">
        <f t="shared" si="12"/>
        <v>96.59528574151278</v>
      </c>
      <c r="G94" s="46">
        <v>247437.404</v>
      </c>
      <c r="H94" s="38">
        <f t="shared" si="13"/>
        <v>86.80661715962717</v>
      </c>
      <c r="I94" s="46">
        <f>D94-'Апрель '!D93</f>
        <v>71518.31</v>
      </c>
      <c r="J94" s="61"/>
    </row>
    <row r="95" spans="1:10" ht="12.75">
      <c r="A95" s="14" t="s">
        <v>56</v>
      </c>
      <c r="B95" s="46">
        <v>25733.04</v>
      </c>
      <c r="C95" s="46">
        <v>12533.35</v>
      </c>
      <c r="D95" s="46">
        <v>5983.31</v>
      </c>
      <c r="E95" s="38">
        <f t="shared" si="11"/>
        <v>23.251469705872296</v>
      </c>
      <c r="F95" s="38">
        <f t="shared" si="12"/>
        <v>47.739112049053126</v>
      </c>
      <c r="G95" s="46">
        <v>15419.02</v>
      </c>
      <c r="H95" s="38">
        <f t="shared" si="13"/>
        <v>38.80473596895263</v>
      </c>
      <c r="I95" s="46">
        <f>D95-'Апрель '!D94</f>
        <v>1331.8200000000006</v>
      </c>
      <c r="J95" s="61"/>
    </row>
    <row r="96" spans="1:10" ht="12.75">
      <c r="A96" s="14" t="s">
        <v>57</v>
      </c>
      <c r="B96" s="46">
        <v>49729.12</v>
      </c>
      <c r="C96" s="46">
        <v>19806.15</v>
      </c>
      <c r="D96" s="37">
        <v>18283.94</v>
      </c>
      <c r="E96" s="38">
        <f t="shared" si="11"/>
        <v>36.76706927450154</v>
      </c>
      <c r="F96" s="38">
        <f t="shared" si="12"/>
        <v>92.31445788303127</v>
      </c>
      <c r="G96" s="37">
        <v>16663.22</v>
      </c>
      <c r="H96" s="38">
        <f t="shared" si="13"/>
        <v>109.7263314053346</v>
      </c>
      <c r="I96" s="46">
        <f>D96-'Апрель '!D95</f>
        <v>4628.579999999998</v>
      </c>
      <c r="J96" s="61"/>
    </row>
    <row r="97" spans="1:10" ht="25.5">
      <c r="A97" s="17" t="s">
        <v>58</v>
      </c>
      <c r="B97" s="45">
        <f>B98+B99</f>
        <v>147176.22999999998</v>
      </c>
      <c r="C97" s="45">
        <f>C98+C99</f>
        <v>47748.332</v>
      </c>
      <c r="D97" s="45">
        <f>D98+D99</f>
        <v>35357.549999999996</v>
      </c>
      <c r="E97" s="35">
        <f t="shared" si="11"/>
        <v>24.02395413987707</v>
      </c>
      <c r="F97" s="35">
        <f t="shared" si="12"/>
        <v>74.04981183426469</v>
      </c>
      <c r="G97" s="45">
        <f>G98+G99</f>
        <v>35545.394</v>
      </c>
      <c r="H97" s="35">
        <f t="shared" si="13"/>
        <v>99.47153771878291</v>
      </c>
      <c r="I97" s="45">
        <f>I98+I99</f>
        <v>3773.6799999999994</v>
      </c>
      <c r="J97" s="61"/>
    </row>
    <row r="98" spans="1:10" ht="12.75">
      <c r="A98" s="14" t="s">
        <v>59</v>
      </c>
      <c r="B98" s="46">
        <v>133982.87</v>
      </c>
      <c r="C98" s="46">
        <v>43068.33</v>
      </c>
      <c r="D98" s="46">
        <v>30698.92</v>
      </c>
      <c r="E98" s="38">
        <f t="shared" si="11"/>
        <v>22.91257083834672</v>
      </c>
      <c r="F98" s="38">
        <f t="shared" si="12"/>
        <v>71.27956900116628</v>
      </c>
      <c r="G98" s="46">
        <v>31190.894</v>
      </c>
      <c r="H98" s="38">
        <f t="shared" si="13"/>
        <v>98.42269990722292</v>
      </c>
      <c r="I98" s="46">
        <f>D98-'Апрель '!D97</f>
        <v>3316.0699999999997</v>
      </c>
      <c r="J98" s="61"/>
    </row>
    <row r="99" spans="1:10" ht="25.5">
      <c r="A99" s="14" t="s">
        <v>60</v>
      </c>
      <c r="B99" s="46">
        <v>13193.36</v>
      </c>
      <c r="C99" s="46">
        <v>4680.002</v>
      </c>
      <c r="D99" s="46">
        <v>4658.63</v>
      </c>
      <c r="E99" s="38">
        <f t="shared" si="11"/>
        <v>35.310413723266855</v>
      </c>
      <c r="F99" s="38">
        <f t="shared" si="12"/>
        <v>99.54333352848994</v>
      </c>
      <c r="G99" s="46">
        <v>4354.5</v>
      </c>
      <c r="H99" s="38">
        <f t="shared" si="13"/>
        <v>106.98426914685956</v>
      </c>
      <c r="I99" s="46">
        <f>D99-'Апрель '!D98</f>
        <v>457.6099999999997</v>
      </c>
      <c r="J99" s="61"/>
    </row>
    <row r="100" spans="1:10" ht="12.75">
      <c r="A100" s="17" t="s">
        <v>124</v>
      </c>
      <c r="B100" s="45">
        <f>B101</f>
        <v>44.8</v>
      </c>
      <c r="C100" s="45">
        <f>C101</f>
        <v>4.8</v>
      </c>
      <c r="D100" s="45">
        <f>D101</f>
        <v>4.8</v>
      </c>
      <c r="E100" s="35">
        <f t="shared" si="11"/>
        <v>10.714285714285715</v>
      </c>
      <c r="F100" s="35">
        <v>0</v>
      </c>
      <c r="G100" s="45">
        <f>G101</f>
        <v>0</v>
      </c>
      <c r="H100" s="35">
        <v>0</v>
      </c>
      <c r="I100" s="45">
        <f>I101</f>
        <v>4.8</v>
      </c>
      <c r="J100" s="61"/>
    </row>
    <row r="101" spans="1:10" ht="12.75">
      <c r="A101" s="14" t="s">
        <v>125</v>
      </c>
      <c r="B101" s="46">
        <v>44.8</v>
      </c>
      <c r="C101" s="46">
        <v>4.8</v>
      </c>
      <c r="D101" s="46">
        <v>4.8</v>
      </c>
      <c r="E101" s="38">
        <f t="shared" si="11"/>
        <v>10.714285714285715</v>
      </c>
      <c r="F101" s="38">
        <v>0</v>
      </c>
      <c r="G101" s="46">
        <v>0</v>
      </c>
      <c r="H101" s="38">
        <v>0</v>
      </c>
      <c r="I101" s="46">
        <f>D101-'Апрель '!D100</f>
        <v>4.8</v>
      </c>
      <c r="J101" s="61"/>
    </row>
    <row r="102" spans="1:10" ht="12.75">
      <c r="A102" s="17" t="s">
        <v>61</v>
      </c>
      <c r="B102" s="45">
        <f>B103+B104+B105+B106+B107</f>
        <v>133773.7</v>
      </c>
      <c r="C102" s="45">
        <f>C103+C104+C105+C106+C107</f>
        <v>48960.479999999996</v>
      </c>
      <c r="D102" s="45">
        <f>D103+D104+D105+D106+D107</f>
        <v>37726.43</v>
      </c>
      <c r="E102" s="35">
        <f t="shared" si="11"/>
        <v>28.20167940335058</v>
      </c>
      <c r="F102" s="35">
        <f aca="true" t="shared" si="14" ref="F102:F109">$D:$D/$C:$C*100</f>
        <v>77.05486139024782</v>
      </c>
      <c r="G102" s="45">
        <f>G103+G104+G105+G106+G107</f>
        <v>162061.52200000003</v>
      </c>
      <c r="H102" s="35">
        <f>$D:$D/$G:$G*100</f>
        <v>23.27907916352902</v>
      </c>
      <c r="I102" s="45">
        <f>I103+I104+I105+I106+I107</f>
        <v>9191.099999999999</v>
      </c>
      <c r="J102" s="61"/>
    </row>
    <row r="103" spans="1:10" ht="12.75">
      <c r="A103" s="14" t="s">
        <v>62</v>
      </c>
      <c r="B103" s="46">
        <v>900</v>
      </c>
      <c r="C103" s="46">
        <v>267.64</v>
      </c>
      <c r="D103" s="46">
        <v>194.04</v>
      </c>
      <c r="E103" s="38">
        <f t="shared" si="11"/>
        <v>21.56</v>
      </c>
      <c r="F103" s="38">
        <f t="shared" si="14"/>
        <v>72.50037363622776</v>
      </c>
      <c r="G103" s="46">
        <v>245.625</v>
      </c>
      <c r="H103" s="38">
        <f>$D:$D/$G:$G*100</f>
        <v>78.99847328244275</v>
      </c>
      <c r="I103" s="46">
        <f>D103-'Апрель '!D102</f>
        <v>44.139999999999986</v>
      </c>
      <c r="J103" s="61"/>
    </row>
    <row r="104" spans="1:10" ht="12.75">
      <c r="A104" s="14" t="s">
        <v>63</v>
      </c>
      <c r="B104" s="46">
        <v>49049.5</v>
      </c>
      <c r="C104" s="46">
        <v>18868.39</v>
      </c>
      <c r="D104" s="46">
        <v>18404.39</v>
      </c>
      <c r="E104" s="38">
        <f t="shared" si="11"/>
        <v>37.52207463888521</v>
      </c>
      <c r="F104" s="38">
        <f t="shared" si="14"/>
        <v>97.54086066696735</v>
      </c>
      <c r="G104" s="46">
        <v>18989.86</v>
      </c>
      <c r="H104" s="38">
        <f>$D:$D/$G:$G*100</f>
        <v>96.91693356349124</v>
      </c>
      <c r="I104" s="46">
        <f>D104-'Апрель '!D103</f>
        <v>4046.2999999999993</v>
      </c>
      <c r="J104" s="61"/>
    </row>
    <row r="105" spans="1:10" ht="12.75">
      <c r="A105" s="14" t="s">
        <v>64</v>
      </c>
      <c r="B105" s="46">
        <v>22434.1</v>
      </c>
      <c r="C105" s="46">
        <v>7719.45</v>
      </c>
      <c r="D105" s="46">
        <v>7719.45</v>
      </c>
      <c r="E105" s="38">
        <f t="shared" si="11"/>
        <v>34.40944811692914</v>
      </c>
      <c r="F105" s="38">
        <f t="shared" si="14"/>
        <v>100</v>
      </c>
      <c r="G105" s="46">
        <v>131905.48</v>
      </c>
      <c r="H105" s="38">
        <f>$D:$D/$G:$G*100</f>
        <v>5.852258753768228</v>
      </c>
      <c r="I105" s="46">
        <f>D105-'Апрель '!D104</f>
        <v>2437.75</v>
      </c>
      <c r="J105" s="61"/>
    </row>
    <row r="106" spans="1:10" ht="12.75">
      <c r="A106" s="14" t="s">
        <v>65</v>
      </c>
      <c r="B106" s="37">
        <v>36260.1</v>
      </c>
      <c r="C106" s="37">
        <v>11743.02</v>
      </c>
      <c r="D106" s="37">
        <v>1451.92</v>
      </c>
      <c r="E106" s="38">
        <f t="shared" si="11"/>
        <v>4.004180904079139</v>
      </c>
      <c r="F106" s="38">
        <f t="shared" si="14"/>
        <v>12.364110765373812</v>
      </c>
      <c r="G106" s="37">
        <v>890.71</v>
      </c>
      <c r="H106" s="38">
        <v>0</v>
      </c>
      <c r="I106" s="46">
        <f>D106-'Апрель '!D105</f>
        <v>348.93000000000006</v>
      </c>
      <c r="J106" s="61"/>
    </row>
    <row r="107" spans="1:10" ht="12.75">
      <c r="A107" s="14" t="s">
        <v>66</v>
      </c>
      <c r="B107" s="46">
        <v>25130</v>
      </c>
      <c r="C107" s="46">
        <v>10361.98</v>
      </c>
      <c r="D107" s="46">
        <v>9956.63</v>
      </c>
      <c r="E107" s="38">
        <f t="shared" si="11"/>
        <v>39.62049343414245</v>
      </c>
      <c r="F107" s="38">
        <f t="shared" si="14"/>
        <v>96.08810285292965</v>
      </c>
      <c r="G107" s="46">
        <v>10029.847</v>
      </c>
      <c r="H107" s="38">
        <f>$D:$D/$G:$G*100</f>
        <v>99.27000880472055</v>
      </c>
      <c r="I107" s="46">
        <f>D107-'Апрель '!D106</f>
        <v>2313.9799999999996</v>
      </c>
      <c r="J107" s="61"/>
    </row>
    <row r="108" spans="1:10" ht="12.75">
      <c r="A108" s="17" t="s">
        <v>73</v>
      </c>
      <c r="B108" s="36">
        <f>B109+B110+B111</f>
        <v>32246.78</v>
      </c>
      <c r="C108" s="36">
        <f>C109+C110+C111</f>
        <v>13722.13</v>
      </c>
      <c r="D108" s="36">
        <f>D109+D110+D111</f>
        <v>13642.359999999999</v>
      </c>
      <c r="E108" s="35">
        <f t="shared" si="11"/>
        <v>42.30611552533307</v>
      </c>
      <c r="F108" s="35">
        <f t="shared" si="14"/>
        <v>99.41867625507118</v>
      </c>
      <c r="G108" s="36">
        <f>G109+G110+G111</f>
        <v>12208.369999999999</v>
      </c>
      <c r="H108" s="35">
        <f>$D:$D/$G:$G*100</f>
        <v>111.74595789609916</v>
      </c>
      <c r="I108" s="36">
        <f>I109+I110+I111</f>
        <v>2795.339999999999</v>
      </c>
      <c r="J108" s="61"/>
    </row>
    <row r="109" spans="1:10" ht="12.75">
      <c r="A109" s="54" t="s">
        <v>74</v>
      </c>
      <c r="B109" s="37">
        <v>22253.13</v>
      </c>
      <c r="C109" s="37">
        <v>9543.38</v>
      </c>
      <c r="D109" s="37">
        <v>9543.38</v>
      </c>
      <c r="E109" s="38">
        <f t="shared" si="11"/>
        <v>42.885562615236594</v>
      </c>
      <c r="F109" s="38">
        <f t="shared" si="14"/>
        <v>100</v>
      </c>
      <c r="G109" s="37">
        <v>9169.8</v>
      </c>
      <c r="H109" s="38">
        <f>$D:$D/$G:$G*100</f>
        <v>104.07402560579293</v>
      </c>
      <c r="I109" s="46">
        <f>D109-'Апрель '!D108</f>
        <v>1920.7599999999993</v>
      </c>
      <c r="J109" s="61"/>
    </row>
    <row r="110" spans="1:10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D110-'Апрель '!D109</f>
        <v>0</v>
      </c>
      <c r="J110" s="61"/>
    </row>
    <row r="111" spans="1:10" ht="25.5">
      <c r="A111" s="18" t="s">
        <v>85</v>
      </c>
      <c r="B111" s="37">
        <v>9993.65</v>
      </c>
      <c r="C111" s="37">
        <v>4178.75</v>
      </c>
      <c r="D111" s="37">
        <v>4098.98</v>
      </c>
      <c r="E111" s="38">
        <f>$D:$D/$B:$B*100</f>
        <v>41.01584506161412</v>
      </c>
      <c r="F111" s="38">
        <f>$D:$D/$C:$C*100</f>
        <v>98.09105593778042</v>
      </c>
      <c r="G111" s="37">
        <v>3038.57</v>
      </c>
      <c r="H111" s="38">
        <f>$D:$D/$G:$G*100</f>
        <v>134.8983238826158</v>
      </c>
      <c r="I111" s="46">
        <f>D111-'Апрель '!D110</f>
        <v>874.5799999999995</v>
      </c>
      <c r="J111" s="61"/>
    </row>
    <row r="112" spans="1:10" ht="26.25" customHeight="1">
      <c r="A112" s="19" t="s">
        <v>96</v>
      </c>
      <c r="B112" s="36">
        <f>B113</f>
        <v>20</v>
      </c>
      <c r="C112" s="36">
        <f>C113</f>
        <v>20</v>
      </c>
      <c r="D112" s="36">
        <f>D113</f>
        <v>11.58</v>
      </c>
      <c r="E112" s="38">
        <f>$D:$D/$B:$B*100</f>
        <v>57.9</v>
      </c>
      <c r="F112" s="38">
        <f>$D:$D/$C:$C*100</f>
        <v>57.9</v>
      </c>
      <c r="G112" s="36">
        <f>G113</f>
        <v>0</v>
      </c>
      <c r="H112" s="38">
        <v>0</v>
      </c>
      <c r="I112" s="36">
        <f>I113</f>
        <v>0</v>
      </c>
      <c r="J112" s="61"/>
    </row>
    <row r="113" spans="1:10" ht="13.5" customHeight="1">
      <c r="A113" s="18" t="s">
        <v>97</v>
      </c>
      <c r="B113" s="37">
        <v>20</v>
      </c>
      <c r="C113" s="37">
        <v>20</v>
      </c>
      <c r="D113" s="37">
        <v>11.58</v>
      </c>
      <c r="E113" s="38">
        <f>$D:$D/$B:$B*100</f>
        <v>57.9</v>
      </c>
      <c r="F113" s="38">
        <f>$D:$D/$C:$C*100</f>
        <v>57.9</v>
      </c>
      <c r="G113" s="37">
        <v>0</v>
      </c>
      <c r="H113" s="38">
        <v>0</v>
      </c>
      <c r="I113" s="46">
        <f>D113-'Апрель '!D112</f>
        <v>0</v>
      </c>
      <c r="J113" s="61"/>
    </row>
    <row r="114" spans="1:10" ht="33.75" customHeight="1">
      <c r="A114" s="20" t="s">
        <v>67</v>
      </c>
      <c r="B114" s="45">
        <f>B70+B79+B80+B81+B87+B92+B97+B100+B102+B108+B112</f>
        <v>1755206.133</v>
      </c>
      <c r="C114" s="45">
        <f>C70+C79+C80+C81+C87+C92+C97+C100+C102+C108+C112</f>
        <v>707288.628</v>
      </c>
      <c r="D114" s="45">
        <f>D70+D79+D80+D81+D87+D92+D97+D100+D102+D108+D112</f>
        <v>644429.1150000001</v>
      </c>
      <c r="E114" s="35">
        <f>$D:$D/$B:$B*100</f>
        <v>36.715295308280474</v>
      </c>
      <c r="F114" s="35">
        <f>$D:$D/$C:$C*100</f>
        <v>91.11260799176883</v>
      </c>
      <c r="G114" s="45">
        <f>G70+G79+G80+G81+G87+G92+G97+G100+G102+G108+G112</f>
        <v>690300.299</v>
      </c>
      <c r="H114" s="35">
        <f>$D:$D/$G:$G*100</f>
        <v>93.35489437474517</v>
      </c>
      <c r="I114" s="45">
        <f>I70+I79+I80+I81+I87+I92+I97+I100+I102+I108+I112</f>
        <v>167568.135</v>
      </c>
      <c r="J114" s="61"/>
    </row>
    <row r="115" spans="1:9" ht="26.25" customHeight="1">
      <c r="A115" s="21" t="s">
        <v>68</v>
      </c>
      <c r="B115" s="39">
        <f>B68-B114</f>
        <v>-1501.9729999995325</v>
      </c>
      <c r="C115" s="39">
        <f>C68-C114</f>
        <v>6392.292000000016</v>
      </c>
      <c r="D115" s="39">
        <f>D68-D114</f>
        <v>46585.71499999997</v>
      </c>
      <c r="E115" s="39"/>
      <c r="F115" s="39"/>
      <c r="G115" s="39">
        <f>G68-G114</f>
        <v>-9741.619000000064</v>
      </c>
      <c r="H115" s="39"/>
      <c r="I115" s="39">
        <f>I68-I114</f>
        <v>-38155.455000000016</v>
      </c>
    </row>
    <row r="116" spans="1:9" ht="24" customHeight="1">
      <c r="A116" s="3" t="s">
        <v>69</v>
      </c>
      <c r="B116" s="37" t="s">
        <v>103</v>
      </c>
      <c r="C116" s="37"/>
      <c r="D116" s="37" t="s">
        <v>161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-D68+D114</f>
        <v>-46585.71499999997</v>
      </c>
      <c r="E117" s="37"/>
      <c r="F117" s="37"/>
      <c r="G117" s="50"/>
      <c r="H117" s="47"/>
      <c r="I117" s="36">
        <f>I119+I120</f>
        <v>-33624.700999999994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12751.386</v>
      </c>
      <c r="E119" s="37"/>
      <c r="F119" s="37"/>
      <c r="G119" s="37"/>
      <c r="H119" s="47"/>
      <c r="I119" s="37">
        <f>D119-'Апрель '!I118</f>
        <v>-2819.8939999999984</v>
      </c>
    </row>
    <row r="120" spans="1:9" ht="12.75">
      <c r="A120" s="3" t="s">
        <v>72</v>
      </c>
      <c r="B120" s="37">
        <v>1413</v>
      </c>
      <c r="C120" s="37"/>
      <c r="D120" s="37">
        <f>45997.699-12751.386</f>
        <v>33246.313</v>
      </c>
      <c r="E120" s="37"/>
      <c r="F120" s="37"/>
      <c r="G120" s="37"/>
      <c r="H120" s="47"/>
      <c r="I120" s="37">
        <f>D120-'Апрель '!I119</f>
        <v>-30804.806999999993</v>
      </c>
    </row>
    <row r="121" spans="1:9" ht="12.75">
      <c r="A121" s="8" t="s">
        <v>131</v>
      </c>
      <c r="B121" s="53">
        <f>B122+B123</f>
        <v>-2910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v>2090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C9:C10"/>
    <mergeCell ref="D9:D10"/>
    <mergeCell ref="E9:E10"/>
    <mergeCell ref="F9:F10"/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pane xSplit="1" ySplit="6" topLeftCell="B10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07" sqref="K107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70" t="s">
        <v>134</v>
      </c>
      <c r="B1" s="70"/>
      <c r="C1" s="70"/>
      <c r="D1" s="70"/>
      <c r="E1" s="70"/>
      <c r="F1" s="70"/>
      <c r="G1" s="70"/>
      <c r="H1" s="70"/>
      <c r="I1" s="41"/>
    </row>
    <row r="2" spans="1:9" ht="15">
      <c r="A2" s="71" t="s">
        <v>159</v>
      </c>
      <c r="B2" s="71"/>
      <c r="C2" s="71"/>
      <c r="D2" s="71"/>
      <c r="E2" s="71"/>
      <c r="F2" s="71"/>
      <c r="G2" s="71"/>
      <c r="H2" s="71"/>
      <c r="I2" s="42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3"/>
    </row>
    <row r="4" spans="1:9" ht="45" customHeight="1">
      <c r="A4" s="9" t="s">
        <v>1</v>
      </c>
      <c r="B4" s="26" t="s">
        <v>2</v>
      </c>
      <c r="C4" s="26" t="s">
        <v>160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6" t="s">
        <v>4</v>
      </c>
      <c r="B7" s="35">
        <f>B8+B9</f>
        <v>222526.00000000003</v>
      </c>
      <c r="C7" s="35">
        <f>C8+C9</f>
        <v>98650.9</v>
      </c>
      <c r="D7" s="35">
        <f>D8+D9</f>
        <v>92194.75</v>
      </c>
      <c r="E7" s="35">
        <f>$D:$D/$B:$B*100</f>
        <v>41.431001321193925</v>
      </c>
      <c r="F7" s="35">
        <f>$D:$D/$C:$C*100</f>
        <v>93.45555894573694</v>
      </c>
      <c r="G7" s="35">
        <f>G8+G9</f>
        <v>116445.64</v>
      </c>
      <c r="H7" s="35">
        <f>$D:$D/$G:$G*100</f>
        <v>79.17406783113563</v>
      </c>
      <c r="I7" s="35">
        <f>I8+I9</f>
        <v>15592.53</v>
      </c>
    </row>
    <row r="8" spans="1:9" ht="25.5">
      <c r="A8" s="4" t="s">
        <v>5</v>
      </c>
      <c r="B8" s="36">
        <v>8557.2</v>
      </c>
      <c r="C8" s="36">
        <v>3374.9</v>
      </c>
      <c r="D8" s="58">
        <v>3639.38</v>
      </c>
      <c r="E8" s="35">
        <f>$D:$D/$B:$B*100</f>
        <v>42.53003318842612</v>
      </c>
      <c r="F8" s="35">
        <f>$D:$D/$C:$C*100</f>
        <v>107.83667664227087</v>
      </c>
      <c r="G8" s="36">
        <v>3374.01</v>
      </c>
      <c r="H8" s="35">
        <f>$D:$D/$G:$G*100</f>
        <v>107.86512191724387</v>
      </c>
      <c r="I8" s="58">
        <v>494.19</v>
      </c>
    </row>
    <row r="9" spans="1:9" ht="12.75" customHeight="1">
      <c r="A9" s="76" t="s">
        <v>82</v>
      </c>
      <c r="B9" s="64">
        <f>B11+B12+B13+B14</f>
        <v>213968.80000000002</v>
      </c>
      <c r="C9" s="64">
        <f>C11+C12+C13+C14</f>
        <v>95276</v>
      </c>
      <c r="D9" s="64">
        <f>D11+D12+D13+D14</f>
        <v>88555.37</v>
      </c>
      <c r="E9" s="62">
        <f>$D:$D/$B:$B*100</f>
        <v>41.38704801821574</v>
      </c>
      <c r="F9" s="64">
        <f>$D:$D/$C:$C*100</f>
        <v>92.9461459339183</v>
      </c>
      <c r="G9" s="64">
        <f>G11+G12+G13+G14</f>
        <v>113071.63</v>
      </c>
      <c r="H9" s="62">
        <f>$D:$D/$G:$G*100</f>
        <v>78.31793881453729</v>
      </c>
      <c r="I9" s="64">
        <f>I11+I12+I13+I14</f>
        <v>15098.34</v>
      </c>
    </row>
    <row r="10" spans="1:9" ht="12.75">
      <c r="A10" s="77"/>
      <c r="B10" s="66"/>
      <c r="C10" s="66"/>
      <c r="D10" s="66"/>
      <c r="E10" s="63"/>
      <c r="F10" s="65"/>
      <c r="G10" s="66"/>
      <c r="H10" s="63"/>
      <c r="I10" s="66"/>
    </row>
    <row r="11" spans="1:9" ht="51" customHeight="1">
      <c r="A11" s="1" t="s">
        <v>86</v>
      </c>
      <c r="B11" s="37">
        <v>205181.6</v>
      </c>
      <c r="C11" s="37">
        <v>92520</v>
      </c>
      <c r="D11" s="59">
        <v>87083.37</v>
      </c>
      <c r="E11" s="35">
        <f aca="true" t="shared" si="0" ref="E11:E30">$D:$D/$B:$B*100</f>
        <v>42.442095197620056</v>
      </c>
      <c r="F11" s="35">
        <f aca="true" t="shared" si="1" ref="F11:F18">$D:$D/$C:$C*100</f>
        <v>94.12383268482489</v>
      </c>
      <c r="G11" s="37">
        <v>110829.94</v>
      </c>
      <c r="H11" s="35">
        <f>$D:$D/$G:$G*100</f>
        <v>78.57386731419325</v>
      </c>
      <c r="I11" s="37">
        <v>14654.81</v>
      </c>
    </row>
    <row r="12" spans="1:9" ht="89.25">
      <c r="A12" s="2" t="s">
        <v>87</v>
      </c>
      <c r="B12" s="37">
        <v>3157.1</v>
      </c>
      <c r="C12" s="37">
        <v>1307.8</v>
      </c>
      <c r="D12" s="37">
        <v>348.97</v>
      </c>
      <c r="E12" s="35">
        <f t="shared" si="0"/>
        <v>11.053498463780052</v>
      </c>
      <c r="F12" s="35">
        <f t="shared" si="1"/>
        <v>26.683743691695984</v>
      </c>
      <c r="G12" s="37">
        <v>857.81</v>
      </c>
      <c r="H12" s="35">
        <f>$D:$D/$G:$G*100</f>
        <v>40.68150289691191</v>
      </c>
      <c r="I12" s="37">
        <v>4.54</v>
      </c>
    </row>
    <row r="13" spans="1:9" ht="25.5">
      <c r="A13" s="3" t="s">
        <v>88</v>
      </c>
      <c r="B13" s="37">
        <v>5236.4</v>
      </c>
      <c r="C13" s="37">
        <v>1248.2</v>
      </c>
      <c r="D13" s="37">
        <v>1024.35</v>
      </c>
      <c r="E13" s="35">
        <f t="shared" si="0"/>
        <v>19.562103735390725</v>
      </c>
      <c r="F13" s="35">
        <f t="shared" si="1"/>
        <v>82.06617529242108</v>
      </c>
      <c r="G13" s="37">
        <v>1383.88</v>
      </c>
      <c r="H13" s="35">
        <f>$D:$D/$G:$G*100</f>
        <v>74.02014625545567</v>
      </c>
      <c r="I13" s="37">
        <v>397.33</v>
      </c>
    </row>
    <row r="14" spans="1:9" ht="65.25" customHeight="1">
      <c r="A14" s="7" t="s">
        <v>91</v>
      </c>
      <c r="B14" s="37">
        <v>393.7</v>
      </c>
      <c r="C14" s="52">
        <v>200</v>
      </c>
      <c r="D14" s="37">
        <v>98.68</v>
      </c>
      <c r="E14" s="35">
        <f t="shared" si="0"/>
        <v>25.06477012954026</v>
      </c>
      <c r="F14" s="35">
        <f t="shared" si="1"/>
        <v>49.34</v>
      </c>
      <c r="G14" s="37">
        <v>0</v>
      </c>
      <c r="H14" s="35">
        <v>0</v>
      </c>
      <c r="I14" s="37">
        <v>41.66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7993.679999999999</v>
      </c>
      <c r="D15" s="45">
        <f>D16+D17+D18+D19</f>
        <v>9691.01</v>
      </c>
      <c r="E15" s="35">
        <f t="shared" si="0"/>
        <v>56.192472501029215</v>
      </c>
      <c r="F15" s="35">
        <f t="shared" si="1"/>
        <v>121.23339938551456</v>
      </c>
      <c r="G15" s="45">
        <f>G16+G17+G18+G19</f>
        <v>6870.86</v>
      </c>
      <c r="H15" s="35">
        <f>$D:$D/$G:$G*100</f>
        <v>141.04508023740843</v>
      </c>
      <c r="I15" s="45">
        <f>I16+I17+I18+I19</f>
        <v>969.1200000000001</v>
      </c>
    </row>
    <row r="16" spans="1:9" ht="37.5" customHeight="1">
      <c r="A16" s="10" t="s">
        <v>99</v>
      </c>
      <c r="B16" s="37">
        <v>5274.2</v>
      </c>
      <c r="C16" s="52">
        <v>2370.7</v>
      </c>
      <c r="D16" s="37">
        <v>3151.76</v>
      </c>
      <c r="E16" s="35">
        <f t="shared" si="0"/>
        <v>59.758067574229266</v>
      </c>
      <c r="F16" s="35">
        <f t="shared" si="1"/>
        <v>132.94638714303795</v>
      </c>
      <c r="G16" s="37">
        <v>2713.5</v>
      </c>
      <c r="H16" s="35">
        <f>$D:$D/$G:$G*100</f>
        <v>116.15109637000185</v>
      </c>
      <c r="I16" s="37">
        <v>213.15</v>
      </c>
    </row>
    <row r="17" spans="1:9" ht="56.25" customHeight="1">
      <c r="A17" s="10" t="s">
        <v>100</v>
      </c>
      <c r="B17" s="37">
        <v>196.8</v>
      </c>
      <c r="C17" s="52">
        <v>78.7</v>
      </c>
      <c r="D17" s="37">
        <v>88.11</v>
      </c>
      <c r="E17" s="35">
        <f t="shared" si="0"/>
        <v>44.77134146341463</v>
      </c>
      <c r="F17" s="35">
        <f t="shared" si="1"/>
        <v>111.95679796696314</v>
      </c>
      <c r="G17" s="37">
        <v>54.31</v>
      </c>
      <c r="H17" s="35">
        <f>$D:$D/$G:$G*100</f>
        <v>162.23531577978272</v>
      </c>
      <c r="I17" s="37">
        <v>15.35</v>
      </c>
    </row>
    <row r="18" spans="1:9" ht="55.5" customHeight="1">
      <c r="A18" s="10" t="s">
        <v>101</v>
      </c>
      <c r="B18" s="37">
        <v>11551.9</v>
      </c>
      <c r="C18" s="52">
        <v>5544.28</v>
      </c>
      <c r="D18" s="37">
        <v>6720.98</v>
      </c>
      <c r="E18" s="35">
        <f t="shared" si="0"/>
        <v>58.18073217392809</v>
      </c>
      <c r="F18" s="35">
        <f t="shared" si="1"/>
        <v>121.2236755719408</v>
      </c>
      <c r="G18" s="37">
        <v>4102.92</v>
      </c>
      <c r="H18" s="35">
        <f>$D:$D/$G:$G*100</f>
        <v>163.80967701051932</v>
      </c>
      <c r="I18" s="37">
        <v>807.94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-269.84</v>
      </c>
      <c r="E19" s="35">
        <f t="shared" si="0"/>
        <v>-120.89605734767024</v>
      </c>
      <c r="F19" s="35">
        <v>0</v>
      </c>
      <c r="G19" s="37">
        <v>0.13</v>
      </c>
      <c r="H19" s="35">
        <v>0</v>
      </c>
      <c r="I19" s="37">
        <v>-67.32</v>
      </c>
    </row>
    <row r="20" spans="1:9" ht="12.75">
      <c r="A20" s="8" t="s">
        <v>7</v>
      </c>
      <c r="B20" s="45">
        <f>B21+B22+B23</f>
        <v>42423.4</v>
      </c>
      <c r="C20" s="45">
        <f>C21+C22+C23</f>
        <v>19588.1</v>
      </c>
      <c r="D20" s="45">
        <f>D21+D22+D23</f>
        <v>19643.89</v>
      </c>
      <c r="E20" s="35">
        <f t="shared" si="0"/>
        <v>46.30437447257881</v>
      </c>
      <c r="F20" s="35">
        <f aca="true" t="shared" si="2" ref="F20:F30">$D:$D/$C:$C*100</f>
        <v>100.2848157810099</v>
      </c>
      <c r="G20" s="45">
        <f>G21+G22+G23</f>
        <v>17712.06</v>
      </c>
      <c r="H20" s="35">
        <f aca="true" t="shared" si="3" ref="H20:H31">$D:$D/$G:$G*100</f>
        <v>110.90686232996048</v>
      </c>
      <c r="I20" s="45">
        <f>I21+I22+I23</f>
        <v>898.3399999999999</v>
      </c>
    </row>
    <row r="21" spans="1:9" ht="18.75" customHeight="1">
      <c r="A21" s="5" t="s">
        <v>109</v>
      </c>
      <c r="B21" s="37">
        <v>41190.5</v>
      </c>
      <c r="C21" s="37">
        <v>19202.8</v>
      </c>
      <c r="D21" s="37">
        <v>18973.21</v>
      </c>
      <c r="E21" s="35">
        <f t="shared" si="0"/>
        <v>46.06210169820711</v>
      </c>
      <c r="F21" s="35">
        <f t="shared" si="2"/>
        <v>98.80439310933822</v>
      </c>
      <c r="G21" s="37">
        <v>17353.71</v>
      </c>
      <c r="H21" s="35">
        <f t="shared" si="3"/>
        <v>109.33229839613547</v>
      </c>
      <c r="I21" s="37">
        <v>885.61</v>
      </c>
    </row>
    <row r="22" spans="1:9" ht="12.75">
      <c r="A22" s="3" t="s">
        <v>107</v>
      </c>
      <c r="B22" s="37">
        <v>270.6</v>
      </c>
      <c r="C22" s="37">
        <v>30.8</v>
      </c>
      <c r="D22" s="37">
        <v>324.18</v>
      </c>
      <c r="E22" s="35">
        <f t="shared" si="0"/>
        <v>119.80044345898004</v>
      </c>
      <c r="F22" s="35">
        <f t="shared" si="2"/>
        <v>1052.5324675324675</v>
      </c>
      <c r="G22" s="37">
        <v>27.15</v>
      </c>
      <c r="H22" s="35">
        <f t="shared" si="3"/>
        <v>1194.033149171271</v>
      </c>
      <c r="I22" s="37">
        <v>2.42</v>
      </c>
    </row>
    <row r="23" spans="1:9" ht="27" customHeight="1">
      <c r="A23" s="3" t="s">
        <v>108</v>
      </c>
      <c r="B23" s="37">
        <v>962.3</v>
      </c>
      <c r="C23" s="37">
        <v>354.5</v>
      </c>
      <c r="D23" s="37">
        <v>346.5</v>
      </c>
      <c r="E23" s="35">
        <f t="shared" si="0"/>
        <v>36.00748207419724</v>
      </c>
      <c r="F23" s="35">
        <f t="shared" si="2"/>
        <v>97.74330042313117</v>
      </c>
      <c r="G23" s="37">
        <v>331.2</v>
      </c>
      <c r="H23" s="35">
        <f t="shared" si="3"/>
        <v>104.61956521739131</v>
      </c>
      <c r="I23" s="37">
        <v>10.31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9879.66</v>
      </c>
      <c r="D24" s="45">
        <f>$25:$25+$26:$26</f>
        <v>8486.42</v>
      </c>
      <c r="E24" s="35">
        <f t="shared" si="0"/>
        <v>33.5767387941301</v>
      </c>
      <c r="F24" s="35">
        <f t="shared" si="2"/>
        <v>85.89789527169962</v>
      </c>
      <c r="G24" s="45">
        <f>$25:$25+$26:$26</f>
        <v>8388.61</v>
      </c>
      <c r="H24" s="35">
        <f t="shared" si="3"/>
        <v>101.16598578310352</v>
      </c>
      <c r="I24" s="45">
        <f>$25:$25+$26:$26</f>
        <v>2179.12</v>
      </c>
    </row>
    <row r="25" spans="1:9" ht="12.75">
      <c r="A25" s="3" t="s">
        <v>9</v>
      </c>
      <c r="B25" s="37">
        <v>7385.4</v>
      </c>
      <c r="C25" s="37">
        <v>2028.56</v>
      </c>
      <c r="D25" s="37">
        <v>1878.34</v>
      </c>
      <c r="E25" s="35">
        <f t="shared" si="0"/>
        <v>25.4331518942779</v>
      </c>
      <c r="F25" s="35">
        <f t="shared" si="2"/>
        <v>92.59474701265923</v>
      </c>
      <c r="G25" s="37">
        <v>1788.35</v>
      </c>
      <c r="H25" s="35">
        <f t="shared" si="3"/>
        <v>105.03201274918221</v>
      </c>
      <c r="I25" s="37">
        <v>647.54</v>
      </c>
    </row>
    <row r="26" spans="1:9" ht="12.75">
      <c r="A26" s="3" t="s">
        <v>10</v>
      </c>
      <c r="B26" s="37">
        <v>17889.3</v>
      </c>
      <c r="C26" s="37">
        <v>7851.1</v>
      </c>
      <c r="D26" s="37">
        <v>6608.08</v>
      </c>
      <c r="E26" s="35">
        <f t="shared" si="0"/>
        <v>36.938728737289885</v>
      </c>
      <c r="F26" s="35">
        <f t="shared" si="2"/>
        <v>84.16756887569893</v>
      </c>
      <c r="G26" s="37">
        <v>6600.26</v>
      </c>
      <c r="H26" s="35">
        <f t="shared" si="3"/>
        <v>100.11848018108378</v>
      </c>
      <c r="I26" s="37">
        <v>1531.58</v>
      </c>
    </row>
    <row r="27" spans="1:9" ht="12.75">
      <c r="A27" s="6" t="s">
        <v>11</v>
      </c>
      <c r="B27" s="45">
        <f>B28+B29+B30</f>
        <v>21506.7</v>
      </c>
      <c r="C27" s="45">
        <f>C28+C29+C30</f>
        <v>9810.35</v>
      </c>
      <c r="D27" s="45">
        <f>D28+D29+D30</f>
        <v>8025.71</v>
      </c>
      <c r="E27" s="35">
        <f t="shared" si="0"/>
        <v>37.317254622977956</v>
      </c>
      <c r="F27" s="35">
        <f t="shared" si="2"/>
        <v>81.80860010091384</v>
      </c>
      <c r="G27" s="45">
        <f>G28+G29+G30</f>
        <v>6272.56</v>
      </c>
      <c r="H27" s="35">
        <f t="shared" si="3"/>
        <v>127.94951343630032</v>
      </c>
      <c r="I27" s="45">
        <f>I28+I29+I30</f>
        <v>1681.6000000000001</v>
      </c>
    </row>
    <row r="28" spans="1:9" ht="25.5">
      <c r="A28" s="3" t="s">
        <v>12</v>
      </c>
      <c r="B28" s="37">
        <v>21430.7</v>
      </c>
      <c r="C28" s="37">
        <v>9798.35</v>
      </c>
      <c r="D28" s="37">
        <v>7996.31</v>
      </c>
      <c r="E28" s="35">
        <f t="shared" si="0"/>
        <v>37.31240696757456</v>
      </c>
      <c r="F28" s="35">
        <f t="shared" si="2"/>
        <v>81.60874024708242</v>
      </c>
      <c r="G28" s="37">
        <v>6233.56</v>
      </c>
      <c r="H28" s="35">
        <f t="shared" si="3"/>
        <v>128.2783834598528</v>
      </c>
      <c r="I28" s="37">
        <v>1675.2</v>
      </c>
    </row>
    <row r="29" spans="1:9" ht="25.5">
      <c r="A29" s="5" t="s">
        <v>111</v>
      </c>
      <c r="B29" s="37">
        <v>58</v>
      </c>
      <c r="C29" s="37">
        <v>0</v>
      </c>
      <c r="D29" s="37">
        <v>29.4</v>
      </c>
      <c r="E29" s="35">
        <f t="shared" si="0"/>
        <v>50.689655172413794</v>
      </c>
      <c r="F29" s="35" t="e">
        <f t="shared" si="2"/>
        <v>#DIV/0!</v>
      </c>
      <c r="G29" s="37">
        <v>27</v>
      </c>
      <c r="H29" s="35">
        <f t="shared" si="3"/>
        <v>108.88888888888889</v>
      </c>
      <c r="I29" s="37">
        <v>6.4</v>
      </c>
    </row>
    <row r="30" spans="1:9" ht="25.5">
      <c r="A30" s="3" t="s">
        <v>110</v>
      </c>
      <c r="B30" s="37">
        <v>18</v>
      </c>
      <c r="C30" s="37">
        <v>12</v>
      </c>
      <c r="D30" s="37">
        <v>0</v>
      </c>
      <c r="E30" s="35">
        <f t="shared" si="0"/>
        <v>0</v>
      </c>
      <c r="F30" s="35">
        <f t="shared" si="2"/>
        <v>0</v>
      </c>
      <c r="G30" s="37">
        <v>12</v>
      </c>
      <c r="H30" s="35">
        <f t="shared" si="3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0.26</v>
      </c>
      <c r="H31" s="35">
        <f t="shared" si="3"/>
        <v>-69.23076923076923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0.26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24653</v>
      </c>
      <c r="D34" s="45">
        <f>D35+D38+D39</f>
        <v>27786.01</v>
      </c>
      <c r="E34" s="35">
        <f aca="true" t="shared" si="4" ref="E34:E42">$D:$D/$B:$B*100</f>
        <v>47.35457977214047</v>
      </c>
      <c r="F34" s="35">
        <f aca="true" t="shared" si="5" ref="F34:F42">$D:$D/$C:$C*100</f>
        <v>112.70843305074432</v>
      </c>
      <c r="G34" s="45">
        <f>G35+G38+G39</f>
        <v>24191.8</v>
      </c>
      <c r="H34" s="35">
        <f aca="true" t="shared" si="6" ref="H34:H47">$D:$D/$G:$G*100</f>
        <v>114.85714167610513</v>
      </c>
      <c r="I34" s="45">
        <f>I35+I38+I39</f>
        <v>3813.03</v>
      </c>
    </row>
    <row r="35" spans="1:9" ht="84" customHeight="1">
      <c r="A35" s="1" t="s">
        <v>114</v>
      </c>
      <c r="B35" s="37">
        <f>B36+B37</f>
        <v>57151.5</v>
      </c>
      <c r="C35" s="37">
        <v>23199</v>
      </c>
      <c r="D35" s="37">
        <v>25913.12</v>
      </c>
      <c r="E35" s="35">
        <f t="shared" si="4"/>
        <v>45.341102158298554</v>
      </c>
      <c r="F35" s="35">
        <f t="shared" si="5"/>
        <v>111.6992973835079</v>
      </c>
      <c r="G35" s="37">
        <v>22690.92</v>
      </c>
      <c r="H35" s="35">
        <f t="shared" si="6"/>
        <v>114.20039381391322</v>
      </c>
      <c r="I35" s="37">
        <v>3813.55</v>
      </c>
    </row>
    <row r="36" spans="1:9" ht="81.75" customHeight="1">
      <c r="A36" s="1" t="s">
        <v>115</v>
      </c>
      <c r="B36" s="37">
        <v>35543.9</v>
      </c>
      <c r="C36" s="37">
        <v>13360</v>
      </c>
      <c r="D36" s="37">
        <v>15190.12</v>
      </c>
      <c r="E36" s="35">
        <f t="shared" si="4"/>
        <v>42.73622196776381</v>
      </c>
      <c r="F36" s="35">
        <f t="shared" si="5"/>
        <v>113.69850299401199</v>
      </c>
      <c r="G36" s="37">
        <v>12871.6</v>
      </c>
      <c r="H36" s="35">
        <f t="shared" si="6"/>
        <v>118.0126790764163</v>
      </c>
      <c r="I36" s="37">
        <v>1808.56</v>
      </c>
    </row>
    <row r="37" spans="1:9" ht="76.5">
      <c r="A37" s="3" t="s">
        <v>116</v>
      </c>
      <c r="B37" s="37">
        <v>21607.6</v>
      </c>
      <c r="C37" s="37">
        <v>9839.01</v>
      </c>
      <c r="D37" s="37">
        <v>10722.99</v>
      </c>
      <c r="E37" s="35">
        <f t="shared" si="4"/>
        <v>49.62601121827505</v>
      </c>
      <c r="F37" s="35">
        <f t="shared" si="5"/>
        <v>108.98444050773402</v>
      </c>
      <c r="G37" s="37">
        <v>9819.32</v>
      </c>
      <c r="H37" s="35">
        <f t="shared" si="6"/>
        <v>109.20297943238432</v>
      </c>
      <c r="I37" s="37">
        <v>2004.99</v>
      </c>
    </row>
    <row r="38" spans="1:9" ht="51">
      <c r="A38" s="5" t="s">
        <v>117</v>
      </c>
      <c r="B38" s="37">
        <v>1525</v>
      </c>
      <c r="C38" s="37">
        <v>1454</v>
      </c>
      <c r="D38" s="37">
        <v>1665.1</v>
      </c>
      <c r="E38" s="35">
        <f t="shared" si="4"/>
        <v>109.18688524590164</v>
      </c>
      <c r="F38" s="35">
        <f t="shared" si="5"/>
        <v>114.51856946354881</v>
      </c>
      <c r="G38" s="37">
        <v>1500.88</v>
      </c>
      <c r="H38" s="35">
        <f t="shared" si="6"/>
        <v>110.94158093918234</v>
      </c>
      <c r="I38" s="37">
        <v>-0.52</v>
      </c>
    </row>
    <row r="39" spans="1:9" ht="76.5">
      <c r="A39" s="60" t="s">
        <v>158</v>
      </c>
      <c r="B39" s="37"/>
      <c r="C39" s="37">
        <v>0</v>
      </c>
      <c r="D39" s="37">
        <v>207.79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0</v>
      </c>
    </row>
    <row r="40" spans="1:9" ht="25.5">
      <c r="A40" s="4" t="s">
        <v>15</v>
      </c>
      <c r="B40" s="36">
        <v>1100.2</v>
      </c>
      <c r="C40" s="36">
        <v>788.1</v>
      </c>
      <c r="D40" s="36">
        <v>309.6</v>
      </c>
      <c r="E40" s="35">
        <f t="shared" si="4"/>
        <v>28.140338120341756</v>
      </c>
      <c r="F40" s="35">
        <f t="shared" si="5"/>
        <v>39.28435477731252</v>
      </c>
      <c r="G40" s="36">
        <v>914.16</v>
      </c>
      <c r="H40" s="35">
        <f t="shared" si="6"/>
        <v>33.86715673405094</v>
      </c>
      <c r="I40" s="36">
        <v>20.57</v>
      </c>
    </row>
    <row r="41" spans="1:9" ht="25.5">
      <c r="A41" s="12" t="s">
        <v>123</v>
      </c>
      <c r="B41" s="36">
        <v>3575.8</v>
      </c>
      <c r="C41" s="36">
        <v>1269.79</v>
      </c>
      <c r="D41" s="36">
        <v>2862.3</v>
      </c>
      <c r="E41" s="35">
        <f t="shared" si="4"/>
        <v>80.0464231780301</v>
      </c>
      <c r="F41" s="35">
        <f t="shared" si="5"/>
        <v>225.41522613975542</v>
      </c>
      <c r="G41" s="36">
        <v>390.23</v>
      </c>
      <c r="H41" s="35">
        <f t="shared" si="6"/>
        <v>733.490505599262</v>
      </c>
      <c r="I41" s="36">
        <v>1832.41</v>
      </c>
    </row>
    <row r="42" spans="1:9" ht="25.5">
      <c r="A42" s="8" t="s">
        <v>16</v>
      </c>
      <c r="B42" s="45">
        <f>B43+B44+B45</f>
        <v>1400</v>
      </c>
      <c r="C42" s="45">
        <f>C43+C44+C45</f>
        <v>966</v>
      </c>
      <c r="D42" s="45">
        <f>D43+D44+D45</f>
        <v>3309.52</v>
      </c>
      <c r="E42" s="35">
        <f t="shared" si="4"/>
        <v>236.39428571428573</v>
      </c>
      <c r="F42" s="35">
        <f t="shared" si="5"/>
        <v>342.600414078675</v>
      </c>
      <c r="G42" s="45">
        <f>G43+G44+G45</f>
        <v>2887.06</v>
      </c>
      <c r="H42" s="35">
        <f t="shared" si="6"/>
        <v>114.63287912270614</v>
      </c>
      <c r="I42" s="45">
        <f>I43+I44+I45</f>
        <v>580.24</v>
      </c>
    </row>
    <row r="43" spans="1:9" ht="12.75">
      <c r="A43" s="3" t="s">
        <v>119</v>
      </c>
      <c r="B43" s="37">
        <v>0</v>
      </c>
      <c r="C43" s="37">
        <v>0</v>
      </c>
      <c r="D43" s="37">
        <v>37.03</v>
      </c>
      <c r="E43" s="35">
        <v>0</v>
      </c>
      <c r="F43" s="35">
        <v>0</v>
      </c>
      <c r="G43" s="37">
        <v>70.14</v>
      </c>
      <c r="H43" s="35">
        <f t="shared" si="6"/>
        <v>52.794411177644704</v>
      </c>
      <c r="I43" s="37">
        <v>6.35</v>
      </c>
    </row>
    <row r="44" spans="1:9" ht="68.25" customHeight="1">
      <c r="A44" s="3" t="s">
        <v>120</v>
      </c>
      <c r="B44" s="37">
        <v>0</v>
      </c>
      <c r="C44" s="37">
        <v>0</v>
      </c>
      <c r="D44" s="37">
        <v>427.78</v>
      </c>
      <c r="E44" s="35">
        <v>0</v>
      </c>
      <c r="F44" s="35">
        <v>0</v>
      </c>
      <c r="G44" s="37">
        <v>307.65</v>
      </c>
      <c r="H44" s="35">
        <f t="shared" si="6"/>
        <v>139.04761904761904</v>
      </c>
      <c r="I44" s="37">
        <v>7.75</v>
      </c>
    </row>
    <row r="45" spans="1:9" ht="12.75">
      <c r="A45" s="51" t="s">
        <v>118</v>
      </c>
      <c r="B45" s="37">
        <v>1400</v>
      </c>
      <c r="C45" s="37">
        <v>966</v>
      </c>
      <c r="D45" s="37">
        <v>2844.71</v>
      </c>
      <c r="E45" s="35">
        <f aca="true" t="shared" si="7" ref="E45:E53">$D:$D/$B:$B*100</f>
        <v>203.19357142857143</v>
      </c>
      <c r="F45" s="35">
        <f aca="true" t="shared" si="8" ref="F45:F51">$D:$D/$C:$C*100</f>
        <v>294.4834368530021</v>
      </c>
      <c r="G45" s="37">
        <v>2509.27</v>
      </c>
      <c r="H45" s="35">
        <f t="shared" si="6"/>
        <v>113.36803133979205</v>
      </c>
      <c r="I45" s="37">
        <v>566.14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5595.3</v>
      </c>
      <c r="D46" s="45">
        <f>D47+D48+D49+D50+D51+D52+D53+D55+D56+D57+D58+D54</f>
        <v>4641.83</v>
      </c>
      <c r="E46" s="35">
        <f t="shared" si="7"/>
        <v>42.11231571784985</v>
      </c>
      <c r="F46" s="35">
        <f t="shared" si="8"/>
        <v>82.95944810823369</v>
      </c>
      <c r="G46" s="45">
        <f>G47+G48+G49+G50+G51+G52+G53+G55+G56+G57+G58</f>
        <v>5374.630000000001</v>
      </c>
      <c r="H46" s="35">
        <f t="shared" si="6"/>
        <v>86.3655730720068</v>
      </c>
      <c r="I46" s="45">
        <f>I47+I48+I49+I50+I51+I52+I53+I55+I56+I57+I58</f>
        <v>730.53</v>
      </c>
    </row>
    <row r="47" spans="1:9" ht="25.5">
      <c r="A47" s="3" t="s">
        <v>18</v>
      </c>
      <c r="B47" s="37">
        <v>231.5</v>
      </c>
      <c r="C47" s="37">
        <v>97.55</v>
      </c>
      <c r="D47" s="37">
        <v>78.59</v>
      </c>
      <c r="E47" s="35">
        <f t="shared" si="7"/>
        <v>33.94816414686825</v>
      </c>
      <c r="F47" s="35">
        <f t="shared" si="8"/>
        <v>80.56381342901076</v>
      </c>
      <c r="G47" s="37">
        <v>99.03</v>
      </c>
      <c r="H47" s="35">
        <f t="shared" si="6"/>
        <v>79.35978996263758</v>
      </c>
      <c r="I47" s="37">
        <v>6.2</v>
      </c>
    </row>
    <row r="48" spans="1:9" ht="63.75">
      <c r="A48" s="3" t="s">
        <v>150</v>
      </c>
      <c r="B48" s="37">
        <v>140</v>
      </c>
      <c r="C48" s="37">
        <v>63</v>
      </c>
      <c r="D48" s="37">
        <v>117.05</v>
      </c>
      <c r="E48" s="35">
        <f t="shared" si="7"/>
        <v>83.60714285714286</v>
      </c>
      <c r="F48" s="35">
        <f t="shared" si="8"/>
        <v>185.7936507936508</v>
      </c>
      <c r="G48" s="37">
        <v>20.9</v>
      </c>
      <c r="H48" s="35">
        <v>0</v>
      </c>
      <c r="I48" s="37">
        <v>35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87.9</v>
      </c>
      <c r="E49" s="35">
        <f t="shared" si="7"/>
        <v>146.5</v>
      </c>
      <c r="F49" s="35">
        <f t="shared" si="8"/>
        <v>676.1538461538462</v>
      </c>
      <c r="G49" s="37">
        <v>45.73</v>
      </c>
      <c r="H49" s="35">
        <f>$D:$D/$G:$G*100</f>
        <v>192.2151760332386</v>
      </c>
      <c r="I49" s="37">
        <v>20.27</v>
      </c>
    </row>
    <row r="50" spans="1:9" ht="38.25">
      <c r="A50" s="3" t="s">
        <v>19</v>
      </c>
      <c r="B50" s="37">
        <v>447</v>
      </c>
      <c r="C50" s="37">
        <v>208.5</v>
      </c>
      <c r="D50" s="37">
        <v>239.55</v>
      </c>
      <c r="E50" s="35">
        <f t="shared" si="7"/>
        <v>53.59060402684565</v>
      </c>
      <c r="F50" s="35">
        <f t="shared" si="8"/>
        <v>114.89208633093526</v>
      </c>
      <c r="G50" s="37">
        <v>277.56</v>
      </c>
      <c r="H50" s="35">
        <f>$D:$D/$G:$G*100</f>
        <v>86.305663640294</v>
      </c>
      <c r="I50" s="37">
        <v>43.61</v>
      </c>
    </row>
    <row r="51" spans="1:9" ht="63.75">
      <c r="A51" s="3" t="s">
        <v>20</v>
      </c>
      <c r="B51" s="37">
        <v>2332</v>
      </c>
      <c r="C51" s="37">
        <v>1356.6</v>
      </c>
      <c r="D51" s="37">
        <v>1181.46</v>
      </c>
      <c r="E51" s="35">
        <f t="shared" si="7"/>
        <v>50.662950257289886</v>
      </c>
      <c r="F51" s="35">
        <f t="shared" si="8"/>
        <v>87.08978328173376</v>
      </c>
      <c r="G51" s="37">
        <v>1321.26</v>
      </c>
      <c r="H51" s="35">
        <f>$D:$D/$G:$G*100</f>
        <v>89.4191907724445</v>
      </c>
      <c r="I51" s="37">
        <v>124.17</v>
      </c>
    </row>
    <row r="52" spans="1:9" ht="25.5">
      <c r="A52" s="3" t="s">
        <v>21</v>
      </c>
      <c r="B52" s="37">
        <v>0</v>
      </c>
      <c r="C52" s="37">
        <v>0</v>
      </c>
      <c r="D52" s="37">
        <v>20.86</v>
      </c>
      <c r="E52" s="35" t="e">
        <f t="shared" si="7"/>
        <v>#DIV/0!</v>
      </c>
      <c r="F52" s="35">
        <v>0</v>
      </c>
      <c r="G52" s="37">
        <v>0</v>
      </c>
      <c r="H52" s="35">
        <v>0</v>
      </c>
      <c r="I52" s="37">
        <v>15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3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122</v>
      </c>
      <c r="B56" s="37">
        <v>4272.8</v>
      </c>
      <c r="C56" s="37">
        <v>2159.55</v>
      </c>
      <c r="D56" s="37">
        <v>1389.82</v>
      </c>
      <c r="E56" s="35">
        <f t="shared" si="9"/>
        <v>32.527148474068525</v>
      </c>
      <c r="F56" s="35">
        <f t="shared" si="10"/>
        <v>64.35692621147923</v>
      </c>
      <c r="G56" s="37">
        <v>2220.61</v>
      </c>
      <c r="H56" s="35">
        <v>0</v>
      </c>
      <c r="I56" s="37">
        <v>155.18</v>
      </c>
    </row>
    <row r="57" spans="1:9" ht="63.75">
      <c r="A57" s="3" t="s">
        <v>95</v>
      </c>
      <c r="B57" s="37">
        <v>17</v>
      </c>
      <c r="C57" s="37">
        <v>11.8</v>
      </c>
      <c r="D57" s="37">
        <v>8.68</v>
      </c>
      <c r="E57" s="35">
        <f t="shared" si="9"/>
        <v>51.05882352941177</v>
      </c>
      <c r="F57" s="35">
        <f t="shared" si="10"/>
        <v>73.5593220338983</v>
      </c>
      <c r="G57" s="37">
        <v>11.8</v>
      </c>
      <c r="H57" s="35">
        <v>0</v>
      </c>
      <c r="I57" s="37">
        <v>0.5</v>
      </c>
    </row>
    <row r="58" spans="1:9" ht="38.25">
      <c r="A58" s="3" t="s">
        <v>23</v>
      </c>
      <c r="B58" s="37">
        <v>3331.2</v>
      </c>
      <c r="C58" s="37">
        <v>1494.3</v>
      </c>
      <c r="D58" s="37">
        <v>1513.33</v>
      </c>
      <c r="E58" s="35">
        <f t="shared" si="9"/>
        <v>45.42897454370797</v>
      </c>
      <c r="F58" s="35">
        <f t="shared" si="10"/>
        <v>101.27350598942648</v>
      </c>
      <c r="G58" s="37">
        <v>1201.44</v>
      </c>
      <c r="H58" s="35">
        <f>$D:$D/$G:$G*100</f>
        <v>125.95968171527498</v>
      </c>
      <c r="I58" s="37">
        <v>327.6</v>
      </c>
    </row>
    <row r="59" spans="1:9" ht="12.75">
      <c r="A59" s="6" t="s">
        <v>24</v>
      </c>
      <c r="B59" s="36">
        <v>130</v>
      </c>
      <c r="C59" s="36">
        <v>64.4</v>
      </c>
      <c r="D59" s="36">
        <v>789.98</v>
      </c>
      <c r="E59" s="35">
        <f t="shared" si="9"/>
        <v>607.6769230769231</v>
      </c>
      <c r="F59" s="35">
        <f t="shared" si="10"/>
        <v>1226.6770186335402</v>
      </c>
      <c r="G59" s="36">
        <v>399.68</v>
      </c>
      <c r="H59" s="35">
        <f>$D:$D/$G:$G*100</f>
        <v>197.6531224979984</v>
      </c>
      <c r="I59" s="36">
        <v>48.53</v>
      </c>
    </row>
    <row r="60" spans="1:9" ht="12.75">
      <c r="A60" s="8" t="s">
        <v>25</v>
      </c>
      <c r="B60" s="45">
        <f>B7+B15+B20+B24+B27+B31+B34+B40+B41+B42+B59+B46</f>
        <v>404881.9000000001</v>
      </c>
      <c r="C60" s="45">
        <f>C7+C15+C20+C24+C27+C31+C34+C40+C41+C42+C59+C46</f>
        <v>179259.28</v>
      </c>
      <c r="D60" s="45">
        <f>D7+D15+D20+D24+D27+D31+D34+D40+D41+D42+D59+D46</f>
        <v>177740.84</v>
      </c>
      <c r="E60" s="35">
        <f t="shared" si="9"/>
        <v>43.899428450617314</v>
      </c>
      <c r="F60" s="35">
        <f t="shared" si="10"/>
        <v>99.15293646164372</v>
      </c>
      <c r="G60" s="45">
        <f>G7+G15+G20+G24+G27+G31+G34+G40+G41+G42+G59+G46</f>
        <v>189847.55</v>
      </c>
      <c r="H60" s="35">
        <f>$D:$D/$G:$G*100</f>
        <v>93.62293060932312</v>
      </c>
      <c r="I60" s="45">
        <f>I7+I15+I20+I24+I27+I31+I34+I40+I41+I42+I59+I46</f>
        <v>28345.999999999996</v>
      </c>
    </row>
    <row r="61" spans="1:9" ht="12.75">
      <c r="A61" s="8" t="s">
        <v>26</v>
      </c>
      <c r="B61" s="45">
        <f>B62+B67</f>
        <v>1373230.53</v>
      </c>
      <c r="C61" s="45">
        <f>C62+C67</f>
        <v>728474.69</v>
      </c>
      <c r="D61" s="45">
        <f>D62+D67</f>
        <v>708433.61</v>
      </c>
      <c r="E61" s="35">
        <f t="shared" si="9"/>
        <v>51.58883337672372</v>
      </c>
      <c r="F61" s="35">
        <f t="shared" si="10"/>
        <v>97.24889824243586</v>
      </c>
      <c r="G61" s="45">
        <f>G62+G67</f>
        <v>682635.42</v>
      </c>
      <c r="H61" s="35">
        <f>$D:$D/$G:$G*100</f>
        <v>103.77920471809094</v>
      </c>
      <c r="I61" s="45">
        <f>I62+I67</f>
        <v>166813.55</v>
      </c>
    </row>
    <row r="62" spans="1:9" ht="25.5">
      <c r="A62" s="8" t="s">
        <v>27</v>
      </c>
      <c r="B62" s="45">
        <f>B63+B64+B65+B66</f>
        <v>1376229.42</v>
      </c>
      <c r="C62" s="45">
        <f>C63+C64+C65+C66</f>
        <v>731473.58</v>
      </c>
      <c r="D62" s="45">
        <f>D63+D64+D65+D66</f>
        <v>712079.73</v>
      </c>
      <c r="E62" s="35">
        <f t="shared" si="9"/>
        <v>51.74135356007722</v>
      </c>
      <c r="F62" s="35">
        <f t="shared" si="10"/>
        <v>97.34866022092008</v>
      </c>
      <c r="G62" s="45">
        <f>G63+G64+G65+G66</f>
        <v>690669.79</v>
      </c>
      <c r="H62" s="35">
        <f>$D:$D/$G:$G*100</f>
        <v>103.09988076936156</v>
      </c>
      <c r="I62" s="45">
        <f>I63+I64+I65+I66</f>
        <v>166834.93</v>
      </c>
    </row>
    <row r="63" spans="1:9" ht="12.75">
      <c r="A63" s="3" t="s">
        <v>28</v>
      </c>
      <c r="B63" s="37">
        <v>276586.7</v>
      </c>
      <c r="C63" s="37">
        <v>206712.71</v>
      </c>
      <c r="D63" s="37">
        <v>206712.7</v>
      </c>
      <c r="E63" s="35">
        <f t="shared" si="9"/>
        <v>74.73703543952041</v>
      </c>
      <c r="F63" s="35">
        <f t="shared" si="10"/>
        <v>99.99999516236811</v>
      </c>
      <c r="G63" s="37">
        <v>166054.1</v>
      </c>
      <c r="H63" s="35">
        <v>0</v>
      </c>
      <c r="I63" s="37">
        <v>44462</v>
      </c>
    </row>
    <row r="64" spans="1:9" ht="12.75">
      <c r="A64" s="3" t="s">
        <v>29</v>
      </c>
      <c r="B64" s="37">
        <v>458360.82</v>
      </c>
      <c r="C64" s="37">
        <v>189758.62</v>
      </c>
      <c r="D64" s="37">
        <v>183249.9</v>
      </c>
      <c r="E64" s="35">
        <f t="shared" si="9"/>
        <v>39.97939876274765</v>
      </c>
      <c r="F64" s="35">
        <f t="shared" si="10"/>
        <v>96.5700003509722</v>
      </c>
      <c r="G64" s="37">
        <v>75089.21</v>
      </c>
      <c r="H64" s="35">
        <v>0</v>
      </c>
      <c r="I64" s="37">
        <v>46799.69</v>
      </c>
    </row>
    <row r="65" spans="1:9" ht="12.75">
      <c r="A65" s="3" t="s">
        <v>30</v>
      </c>
      <c r="B65" s="37">
        <v>641274.4</v>
      </c>
      <c r="C65" s="37">
        <v>335002.25</v>
      </c>
      <c r="D65" s="37">
        <v>322117.13</v>
      </c>
      <c r="E65" s="35">
        <f t="shared" si="9"/>
        <v>50.23077952277527</v>
      </c>
      <c r="F65" s="35">
        <f t="shared" si="10"/>
        <v>96.15372135560284</v>
      </c>
      <c r="G65" s="37">
        <v>448458.8</v>
      </c>
      <c r="H65" s="35">
        <f>$D:$D/$G:$G*100</f>
        <v>71.82758594546478</v>
      </c>
      <c r="I65" s="37">
        <v>75573.24</v>
      </c>
    </row>
    <row r="66" spans="1:9" ht="24.75" customHeight="1">
      <c r="A66" s="3" t="s">
        <v>31</v>
      </c>
      <c r="B66" s="37">
        <v>7.5</v>
      </c>
      <c r="C66" s="37">
        <v>0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-3646.12</v>
      </c>
      <c r="E67" s="35">
        <f t="shared" si="9"/>
        <v>121.58231879128611</v>
      </c>
      <c r="F67" s="35">
        <v>0</v>
      </c>
      <c r="G67" s="36">
        <v>-8034.37</v>
      </c>
      <c r="H67" s="35">
        <f>$D:$D/$G:$G*100</f>
        <v>45.381529603441216</v>
      </c>
      <c r="I67" s="36">
        <v>-21.38</v>
      </c>
    </row>
    <row r="68" spans="1:9" ht="12.75">
      <c r="A68" s="6" t="s">
        <v>32</v>
      </c>
      <c r="B68" s="45">
        <f>B61+B60</f>
        <v>1778112.4300000002</v>
      </c>
      <c r="C68" s="45">
        <f>C61+C60</f>
        <v>907733.97</v>
      </c>
      <c r="D68" s="45">
        <f>D61+D60</f>
        <v>886174.45</v>
      </c>
      <c r="E68" s="35">
        <f t="shared" si="9"/>
        <v>49.837931226879725</v>
      </c>
      <c r="F68" s="35">
        <f>$D:$D/$C:$C*100</f>
        <v>97.62490765879348</v>
      </c>
      <c r="G68" s="45">
        <f>G61+G60</f>
        <v>872482.97</v>
      </c>
      <c r="H68" s="35">
        <f>$D:$D/$G:$G*100</f>
        <v>101.56925469846134</v>
      </c>
      <c r="I68" s="45">
        <f>I61+I60</f>
        <v>195159.55</v>
      </c>
    </row>
    <row r="69" spans="1:9" ht="12.75">
      <c r="A69" s="67" t="s">
        <v>34</v>
      </c>
      <c r="B69" s="68"/>
      <c r="C69" s="68"/>
      <c r="D69" s="68"/>
      <c r="E69" s="68"/>
      <c r="F69" s="68"/>
      <c r="G69" s="68"/>
      <c r="H69" s="68"/>
      <c r="I69" s="69"/>
    </row>
    <row r="70" spans="1:9" ht="12.75">
      <c r="A70" s="13" t="s">
        <v>35</v>
      </c>
      <c r="B70" s="45">
        <f>B71+B72+B73+B74+B75+B76+B77+B78</f>
        <v>64703.25</v>
      </c>
      <c r="C70" s="45">
        <f>C71+C72+C73+C74+C75+C76+C77+C78</f>
        <v>30585.4</v>
      </c>
      <c r="D70" s="45">
        <f>D71+D72+D73+D74+D75+D76+D77+D78</f>
        <v>29543.399999999998</v>
      </c>
      <c r="E70" s="35">
        <f>$D:$D/$B:$B*100</f>
        <v>45.6598393434642</v>
      </c>
      <c r="F70" s="35">
        <f>$D:$D/$C:$C*100</f>
        <v>96.59314574927905</v>
      </c>
      <c r="G70" s="45">
        <f>G71+G72+G73+G74+G75+G76+G77+G78</f>
        <v>31080.3</v>
      </c>
      <c r="H70" s="35">
        <f>$D:$D/$G:$G*100</f>
        <v>95.05506703603247</v>
      </c>
      <c r="I70" s="45">
        <f>I71+I72+I73+I74+I75+I76+I77+I78</f>
        <v>5632.274999999999</v>
      </c>
    </row>
    <row r="71" spans="1:9" ht="14.25" customHeight="1">
      <c r="A71" s="14" t="s">
        <v>36</v>
      </c>
      <c r="B71" s="46">
        <v>928.47</v>
      </c>
      <c r="C71" s="46">
        <v>0</v>
      </c>
      <c r="D71" s="46">
        <v>0</v>
      </c>
      <c r="E71" s="38">
        <f>$D:$D/$B:$B*100</f>
        <v>0</v>
      </c>
      <c r="F71" s="38" t="e">
        <f>$D:$D/$C:$C*100</f>
        <v>#DIV/0!</v>
      </c>
      <c r="G71" s="46">
        <v>593.5</v>
      </c>
      <c r="H71" s="38">
        <f>$D:$D/$G:$G*100</f>
        <v>0</v>
      </c>
      <c r="I71" s="46">
        <f>D71-Май!D71</f>
        <v>0</v>
      </c>
    </row>
    <row r="72" spans="1:9" ht="12.75">
      <c r="A72" s="14" t="s">
        <v>37</v>
      </c>
      <c r="B72" s="46">
        <v>5370.5</v>
      </c>
      <c r="C72" s="46">
        <v>2261.8</v>
      </c>
      <c r="D72" s="46">
        <v>2054.6</v>
      </c>
      <c r="E72" s="38">
        <f>$D:$D/$B:$B*100</f>
        <v>38.25714551717717</v>
      </c>
      <c r="F72" s="38">
        <f>$D:$D/$C:$C*100</f>
        <v>90.83915465558403</v>
      </c>
      <c r="G72" s="46">
        <v>2585.6</v>
      </c>
      <c r="H72" s="38">
        <f>$D:$D/$G:$G*100</f>
        <v>79.4631806930693</v>
      </c>
      <c r="I72" s="46">
        <f>D72-Май!D72</f>
        <v>379.4499999999998</v>
      </c>
    </row>
    <row r="73" spans="1:9" ht="25.5">
      <c r="A73" s="14" t="s">
        <v>38</v>
      </c>
      <c r="B73" s="46">
        <v>35384.24</v>
      </c>
      <c r="C73" s="46">
        <v>17431.9</v>
      </c>
      <c r="D73" s="46">
        <v>17053.1</v>
      </c>
      <c r="E73" s="38">
        <f>$D:$D/$B:$B*100</f>
        <v>48.19405475432001</v>
      </c>
      <c r="F73" s="38">
        <f>$D:$D/$C:$C*100</f>
        <v>97.82697238969934</v>
      </c>
      <c r="G73" s="46">
        <v>17283.9</v>
      </c>
      <c r="H73" s="38">
        <f>$D:$D/$G:$G*100</f>
        <v>98.66465323219875</v>
      </c>
      <c r="I73" s="46">
        <f>D73-Май!D73</f>
        <v>3155.0099999999984</v>
      </c>
    </row>
    <row r="74" spans="1:9" ht="12.75">
      <c r="A74" s="14" t="s">
        <v>84</v>
      </c>
      <c r="B74" s="37">
        <v>0</v>
      </c>
      <c r="C74" s="37">
        <v>0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46">
        <f>D74-Май!D74</f>
        <v>0</v>
      </c>
    </row>
    <row r="75" spans="1:9" ht="25.5">
      <c r="A75" s="3" t="s">
        <v>39</v>
      </c>
      <c r="B75" s="46">
        <v>10138.64</v>
      </c>
      <c r="C75" s="46">
        <v>5195.5</v>
      </c>
      <c r="D75" s="46">
        <v>5159</v>
      </c>
      <c r="E75" s="38">
        <f>$D:$D/$B:$B*100</f>
        <v>50.884536782053615</v>
      </c>
      <c r="F75" s="38">
        <f>$D:$D/$C:$C*100</f>
        <v>99.29746896352613</v>
      </c>
      <c r="G75" s="46">
        <v>4287.5</v>
      </c>
      <c r="H75" s="38">
        <f>$D:$D/$G:$G*100</f>
        <v>120.3265306122449</v>
      </c>
      <c r="I75" s="46">
        <f>D75-Май!D75</f>
        <v>998.2200000000003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f>D76-Май!D76</f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f>D77-Май!D77</f>
        <v>0</v>
      </c>
    </row>
    <row r="78" spans="1:9" ht="12.75">
      <c r="A78" s="3" t="s">
        <v>42</v>
      </c>
      <c r="B78" s="46">
        <v>12581.4</v>
      </c>
      <c r="C78" s="46">
        <v>5696.2</v>
      </c>
      <c r="D78" s="46">
        <v>5276.7</v>
      </c>
      <c r="E78" s="38">
        <f>$D:$D/$B:$B*100</f>
        <v>41.94048357098574</v>
      </c>
      <c r="F78" s="38">
        <f>$D:$D/$C:$C*100</f>
        <v>92.63544117130719</v>
      </c>
      <c r="G78" s="46">
        <v>6329.8</v>
      </c>
      <c r="H78" s="38">
        <f>$D:$D/$G:$G*100</f>
        <v>83.36282346993585</v>
      </c>
      <c r="I78" s="46">
        <f>D78-Май!D78</f>
        <v>1099.5950000000003</v>
      </c>
    </row>
    <row r="79" spans="1:9" ht="12.75">
      <c r="A79" s="13" t="s">
        <v>43</v>
      </c>
      <c r="B79" s="36">
        <v>235.3</v>
      </c>
      <c r="C79" s="36">
        <v>123.1</v>
      </c>
      <c r="D79" s="36">
        <v>116.4</v>
      </c>
      <c r="E79" s="35">
        <f>$D:$D/$B:$B*100</f>
        <v>49.468763280917976</v>
      </c>
      <c r="F79" s="35">
        <f>$D:$D/$C:$C*100</f>
        <v>94.55727051177905</v>
      </c>
      <c r="G79" s="36">
        <v>74.7</v>
      </c>
      <c r="H79" s="35">
        <f>$D:$D/$G:$G*100</f>
        <v>155.82329317269077</v>
      </c>
      <c r="I79" s="45">
        <f>D79-Май!D79</f>
        <v>33.11</v>
      </c>
    </row>
    <row r="80" spans="1:9" ht="25.5">
      <c r="A80" s="15" t="s">
        <v>44</v>
      </c>
      <c r="B80" s="36">
        <v>2045.473</v>
      </c>
      <c r="C80" s="36">
        <v>1130.8</v>
      </c>
      <c r="D80" s="36">
        <v>1098.5</v>
      </c>
      <c r="E80" s="35">
        <f>$D:$D/$B:$B*100</f>
        <v>53.703959915383884</v>
      </c>
      <c r="F80" s="35">
        <f>$D:$D/$C:$C*100</f>
        <v>97.14361513972409</v>
      </c>
      <c r="G80" s="36">
        <v>947.8</v>
      </c>
      <c r="H80" s="35">
        <f>$D:$D/$G:$G*100</f>
        <v>115.89997889850181</v>
      </c>
      <c r="I80" s="45">
        <f>D80-Май!D80</f>
        <v>295.58000000000004</v>
      </c>
    </row>
    <row r="81" spans="1:9" ht="12.75">
      <c r="A81" s="13" t="s">
        <v>45</v>
      </c>
      <c r="B81" s="45">
        <f>B82+B83+B84+B85+B86</f>
        <v>128708.1</v>
      </c>
      <c r="C81" s="45">
        <f>C82+C83+C84+C85+C86</f>
        <v>40916.2</v>
      </c>
      <c r="D81" s="45">
        <f>D82+D83+D84+D85+D86</f>
        <v>31675.300000000003</v>
      </c>
      <c r="E81" s="35">
        <f>$D:$D/$B:$B*100</f>
        <v>24.6101838190448</v>
      </c>
      <c r="F81" s="35">
        <f>$D:$D/$C:$C*100</f>
        <v>77.41505809434895</v>
      </c>
      <c r="G81" s="45">
        <f>G82+G83+G84+G85+G86</f>
        <v>26078.329999999998</v>
      </c>
      <c r="H81" s="35">
        <f>$D:$D/$G:$G*100</f>
        <v>121.46214884158613</v>
      </c>
      <c r="I81" s="45">
        <f>I82+I83+I84+I85+I86</f>
        <v>10597.810000000001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f>D82-Май!D82</f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f>D83-Май!D83</f>
        <v>0</v>
      </c>
    </row>
    <row r="84" spans="1:9" ht="12.75">
      <c r="A84" s="14" t="s">
        <v>46</v>
      </c>
      <c r="B84" s="46">
        <v>12996</v>
      </c>
      <c r="C84" s="46">
        <v>5373.7</v>
      </c>
      <c r="D84" s="46">
        <v>5373.7</v>
      </c>
      <c r="E84" s="38">
        <f aca="true" t="shared" si="11" ref="E84:E109">$D:$D/$B:$B*100</f>
        <v>41.34887657740843</v>
      </c>
      <c r="F84" s="38">
        <f aca="true" t="shared" si="12" ref="F84:F99">$D:$D/$C:$C*100</f>
        <v>100</v>
      </c>
      <c r="G84" s="46">
        <v>3463.83</v>
      </c>
      <c r="H84" s="38">
        <f>$D:$D/$G:$G*100</f>
        <v>155.13752118319894</v>
      </c>
      <c r="I84" s="46">
        <f>D84-Май!D84</f>
        <v>1103.4899999999998</v>
      </c>
    </row>
    <row r="85" spans="1:9" ht="12.75">
      <c r="A85" s="16" t="s">
        <v>89</v>
      </c>
      <c r="B85" s="37">
        <v>104840.6</v>
      </c>
      <c r="C85" s="37">
        <v>30060.5</v>
      </c>
      <c r="D85" s="37">
        <v>21687.5</v>
      </c>
      <c r="E85" s="38">
        <f t="shared" si="11"/>
        <v>20.68616547406253</v>
      </c>
      <c r="F85" s="38">
        <f t="shared" si="12"/>
        <v>72.14617188669517</v>
      </c>
      <c r="G85" s="37">
        <v>18197.2</v>
      </c>
      <c r="H85" s="38">
        <f>$D:$D/$G:$G*100</f>
        <v>119.18042336183588</v>
      </c>
      <c r="I85" s="46">
        <f>D85-Май!D85</f>
        <v>8752.92</v>
      </c>
    </row>
    <row r="86" spans="1:9" ht="12.75">
      <c r="A86" s="14" t="s">
        <v>47</v>
      </c>
      <c r="B86" s="46">
        <v>10871.5</v>
      </c>
      <c r="C86" s="46">
        <v>5482</v>
      </c>
      <c r="D86" s="46">
        <v>4614.1</v>
      </c>
      <c r="E86" s="38">
        <f t="shared" si="11"/>
        <v>42.44216529457756</v>
      </c>
      <c r="F86" s="38">
        <f t="shared" si="12"/>
        <v>84.1681867931412</v>
      </c>
      <c r="G86" s="46">
        <v>4417.3</v>
      </c>
      <c r="H86" s="38">
        <f>$D:$D/$G:$G*100</f>
        <v>104.45521019627375</v>
      </c>
      <c r="I86" s="46">
        <f>D86-Май!D86</f>
        <v>741.4000000000005</v>
      </c>
    </row>
    <row r="87" spans="1:9" ht="12.75">
      <c r="A87" s="13" t="s">
        <v>48</v>
      </c>
      <c r="B87" s="45">
        <f>B88+B89+B90+B91</f>
        <v>278874.15</v>
      </c>
      <c r="C87" s="45">
        <f>C88+C89+C90+C91</f>
        <v>182785.2</v>
      </c>
      <c r="D87" s="45">
        <f>D88+D89+D90+D91</f>
        <v>171764.69999999998</v>
      </c>
      <c r="E87" s="35">
        <f t="shared" si="11"/>
        <v>61.59219131640562</v>
      </c>
      <c r="F87" s="35">
        <f t="shared" si="12"/>
        <v>93.97079194595622</v>
      </c>
      <c r="G87" s="45">
        <f>G88+G89+G90+G91</f>
        <v>27403.1</v>
      </c>
      <c r="H87" s="35">
        <f>$D:$D/$G:$G*100</f>
        <v>626.8075509705106</v>
      </c>
      <c r="I87" s="45">
        <f>I88+I89+I90+I91</f>
        <v>44900.95999999999</v>
      </c>
    </row>
    <row r="88" spans="1:9" ht="12.75">
      <c r="A88" s="14" t="s">
        <v>49</v>
      </c>
      <c r="B88" s="46">
        <v>191305.1</v>
      </c>
      <c r="C88" s="46">
        <v>137972.9</v>
      </c>
      <c r="D88" s="46">
        <v>137972.9</v>
      </c>
      <c r="E88" s="38">
        <f t="shared" si="11"/>
        <v>72.12191415701933</v>
      </c>
      <c r="F88" s="38">
        <f t="shared" si="12"/>
        <v>100</v>
      </c>
      <c r="G88" s="46">
        <v>0</v>
      </c>
      <c r="H88" s="38">
        <v>0</v>
      </c>
      <c r="I88" s="46">
        <f>D88-Май!D88</f>
        <v>38897.76999999999</v>
      </c>
    </row>
    <row r="89" spans="1:9" ht="12.75">
      <c r="A89" s="14" t="s">
        <v>50</v>
      </c>
      <c r="B89" s="46">
        <v>22949.91</v>
      </c>
      <c r="C89" s="46">
        <v>7262.7</v>
      </c>
      <c r="D89" s="46">
        <v>2246</v>
      </c>
      <c r="E89" s="38">
        <f t="shared" si="11"/>
        <v>9.786530753279642</v>
      </c>
      <c r="F89" s="38">
        <f t="shared" si="12"/>
        <v>30.92513803406447</v>
      </c>
      <c r="G89" s="46">
        <v>4660.8</v>
      </c>
      <c r="H89" s="38">
        <v>0</v>
      </c>
      <c r="I89" s="46">
        <f>D89-Май!D89</f>
        <v>2243.72</v>
      </c>
    </row>
    <row r="90" spans="1:9" ht="12.75">
      <c r="A90" s="14" t="s">
        <v>51</v>
      </c>
      <c r="B90" s="46">
        <v>33178.75</v>
      </c>
      <c r="C90" s="46">
        <v>15132.2</v>
      </c>
      <c r="D90" s="46">
        <v>9608.3</v>
      </c>
      <c r="E90" s="38">
        <f t="shared" si="11"/>
        <v>28.95919828203293</v>
      </c>
      <c r="F90" s="38">
        <f t="shared" si="12"/>
        <v>63.495724349400604</v>
      </c>
      <c r="G90" s="46">
        <v>12307.9</v>
      </c>
      <c r="H90" s="38">
        <f aca="true" t="shared" si="13" ref="H90:H99">$D:$D/$G:$G*100</f>
        <v>78.06612013422273</v>
      </c>
      <c r="I90" s="46">
        <f>D90-Май!D90</f>
        <v>1688.9599999999991</v>
      </c>
    </row>
    <row r="91" spans="1:9" ht="12.75">
      <c r="A91" s="14" t="s">
        <v>52</v>
      </c>
      <c r="B91" s="46">
        <v>31440.39</v>
      </c>
      <c r="C91" s="46">
        <v>22417.4</v>
      </c>
      <c r="D91" s="46">
        <v>21937.5</v>
      </c>
      <c r="E91" s="38">
        <f t="shared" si="11"/>
        <v>69.77489783046585</v>
      </c>
      <c r="F91" s="38">
        <f t="shared" si="12"/>
        <v>97.85925218803251</v>
      </c>
      <c r="G91" s="46">
        <v>10434.4</v>
      </c>
      <c r="H91" s="38">
        <f t="shared" si="13"/>
        <v>210.2420838764088</v>
      </c>
      <c r="I91" s="46">
        <f>D91-Май!D91</f>
        <v>2070.5099999999984</v>
      </c>
    </row>
    <row r="92" spans="1:9" ht="12.75">
      <c r="A92" s="17" t="s">
        <v>53</v>
      </c>
      <c r="B92" s="45">
        <f>B93+B94+B95+B96</f>
        <v>991524.6200000001</v>
      </c>
      <c r="C92" s="45">
        <f>C93+C94+C95+C96</f>
        <v>535511.8</v>
      </c>
      <c r="D92" s="45">
        <f>D93+D94+D95+D96</f>
        <v>507069.9</v>
      </c>
      <c r="E92" s="35">
        <f t="shared" si="11"/>
        <v>51.14042453126378</v>
      </c>
      <c r="F92" s="35">
        <f t="shared" si="12"/>
        <v>94.68883785567377</v>
      </c>
      <c r="G92" s="45">
        <f>G93+G94+G95+G96</f>
        <v>520801.1</v>
      </c>
      <c r="H92" s="35">
        <f t="shared" si="13"/>
        <v>97.3634464289726</v>
      </c>
      <c r="I92" s="45">
        <f>I93+I94+I95+I96</f>
        <v>122122.06999999998</v>
      </c>
    </row>
    <row r="93" spans="1:9" ht="12.75">
      <c r="A93" s="14" t="s">
        <v>54</v>
      </c>
      <c r="B93" s="46">
        <v>373215.9</v>
      </c>
      <c r="C93" s="46">
        <f>189470.5+0.2</f>
        <v>189470.7</v>
      </c>
      <c r="D93" s="46">
        <f>181090.6+0.1</f>
        <v>181090.7</v>
      </c>
      <c r="E93" s="38">
        <f t="shared" si="11"/>
        <v>48.521700174081545</v>
      </c>
      <c r="F93" s="38">
        <f t="shared" si="12"/>
        <v>95.57715256237508</v>
      </c>
      <c r="G93" s="46">
        <f>165531.8-0.1</f>
        <v>165531.69999999998</v>
      </c>
      <c r="H93" s="38">
        <f t="shared" si="13"/>
        <v>109.39940808920589</v>
      </c>
      <c r="I93" s="46">
        <f>D93-Май!D93</f>
        <v>35202.16</v>
      </c>
    </row>
    <row r="94" spans="1:9" ht="12.75">
      <c r="A94" s="14" t="s">
        <v>55</v>
      </c>
      <c r="B94" s="46">
        <v>542546.3</v>
      </c>
      <c r="C94" s="46">
        <v>305635.3</v>
      </c>
      <c r="D94" s="46">
        <v>289942.3</v>
      </c>
      <c r="E94" s="38">
        <f t="shared" si="11"/>
        <v>53.44102429599096</v>
      </c>
      <c r="F94" s="38">
        <f t="shared" si="12"/>
        <v>94.86544911533453</v>
      </c>
      <c r="G94" s="46">
        <v>315859</v>
      </c>
      <c r="H94" s="38">
        <f t="shared" si="13"/>
        <v>91.79485150019471</v>
      </c>
      <c r="I94" s="46">
        <f>D94-Май!D94</f>
        <v>75150.25999999998</v>
      </c>
    </row>
    <row r="95" spans="1:9" ht="12.75">
      <c r="A95" s="14" t="s">
        <v>56</v>
      </c>
      <c r="B95" s="46">
        <v>26033.3</v>
      </c>
      <c r="C95" s="46">
        <v>16925.9</v>
      </c>
      <c r="D95" s="46">
        <v>13670.7</v>
      </c>
      <c r="E95" s="38">
        <f t="shared" si="11"/>
        <v>52.51235917075439</v>
      </c>
      <c r="F95" s="38">
        <f t="shared" si="12"/>
        <v>80.76793553075464</v>
      </c>
      <c r="G95" s="46">
        <v>18537.2</v>
      </c>
      <c r="H95" s="38">
        <f t="shared" si="13"/>
        <v>73.7473836393846</v>
      </c>
      <c r="I95" s="46">
        <f>D95-Май!D95</f>
        <v>7687.39</v>
      </c>
    </row>
    <row r="96" spans="1:9" ht="12.75">
      <c r="A96" s="14" t="s">
        <v>57</v>
      </c>
      <c r="B96" s="46">
        <v>49729.12</v>
      </c>
      <c r="C96" s="46">
        <v>23479.9</v>
      </c>
      <c r="D96" s="37">
        <v>22366.2</v>
      </c>
      <c r="E96" s="38">
        <f t="shared" si="11"/>
        <v>44.976062315198824</v>
      </c>
      <c r="F96" s="38">
        <f t="shared" si="12"/>
        <v>95.25679410900388</v>
      </c>
      <c r="G96" s="37">
        <v>20873.2</v>
      </c>
      <c r="H96" s="38">
        <f t="shared" si="13"/>
        <v>107.15271256922752</v>
      </c>
      <c r="I96" s="46">
        <f>D96-Май!D96</f>
        <v>4082.260000000002</v>
      </c>
    </row>
    <row r="97" spans="1:9" ht="25.5">
      <c r="A97" s="17" t="s">
        <v>58</v>
      </c>
      <c r="B97" s="45">
        <f>B98+B99</f>
        <v>147438.26</v>
      </c>
      <c r="C97" s="45">
        <f>C98+C99</f>
        <v>66565</v>
      </c>
      <c r="D97" s="45">
        <f>D98+D99</f>
        <v>44389</v>
      </c>
      <c r="E97" s="35">
        <f t="shared" si="11"/>
        <v>30.106839296665598</v>
      </c>
      <c r="F97" s="35">
        <f t="shared" si="12"/>
        <v>66.68519492225644</v>
      </c>
      <c r="G97" s="45">
        <f>G98+G99</f>
        <v>43921</v>
      </c>
      <c r="H97" s="35">
        <f t="shared" si="13"/>
        <v>101.06554950934633</v>
      </c>
      <c r="I97" s="45">
        <f>I98+I99</f>
        <v>9031.45</v>
      </c>
    </row>
    <row r="98" spans="1:9" ht="12.75">
      <c r="A98" s="14" t="s">
        <v>59</v>
      </c>
      <c r="B98" s="46">
        <v>134244.9</v>
      </c>
      <c r="C98" s="46">
        <v>60718</v>
      </c>
      <c r="D98" s="46">
        <v>38574.6</v>
      </c>
      <c r="E98" s="38">
        <f t="shared" si="11"/>
        <v>28.734499411150814</v>
      </c>
      <c r="F98" s="38">
        <f t="shared" si="12"/>
        <v>63.53074870713792</v>
      </c>
      <c r="G98" s="46">
        <v>38514.7</v>
      </c>
      <c r="H98" s="38">
        <f t="shared" si="13"/>
        <v>100.15552503329899</v>
      </c>
      <c r="I98" s="46">
        <f>D98-Май!D98</f>
        <v>7875.68</v>
      </c>
    </row>
    <row r="99" spans="1:9" ht="25.5">
      <c r="A99" s="14" t="s">
        <v>60</v>
      </c>
      <c r="B99" s="46">
        <v>13193.36</v>
      </c>
      <c r="C99" s="46">
        <v>5847</v>
      </c>
      <c r="D99" s="46">
        <v>5814.4</v>
      </c>
      <c r="E99" s="38">
        <f t="shared" si="11"/>
        <v>44.07065372278176</v>
      </c>
      <c r="F99" s="38">
        <f t="shared" si="12"/>
        <v>99.44244911920642</v>
      </c>
      <c r="G99" s="46">
        <v>5406.3</v>
      </c>
      <c r="H99" s="38">
        <f t="shared" si="13"/>
        <v>107.54860070658306</v>
      </c>
      <c r="I99" s="46">
        <f>D99-Май!D99</f>
        <v>1155.7699999999995</v>
      </c>
    </row>
    <row r="100" spans="1:9" ht="12.75">
      <c r="A100" s="17" t="s">
        <v>124</v>
      </c>
      <c r="B100" s="45">
        <f>B101</f>
        <v>44.8</v>
      </c>
      <c r="C100" s="45">
        <f>C101</f>
        <v>44.8</v>
      </c>
      <c r="D100" s="45">
        <f>D101</f>
        <v>4.8</v>
      </c>
      <c r="E100" s="35">
        <f t="shared" si="11"/>
        <v>10.714285714285715</v>
      </c>
      <c r="F100" s="35">
        <v>0</v>
      </c>
      <c r="G100" s="45">
        <f>G101</f>
        <v>0</v>
      </c>
      <c r="H100" s="35">
        <v>0</v>
      </c>
      <c r="I100" s="45">
        <f>I101</f>
        <v>0</v>
      </c>
    </row>
    <row r="101" spans="1:9" ht="12.75">
      <c r="A101" s="14" t="s">
        <v>125</v>
      </c>
      <c r="B101" s="46">
        <v>44.8</v>
      </c>
      <c r="C101" s="46">
        <v>44.8</v>
      </c>
      <c r="D101" s="46">
        <v>4.8</v>
      </c>
      <c r="E101" s="38">
        <f t="shared" si="11"/>
        <v>10.714285714285715</v>
      </c>
      <c r="F101" s="38">
        <v>0</v>
      </c>
      <c r="G101" s="46">
        <v>0</v>
      </c>
      <c r="H101" s="38">
        <v>0</v>
      </c>
      <c r="I101" s="46">
        <f>D101-Май!D101</f>
        <v>0</v>
      </c>
    </row>
    <row r="102" spans="1:9" ht="12.75">
      <c r="A102" s="17" t="s">
        <v>61</v>
      </c>
      <c r="B102" s="45">
        <f>B103+B104+B105+B106+B107</f>
        <v>133773.7</v>
      </c>
      <c r="C102" s="45">
        <f>C103+C104+C105+C106+C107</f>
        <v>57607.9</v>
      </c>
      <c r="D102" s="45">
        <f>D103+D104+D105+D106+D107</f>
        <v>46749</v>
      </c>
      <c r="E102" s="35">
        <f t="shared" si="11"/>
        <v>34.946331005272334</v>
      </c>
      <c r="F102" s="35">
        <f aca="true" t="shared" si="14" ref="F102:F109">$D:$D/$C:$C*100</f>
        <v>81.15032834038387</v>
      </c>
      <c r="G102" s="45">
        <f>G103+G104+G105+G106+G107</f>
        <v>198311.6</v>
      </c>
      <c r="H102" s="35">
        <f>$D:$D/$G:$G*100</f>
        <v>23.573507550743376</v>
      </c>
      <c r="I102" s="45">
        <f>I103+I104+I105+I106+I107</f>
        <v>9022.57</v>
      </c>
    </row>
    <row r="103" spans="1:9" ht="12.75">
      <c r="A103" s="14" t="s">
        <v>62</v>
      </c>
      <c r="B103" s="46">
        <v>900</v>
      </c>
      <c r="C103" s="46">
        <v>339.4</v>
      </c>
      <c r="D103" s="46">
        <v>238.2</v>
      </c>
      <c r="E103" s="38">
        <f t="shared" si="11"/>
        <v>26.466666666666665</v>
      </c>
      <c r="F103" s="38">
        <f t="shared" si="14"/>
        <v>70.18267530936949</v>
      </c>
      <c r="G103" s="46">
        <v>301.9</v>
      </c>
      <c r="H103" s="38">
        <f>$D:$D/$G:$G*100</f>
        <v>78.9002981119576</v>
      </c>
      <c r="I103" s="46">
        <f>D103-Май!D103</f>
        <v>44.16</v>
      </c>
    </row>
    <row r="104" spans="1:9" ht="12.75">
      <c r="A104" s="14" t="s">
        <v>63</v>
      </c>
      <c r="B104" s="46">
        <v>49049.5</v>
      </c>
      <c r="C104" s="46">
        <v>23146.1</v>
      </c>
      <c r="D104" s="46">
        <v>23146.1</v>
      </c>
      <c r="E104" s="38">
        <f t="shared" si="11"/>
        <v>47.18926798438312</v>
      </c>
      <c r="F104" s="38">
        <f t="shared" si="14"/>
        <v>100</v>
      </c>
      <c r="G104" s="46">
        <v>22840.2</v>
      </c>
      <c r="H104" s="38">
        <f>$D:$D/$G:$G*100</f>
        <v>101.33930526002399</v>
      </c>
      <c r="I104" s="46">
        <f>D104-Май!D104</f>
        <v>4741.709999999999</v>
      </c>
    </row>
    <row r="105" spans="1:9" ht="12.75">
      <c r="A105" s="14" t="s">
        <v>64</v>
      </c>
      <c r="B105" s="46">
        <v>22434.1</v>
      </c>
      <c r="C105" s="46">
        <v>9049</v>
      </c>
      <c r="D105" s="46">
        <v>8962.4</v>
      </c>
      <c r="E105" s="38">
        <f t="shared" si="11"/>
        <v>39.94989770037577</v>
      </c>
      <c r="F105" s="38">
        <f t="shared" si="14"/>
        <v>99.042988175489</v>
      </c>
      <c r="G105" s="46">
        <v>161199.1</v>
      </c>
      <c r="H105" s="38">
        <f>$D:$D/$G:$G*100</f>
        <v>5.559832530082363</v>
      </c>
      <c r="I105" s="46">
        <f>D105-Май!D105</f>
        <v>1242.9499999999998</v>
      </c>
    </row>
    <row r="106" spans="1:9" ht="12.75">
      <c r="A106" s="14" t="s">
        <v>65</v>
      </c>
      <c r="B106" s="37">
        <v>36260.1</v>
      </c>
      <c r="C106" s="37">
        <v>12242</v>
      </c>
      <c r="D106" s="37">
        <v>1950.8</v>
      </c>
      <c r="E106" s="38">
        <f t="shared" si="11"/>
        <v>5.380018256982193</v>
      </c>
      <c r="F106" s="38">
        <f t="shared" si="14"/>
        <v>15.935304688776345</v>
      </c>
      <c r="G106" s="37">
        <v>1431.5</v>
      </c>
      <c r="H106" s="38">
        <v>0</v>
      </c>
      <c r="I106" s="46">
        <f>D106-Май!D106</f>
        <v>498.8799999999999</v>
      </c>
    </row>
    <row r="107" spans="1:9" ht="12.75">
      <c r="A107" s="14" t="s">
        <v>66</v>
      </c>
      <c r="B107" s="46">
        <v>25130</v>
      </c>
      <c r="C107" s="46">
        <v>12831.4</v>
      </c>
      <c r="D107" s="46">
        <v>12451.5</v>
      </c>
      <c r="E107" s="38">
        <f t="shared" si="11"/>
        <v>49.5483485873458</v>
      </c>
      <c r="F107" s="38">
        <f t="shared" si="14"/>
        <v>97.03929423133874</v>
      </c>
      <c r="G107" s="46">
        <v>12538.9</v>
      </c>
      <c r="H107" s="38">
        <f>$D:$D/$G:$G*100</f>
        <v>99.30296915997417</v>
      </c>
      <c r="I107" s="46">
        <f>D107-Май!D107</f>
        <v>2494.870000000001</v>
      </c>
    </row>
    <row r="108" spans="1:9" ht="12.75">
      <c r="A108" s="17" t="s">
        <v>73</v>
      </c>
      <c r="B108" s="36">
        <f>B109+B110+B111</f>
        <v>32246.78</v>
      </c>
      <c r="C108" s="36">
        <f>C109+C110+C111</f>
        <v>16708.3</v>
      </c>
      <c r="D108" s="36">
        <f>D109+D110+D111</f>
        <v>16593.7</v>
      </c>
      <c r="E108" s="35">
        <f t="shared" si="11"/>
        <v>51.45847120239603</v>
      </c>
      <c r="F108" s="35">
        <f t="shared" si="14"/>
        <v>99.31411334486454</v>
      </c>
      <c r="G108" s="36">
        <f>G109+G110+G111</f>
        <v>14513.2</v>
      </c>
      <c r="H108" s="35">
        <f>$D:$D/$G:$G*100</f>
        <v>114.33522586335198</v>
      </c>
      <c r="I108" s="36">
        <f>I109+I110+I111</f>
        <v>2951.340000000001</v>
      </c>
    </row>
    <row r="109" spans="1:9" ht="12.75">
      <c r="A109" s="54" t="s">
        <v>74</v>
      </c>
      <c r="B109" s="37">
        <v>22253.13</v>
      </c>
      <c r="C109" s="37">
        <v>11624.4</v>
      </c>
      <c r="D109" s="37">
        <v>11624.4</v>
      </c>
      <c r="E109" s="38">
        <f t="shared" si="11"/>
        <v>52.23714596553384</v>
      </c>
      <c r="F109" s="38">
        <f t="shared" si="14"/>
        <v>100</v>
      </c>
      <c r="G109" s="37">
        <v>10872.7</v>
      </c>
      <c r="H109" s="38">
        <f>$D:$D/$G:$G*100</f>
        <v>106.91364610446345</v>
      </c>
      <c r="I109" s="46">
        <f>D109-Май!D109</f>
        <v>2081.0200000000004</v>
      </c>
    </row>
    <row r="110" spans="1:9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46">
        <f>D110-Май!D110</f>
        <v>0</v>
      </c>
    </row>
    <row r="111" spans="1:9" ht="25.5">
      <c r="A111" s="18" t="s">
        <v>85</v>
      </c>
      <c r="B111" s="37">
        <v>9993.65</v>
      </c>
      <c r="C111" s="37">
        <v>5083.9</v>
      </c>
      <c r="D111" s="37">
        <v>4969.3</v>
      </c>
      <c r="E111" s="38">
        <f>$D:$D/$B:$B*100</f>
        <v>49.724575105191796</v>
      </c>
      <c r="F111" s="38">
        <f>$D:$D/$C:$C*100</f>
        <v>97.74582505556758</v>
      </c>
      <c r="G111" s="37">
        <v>3640.5</v>
      </c>
      <c r="H111" s="38">
        <f>$D:$D/$G:$G*100</f>
        <v>136.5004807032001</v>
      </c>
      <c r="I111" s="46">
        <f>D111-Май!D111</f>
        <v>870.3200000000006</v>
      </c>
    </row>
    <row r="112" spans="1:9" ht="26.25" customHeight="1">
      <c r="A112" s="19" t="s">
        <v>96</v>
      </c>
      <c r="B112" s="36">
        <f>B113</f>
        <v>20</v>
      </c>
      <c r="C112" s="36">
        <f>C113</f>
        <v>11.6</v>
      </c>
      <c r="D112" s="36">
        <f>D113</f>
        <v>11.58</v>
      </c>
      <c r="E112" s="38">
        <f>$D:$D/$B:$B*100</f>
        <v>57.9</v>
      </c>
      <c r="F112" s="38">
        <f>$D:$D/$C:$C*100</f>
        <v>99.82758620689656</v>
      </c>
      <c r="G112" s="36">
        <f>G113</f>
        <v>0</v>
      </c>
      <c r="H112" s="38">
        <v>0</v>
      </c>
      <c r="I112" s="36">
        <f>I113</f>
        <v>0</v>
      </c>
    </row>
    <row r="113" spans="1:9" ht="13.5" customHeight="1">
      <c r="A113" s="18" t="s">
        <v>97</v>
      </c>
      <c r="B113" s="37">
        <v>20</v>
      </c>
      <c r="C113" s="37">
        <v>11.6</v>
      </c>
      <c r="D113" s="37">
        <v>11.58</v>
      </c>
      <c r="E113" s="38">
        <f>$D:$D/$B:$B*100</f>
        <v>57.9</v>
      </c>
      <c r="F113" s="38">
        <f>$D:$D/$C:$C*100</f>
        <v>99.82758620689656</v>
      </c>
      <c r="G113" s="37">
        <v>0</v>
      </c>
      <c r="H113" s="38">
        <v>0</v>
      </c>
      <c r="I113" s="46">
        <f>D113-Май!D113</f>
        <v>0</v>
      </c>
    </row>
    <row r="114" spans="1:10" ht="33.75" customHeight="1">
      <c r="A114" s="20" t="s">
        <v>67</v>
      </c>
      <c r="B114" s="45">
        <f>B70+B79+B80+B81+B87+B92+B97+B100+B102+B108+B112</f>
        <v>1779614.4330000002</v>
      </c>
      <c r="C114" s="45">
        <f>C70+C79+C80+C81+C87+C92+C97+C100+C102+C108+C112+0.02</f>
        <v>931990.1200000001</v>
      </c>
      <c r="D114" s="45">
        <f>D70+D79+D80+D81+D87+D92+D97+D100+D102+D108+D112</f>
        <v>849016.2799999999</v>
      </c>
      <c r="E114" s="35">
        <f>$D:$D/$B:$B*100</f>
        <v>47.70787785580967</v>
      </c>
      <c r="F114" s="35">
        <f>$D:$D/$C:$C*100</f>
        <v>91.09713308977994</v>
      </c>
      <c r="G114" s="45">
        <f>G70+G79+G80+G81+G87+G92+G97+G100+G102+G108+G112</f>
        <v>863131.1299999999</v>
      </c>
      <c r="H114" s="35">
        <f>$D:$D/$G:$G*100</f>
        <v>98.36469228030276</v>
      </c>
      <c r="I114" s="45">
        <f>I70+I79+I80+I81+I87+I92+I97+I100+I102+I108+I112</f>
        <v>204587.16499999998</v>
      </c>
      <c r="J114" s="61"/>
    </row>
    <row r="115" spans="1:9" ht="26.25" customHeight="1">
      <c r="A115" s="21" t="s">
        <v>68</v>
      </c>
      <c r="B115" s="39">
        <f>B68-B114</f>
        <v>-1502.003000000026</v>
      </c>
      <c r="C115" s="39">
        <f>C68-C114</f>
        <v>-24256.15000000014</v>
      </c>
      <c r="D115" s="39">
        <f>D68-D114</f>
        <v>37158.17000000004</v>
      </c>
      <c r="E115" s="39"/>
      <c r="F115" s="39"/>
      <c r="G115" s="39">
        <f>G68-G114</f>
        <v>9351.840000000084</v>
      </c>
      <c r="H115" s="39"/>
      <c r="I115" s="39">
        <f>I68-I114</f>
        <v>-9427.61499999999</v>
      </c>
    </row>
    <row r="116" spans="1:9" ht="24" customHeight="1">
      <c r="A116" s="3" t="s">
        <v>69</v>
      </c>
      <c r="B116" s="37" t="s">
        <v>103</v>
      </c>
      <c r="C116" s="37"/>
      <c r="D116" s="37" t="s">
        <v>162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-D68+D114</f>
        <v>-37158.17000000004</v>
      </c>
      <c r="E117" s="37"/>
      <c r="F117" s="37"/>
      <c r="G117" s="50"/>
      <c r="H117" s="47"/>
      <c r="I117" s="36">
        <f>I119+I120</f>
        <v>70194.701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1213</v>
      </c>
      <c r="E119" s="37"/>
      <c r="F119" s="37"/>
      <c r="G119" s="37"/>
      <c r="H119" s="47"/>
      <c r="I119" s="37">
        <f>D119-Май!I119</f>
        <v>4032.8939999999984</v>
      </c>
    </row>
    <row r="120" spans="1:9" ht="12.75">
      <c r="A120" s="3" t="s">
        <v>72</v>
      </c>
      <c r="B120" s="37">
        <v>1413</v>
      </c>
      <c r="C120" s="37"/>
      <c r="D120" s="37">
        <v>35357</v>
      </c>
      <c r="E120" s="37"/>
      <c r="F120" s="37"/>
      <c r="G120" s="37"/>
      <c r="H120" s="47"/>
      <c r="I120" s="37">
        <f>D120-Май!I120</f>
        <v>66161.807</v>
      </c>
    </row>
    <row r="121" spans="1:9" ht="12.75">
      <c r="A121" s="8" t="s">
        <v>131</v>
      </c>
      <c r="B121" s="53">
        <f>B122+B123</f>
        <v>-2910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v>2090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natasha</cp:lastModifiedBy>
  <cp:lastPrinted>2015-07-06T05:07:10Z</cp:lastPrinted>
  <dcterms:created xsi:type="dcterms:W3CDTF">2010-09-10T01:16:58Z</dcterms:created>
  <dcterms:modified xsi:type="dcterms:W3CDTF">2015-10-14T05:06:59Z</dcterms:modified>
  <cp:category/>
  <cp:version/>
  <cp:contentType/>
  <cp:contentStatus/>
</cp:coreProperties>
</file>