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440" windowHeight="12225" firstSheet="1" activeTab="1"/>
  </bookViews>
  <sheets>
    <sheet name="май1" sheetId="1" state="hidden" r:id="rId1"/>
    <sheet name="июнь" sheetId="2" r:id="rId2"/>
    <sheet name="июль" sheetId="3" state="hidden" r:id="rId3"/>
    <sheet name="август" sheetId="4" state="hidden" r:id="rId4"/>
    <sheet name="сентябрь" sheetId="5" state="hidden" r:id="rId5"/>
    <sheet name="октябрь" sheetId="6" state="hidden" r:id="rId6"/>
    <sheet name="ноябрь" sheetId="7" state="hidden" r:id="rId7"/>
    <sheet name="декабрь" sheetId="8" state="hidden" r:id="rId8"/>
  </sheets>
  <definedNames>
    <definedName name="_xlnm._FilterDatabase" localSheetId="2" hidden="1">'июль'!$A$8:$I$131</definedName>
    <definedName name="_xlnm.Print_Titles" localSheetId="3">'август'!$4:$5</definedName>
    <definedName name="_xlnm.Print_Titles" localSheetId="7">'декабрь'!$4:$5</definedName>
    <definedName name="_xlnm.Print_Titles" localSheetId="2">'июль'!$4:$5</definedName>
    <definedName name="_xlnm.Print_Titles" localSheetId="1">'июнь'!$4:$5</definedName>
    <definedName name="_xlnm.Print_Titles" localSheetId="0">'май1'!$4:$5</definedName>
    <definedName name="_xlnm.Print_Titles" localSheetId="6">'ноябрь'!$4:$5</definedName>
    <definedName name="_xlnm.Print_Titles" localSheetId="5">'октябрь'!$4:$5</definedName>
    <definedName name="_xlnm.Print_Titles" localSheetId="4">'сентябрь'!$4:$5</definedName>
  </definedNames>
  <calcPr fullCalcOnLoad="1"/>
</workbook>
</file>

<file path=xl/sharedStrings.xml><?xml version="1.0" encoding="utf-8"?>
<sst xmlns="http://schemas.openxmlformats.org/spreadsheetml/2006/main" count="1162" uniqueCount="170">
  <si>
    <t>Тыс. руб.</t>
  </si>
  <si>
    <t xml:space="preserve">      Наименование показателей</t>
  </si>
  <si>
    <t>План на год</t>
  </si>
  <si>
    <t>ДОХОДЫ</t>
  </si>
  <si>
    <t>НАЛОГИ НА ПРИБЫЛЬ, ДОХОДЫ</t>
  </si>
  <si>
    <t>Налог на прибыль, зачисляемый в бюджеты субъектов РФ</t>
  </si>
  <si>
    <t>В том числе:</t>
  </si>
  <si>
    <t>НАЛОГИ НА СОВОКУПНЫЙ ДОХОД</t>
  </si>
  <si>
    <t>НАЛОГИ НА ИМУЩЕСТВО</t>
  </si>
  <si>
    <t>ГОСУДАРСТВЕННАЯ ПОШЛИНА</t>
  </si>
  <si>
    <t>- госпошлина по делам, рассматриваемым в судах общей юрисдикции, мировыми судьями</t>
  </si>
  <si>
    <t>ЗАДОЛЖЕННОСТЬ И ПЕРЕРАСЧЕТЫ ПО ОТМЕНЕННЫМ НАЛОГАМ И СБОРАМ:</t>
  </si>
  <si>
    <t>ДОХОДЫ ОТ ИСПОЛЬЗОВАНИЯ ИМУЩЕСТВА, НАХОДЯЩЕГОСЯ В ГОСУД. И МУНИЦИП. СОБСТВЕННОСТИ: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</si>
  <si>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</si>
  <si>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</si>
  <si>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</si>
  <si>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</si>
  <si>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ВСЕГО ДОХОДОВ</t>
  </si>
  <si>
    <t>БЕЗВОЗМЕЗДНЫЕ ПОСТУПЛЕНИЯ</t>
  </si>
  <si>
    <t>БЕЗВОЗМЕЗДНЫЕ ПОСТУПЛЕНИЯ ОТ ДРУГИХ БЮДЖЕТОВ</t>
  </si>
  <si>
    <t>ВСЕГО ДОХОДЫ</t>
  </si>
  <si>
    <t>ВОЗВРАТ ОСТАТКОВ СУБСИДИЙ И СУБВЕНЦИЙ ПРОШЛЫХ ЛЕТ</t>
  </si>
  <si>
    <t>РАСХОДЫ</t>
  </si>
  <si>
    <t>Общегосударственные вопросы</t>
  </si>
  <si>
    <t>Функционирование высшего должностного лица</t>
  </si>
  <si>
    <t>Функционирование законодательных органов власти</t>
  </si>
  <si>
    <t>Функционирование органов исполнительской власти и местных администраций</t>
  </si>
  <si>
    <t>Обеспечение деятельности финансовых, налоговых и таможенных органов и органов надзора</t>
  </si>
  <si>
    <t>Обеспечение проведения выборов и референдумов</t>
  </si>
  <si>
    <t xml:space="preserve"> Резервные фонды</t>
  </si>
  <si>
    <t>Другие 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</si>
  <si>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</si>
  <si>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</si>
  <si>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 xml:space="preserve">        Национальная экономика</t>
  </si>
  <si>
    <t>Транспорт</t>
  </si>
  <si>
    <t>Другие вопросы в области национальной экономики</t>
  </si>
  <si>
    <t>ЖКХ</t>
  </si>
  <si>
    <t>Жилищное хозяйство</t>
  </si>
  <si>
    <t>Коммунальное хозяйство</t>
  </si>
  <si>
    <t>Благоустройство</t>
  </si>
  <si>
    <t>Другие вопросы в области ЖКХ</t>
  </si>
  <si>
    <t>Образование</t>
  </si>
  <si>
    <t>Дошкольное образование</t>
  </si>
  <si>
    <t>Общее образование</t>
  </si>
  <si>
    <t>Молодежная политика</t>
  </si>
  <si>
    <t>Другие вопросы в области образования</t>
  </si>
  <si>
    <t>Культура, кинематография и средства массовой информации</t>
  </si>
  <si>
    <t>Культура</t>
  </si>
  <si>
    <t>Другие вопросы в области культуры, кинематографии и средств массовой информации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</si>
  <si>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</si>
  <si>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</si>
  <si>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</si>
  <si>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</si>
  <si>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</si>
  <si>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</si>
  <si>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ИТОГО РАСХОДОВ</t>
  </si>
  <si>
    <t>Дефицит (-) или профицит  (+)</t>
  </si>
  <si>
    <t>СПРАВОЧНО:</t>
  </si>
  <si>
    <t>ОСТАТОК СРЕДСТВ НА СЧЕТАХ БЮДЖЕТА</t>
  </si>
  <si>
    <t>- остатки целевых средств</t>
  </si>
  <si>
    <t>- собственные средства</t>
  </si>
  <si>
    <t>Физическая культура спорт</t>
  </si>
  <si>
    <t xml:space="preserve">Физическая культура </t>
  </si>
  <si>
    <t>Массовый спорт</t>
  </si>
  <si>
    <t>Общеэкономические вопросы</t>
  </si>
  <si>
    <t>% роста</t>
  </si>
  <si>
    <t>% исполнения плана года</t>
  </si>
  <si>
    <t>Водное хозяйство</t>
  </si>
  <si>
    <t>Факт исполнения на отчет дату</t>
  </si>
  <si>
    <t>% исполнения текущего плана</t>
  </si>
  <si>
    <t>Налог на доходы физических лиц                                           в том числе:</t>
  </si>
  <si>
    <t>изменения за тек месяц</t>
  </si>
  <si>
    <t>Судебная система</t>
  </si>
  <si>
    <t>Другие вопросы в области физической культуры и спорта</t>
  </si>
  <si>
    <t xml:space="preserve"> -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ст. 227, 227.1 и 228 НК РФ</t>
  </si>
  <si>
    <t xml:space="preserve"> - полученных от осуществления деятельности физ лицами, зарегистрированными в качестве индивидульных предпринимателей, нотариусов, занимающихся чатной практикой, адокатов, учредивших адвокатские кабинеты и других лиц, занимающихся частной практикой в соответствии со ст. 227.1 НК РФ</t>
  </si>
  <si>
    <t xml:space="preserve"> - с доходов, полученных физ. лицами в соответствии со ст. 228 НК РФ</t>
  </si>
  <si>
    <t>Дорожное хозяйство (дорожные фонды)</t>
  </si>
  <si>
    <t xml:space="preserve"> - в виде фиксированных авансовых платежей с доходов,  полученных физ лицами, являющимися иностранными гражданами, осуществляющими трудовую деятельность по найму у физ лиц на основании патента в соответствии со ст. 227.1 НК РФ </t>
  </si>
  <si>
    <t xml:space="preserve"> 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</si>
  <si>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</si>
  <si>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</si>
  <si>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НАЛОГИ НА ТОВАРЫ (РАБОТЫ, УСЛУГИ), РЕАЛИЗУЕМЫЕ НА ТЕРРИТОРИИ РОССИЙСКОЙ ФЕДЕРАЦИИ</t>
  </si>
  <si>
    <t xml:space="preserve"> 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</si>
  <si>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</si>
  <si>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</si>
  <si>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</si>
  <si>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 xml:space="preserve"> - единый сельскохозяйственный налог</t>
  </si>
  <si>
    <t xml:space="preserve"> - налог, взимаемый в связи  с  применением патентной системы налогообложения
</t>
  </si>
  <si>
    <t xml:space="preserve"> - единый налог на вмененный доход</t>
  </si>
  <si>
    <t xml:space="preserve"> - госпошлина за выдачу разрешения на установку рекламной конструкции</t>
  </si>
  <si>
    <t>- госпошлина за выдачу специального разрешения на движение по автомобильным дорогам</t>
  </si>
  <si>
    <t xml:space="preserve"> - прочие  налоги и сборы (по отмененным местным налогам и сборам) (1 09 07000)</t>
  </si>
  <si>
    <t xml:space="preserve">  - доходы от продажи земельных участков</t>
  </si>
  <si>
    <t xml:space="preserve"> - доходы от продажи квартир</t>
  </si>
  <si>
    <t xml:space="preserve"> - 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</si>
  <si>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ДОХОДЫ ОТ ОКАЗАНИЯ ПЛАТНЫХ И КОМПЕНСАЦИИ ЗАТРАТ ГОСУДАРСТВА</t>
  </si>
  <si>
    <t>Здравоохранение</t>
  </si>
  <si>
    <t>Другие вопросы в области здравоохранения</t>
  </si>
  <si>
    <t>КРЕДИТЫ</t>
  </si>
  <si>
    <t>Полученные кредиты</t>
  </si>
  <si>
    <t>Погашенные кредиты</t>
  </si>
  <si>
    <t>Исполнение бюджета города Минусинска</t>
  </si>
  <si>
    <t xml:space="preserve">Руководитель финансового управления администрации города Минусинска </t>
  </si>
  <si>
    <t>НАЛОГОВЫЕ И НЕНАЛОГОВЫЕ ДОХОДЫ</t>
  </si>
  <si>
    <t>Дополнительное образование детей</t>
  </si>
  <si>
    <t>- налог на имущество физ. лиц</t>
  </si>
  <si>
    <t>- земельный налог</t>
  </si>
  <si>
    <t>- дотации</t>
  </si>
  <si>
    <t>- субсидии</t>
  </si>
  <si>
    <t>- субвенции</t>
  </si>
  <si>
    <t xml:space="preserve"> - </t>
  </si>
  <si>
    <t xml:space="preserve"> -</t>
  </si>
  <si>
    <t>Прочие безвозмездные поступления</t>
  </si>
  <si>
    <t xml:space="preserve">              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</si>
  <si>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</si>
  <si>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Охрана окружающей среды</t>
  </si>
  <si>
    <t>Факт за аналогичный период 2018 г.</t>
  </si>
  <si>
    <t xml:space="preserve"> - земельный налог по  возникшим до 1 января 2006 г.                   (1 09 04050)</t>
  </si>
  <si>
    <t xml:space="preserve"> -доходы,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 от продажи права на заключение договоров аренды указанных земельных участков (1 11 0501)</t>
  </si>
  <si>
    <t xml:space="preserve"> -доходы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 (за исключением имущества автономных учреждений) (1 11 0503)</t>
  </si>
  <si>
    <t xml:space="preserve"> -доходы от сдачи в аренду имущества, составляющего казну городских округов (за исключением земельных участков) (1 11 0507)</t>
  </si>
  <si>
    <t xml:space="preserve"> - доходы от перечисления части прибыли государственных и муниципальных унитарных предприятий, остающейся после уплаты налогов и обязательных платежей (1 11 0700)</t>
  </si>
  <si>
    <t xml:space="preserve"> -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(1 11 0900)</t>
  </si>
  <si>
    <t xml:space="preserve">   иные межбюджетные трансферты</t>
  </si>
  <si>
    <t>На 01.12.2019</t>
  </si>
  <si>
    <t>Профессиональная подготовка, переподготовка и повышение квалификации</t>
  </si>
  <si>
    <t>На 01.01.2020</t>
  </si>
  <si>
    <t xml:space="preserve"> -доходы,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(1 11 0502)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</si>
  <si>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</si>
  <si>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</si>
  <si>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</si>
  <si>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</si>
  <si>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</si>
  <si>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</si>
  <si>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</si>
  <si>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</si>
  <si>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</si>
  <si>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Платежи, уплачиваемые в целях возмещения вреда</t>
  </si>
  <si>
    <t>Факт за аналогичный период 2019 г.</t>
  </si>
  <si>
    <t>Е.В. Гейль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</si>
  <si>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 (1 11 0530)</t>
  </si>
  <si>
    <t xml:space="preserve">И.о.руководителя финансового управления администрации города Минусинска </t>
  </si>
  <si>
    <t>Е.В.Гейль</t>
  </si>
  <si>
    <t>на 01 июня 2020 года</t>
  </si>
  <si>
    <t>План за 5 мес 2020 г.</t>
  </si>
  <si>
    <t>Охрана объектов растительного и животного мира и среды их обитания</t>
  </si>
  <si>
    <t>На 01.06.2020</t>
  </si>
  <si>
    <t>На 01.08.2020</t>
  </si>
  <si>
    <t>План за 7 мес 2020 г.</t>
  </si>
  <si>
    <t>на 01 августа 2020 года</t>
  </si>
  <si>
    <t>На 01.09.2020</t>
  </si>
  <si>
    <t>на 01 сентября 2020 года</t>
  </si>
  <si>
    <t>План за 8 мес 2020 г.</t>
  </si>
  <si>
    <t>на 01 октября 2020 года</t>
  </si>
  <si>
    <t>План за 9 мес 2020 г.</t>
  </si>
  <si>
    <t>На 01.10.2020</t>
  </si>
  <si>
    <t>На 01.11.2020</t>
  </si>
  <si>
    <t>на 01 ноября 2020 года</t>
  </si>
  <si>
    <t>Налог на доходы физических лиц в том числе:</t>
  </si>
  <si>
    <t>План за 10 мес 2020 г.</t>
  </si>
  <si>
    <t>Факт за аналогичный период 2019г.</t>
  </si>
  <si>
    <t>на 01 декабря 2020 года</t>
  </si>
  <si>
    <t>План за 11 мес 2020 г.</t>
  </si>
  <si>
    <t>На 01.12.2020</t>
  </si>
  <si>
    <t>на 01 января 2021 года</t>
  </si>
  <si>
    <t>На 01.01.2021</t>
  </si>
  <si>
    <t>Факт за аналогичный период 2020 г.</t>
  </si>
  <si>
    <t>на 01 июля 2021 года</t>
  </si>
  <si>
    <t>План за 6 мес 2021 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</si>
</sst>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000000"/>
    <numFmt numFmtId="179" formatCode="#,##0.000"/>
  </numFmts>
  <fonts count="46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2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vertical="top" wrapText="1"/>
      <protection locked="0"/>
    </xf>
    <xf numFmtId="0" fontId="2" fillId="0" borderId="11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center" wrapText="1"/>
    </xf>
    <xf numFmtId="0" fontId="2" fillId="0" borderId="0" xfId="0" applyFont="1" applyFill="1" applyAlignment="1" applyProtection="1">
      <alignment horizontal="justify"/>
      <protection locked="0"/>
    </xf>
    <xf numFmtId="0" fontId="1" fillId="0" borderId="0" xfId="0" applyFont="1" applyFill="1" applyAlignment="1" applyProtection="1">
      <alignment horizontal="justify"/>
      <protection locked="0"/>
    </xf>
    <xf numFmtId="177" fontId="2" fillId="0" borderId="10" xfId="0" applyNumberFormat="1" applyFont="1" applyFill="1" applyBorder="1" applyAlignment="1">
      <alignment horizontal="center" vertical="center" wrapText="1"/>
    </xf>
    <xf numFmtId="177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top" wrapText="1"/>
    </xf>
    <xf numFmtId="0" fontId="2" fillId="0" borderId="14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177" fontId="2" fillId="0" borderId="0" xfId="0" applyNumberFormat="1" applyFont="1" applyFill="1" applyAlignment="1">
      <alignment/>
    </xf>
    <xf numFmtId="177" fontId="1" fillId="0" borderId="0" xfId="0" applyNumberFormat="1" applyFont="1" applyFill="1" applyAlignment="1" applyProtection="1">
      <alignment/>
      <protection locked="0"/>
    </xf>
    <xf numFmtId="177" fontId="2" fillId="0" borderId="0" xfId="0" applyNumberFormat="1" applyFont="1" applyFill="1" applyAlignment="1" applyProtection="1">
      <alignment/>
      <protection locked="0"/>
    </xf>
    <xf numFmtId="176" fontId="3" fillId="0" borderId="10" xfId="0" applyNumberFormat="1" applyFont="1" applyFill="1" applyBorder="1" applyAlignment="1" applyProtection="1">
      <alignment horizontal="center" vertical="top" wrapText="1"/>
      <protection/>
    </xf>
    <xf numFmtId="176" fontId="3" fillId="0" borderId="10" xfId="0" applyNumberFormat="1" applyFont="1" applyFill="1" applyBorder="1" applyAlignment="1" applyProtection="1">
      <alignment horizontal="center" vertical="top" wrapText="1"/>
      <protection locked="0"/>
    </xf>
    <xf numFmtId="176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76" fontId="2" fillId="0" borderId="10" xfId="0" applyNumberFormat="1" applyFont="1" applyFill="1" applyBorder="1" applyAlignment="1" applyProtection="1">
      <alignment horizontal="center" vertical="top" wrapText="1"/>
      <protection/>
    </xf>
    <xf numFmtId="176" fontId="3" fillId="0" borderId="10" xfId="0" applyNumberFormat="1" applyFont="1" applyFill="1" applyBorder="1" applyAlignment="1">
      <alignment horizontal="center" vertical="center" wrapText="1"/>
    </xf>
    <xf numFmtId="177" fontId="5" fillId="0" borderId="0" xfId="0" applyNumberFormat="1" applyFont="1" applyFill="1" applyAlignment="1">
      <alignment horizontal="center"/>
    </xf>
    <xf numFmtId="177" fontId="5" fillId="0" borderId="0" xfId="0" applyNumberFormat="1" applyFont="1" applyFill="1" applyAlignment="1" applyProtection="1">
      <alignment horizontal="center"/>
      <protection locked="0"/>
    </xf>
    <xf numFmtId="177" fontId="2" fillId="0" borderId="0" xfId="0" applyNumberFormat="1" applyFont="1" applyFill="1" applyBorder="1" applyAlignment="1">
      <alignment horizontal="right"/>
    </xf>
    <xf numFmtId="0" fontId="2" fillId="0" borderId="10" xfId="0" applyNumberFormat="1" applyFont="1" applyFill="1" applyBorder="1" applyAlignment="1">
      <alignment horizontal="center" vertical="top" wrapText="1"/>
    </xf>
    <xf numFmtId="176" fontId="3" fillId="0" borderId="10" xfId="0" applyNumberFormat="1" applyFont="1" applyFill="1" applyBorder="1" applyAlignment="1">
      <alignment horizontal="center" vertical="top" wrapText="1"/>
    </xf>
    <xf numFmtId="176" fontId="2" fillId="0" borderId="10" xfId="0" applyNumberFormat="1" applyFont="1" applyFill="1" applyBorder="1" applyAlignment="1">
      <alignment horizontal="center" vertical="top" wrapText="1"/>
    </xf>
    <xf numFmtId="176" fontId="2" fillId="0" borderId="10" xfId="0" applyNumberFormat="1" applyFont="1" applyFill="1" applyBorder="1" applyAlignment="1" applyProtection="1">
      <alignment vertical="top" wrapText="1"/>
      <protection locked="0"/>
    </xf>
    <xf numFmtId="177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77" fontId="2" fillId="0" borderId="10" xfId="0" applyNumberFormat="1" applyFont="1" applyFill="1" applyBorder="1" applyAlignment="1" applyProtection="1">
      <alignment vertical="top" wrapText="1"/>
      <protection locked="0"/>
    </xf>
    <xf numFmtId="177" fontId="3" fillId="0" borderId="10" xfId="0" applyNumberFormat="1" applyFont="1" applyFill="1" applyBorder="1" applyAlignment="1" applyProtection="1">
      <alignment horizontal="center" vertical="top" wrapText="1"/>
      <protection locked="0"/>
    </xf>
    <xf numFmtId="0" fontId="2" fillId="0" borderId="10" xfId="0" applyFont="1" applyFill="1" applyBorder="1" applyAlignment="1">
      <alignment horizontal="left" vertical="top" wrapText="1"/>
    </xf>
    <xf numFmtId="177" fontId="3" fillId="0" borderId="10" xfId="0" applyNumberFormat="1" applyFont="1" applyFill="1" applyBorder="1" applyAlignment="1" applyProtection="1">
      <alignment vertical="top" wrapText="1"/>
      <protection locked="0"/>
    </xf>
    <xf numFmtId="4" fontId="3" fillId="0" borderId="10" xfId="0" applyNumberFormat="1" applyFont="1" applyFill="1" applyBorder="1" applyAlignment="1" applyProtection="1">
      <alignment horizontal="center" vertical="top" wrapText="1"/>
      <protection locked="0"/>
    </xf>
    <xf numFmtId="4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77" fontId="2" fillId="0" borderId="10" xfId="0" applyNumberFormat="1" applyFont="1" applyFill="1" applyBorder="1" applyAlignment="1">
      <alignment horizontal="center"/>
    </xf>
    <xf numFmtId="176" fontId="3" fillId="0" borderId="15" xfId="0" applyNumberFormat="1" applyFont="1" applyFill="1" applyBorder="1" applyAlignment="1">
      <alignment horizontal="center" vertical="top" wrapText="1"/>
    </xf>
    <xf numFmtId="176" fontId="3" fillId="0" borderId="15" xfId="0" applyNumberFormat="1" applyFont="1" applyFill="1" applyBorder="1" applyAlignment="1" applyProtection="1">
      <alignment horizontal="center" vertical="top" wrapText="1"/>
      <protection/>
    </xf>
    <xf numFmtId="176" fontId="2" fillId="0" borderId="10" xfId="0" applyNumberFormat="1" applyFont="1" applyFill="1" applyBorder="1" applyAlignment="1" applyProtection="1">
      <alignment horizontal="center" vertical="center" wrapText="1"/>
      <protection/>
    </xf>
    <xf numFmtId="177" fontId="2" fillId="0" borderId="10" xfId="0" applyNumberFormat="1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 applyProtection="1">
      <alignment horizontal="center" vertical="top" wrapText="1"/>
      <protection/>
    </xf>
    <xf numFmtId="177" fontId="3" fillId="0" borderId="10" xfId="0" applyNumberFormat="1" applyFont="1" applyFill="1" applyBorder="1" applyAlignment="1">
      <alignment horizontal="left" vertical="top" wrapText="1"/>
    </xf>
    <xf numFmtId="177" fontId="3" fillId="0" borderId="10" xfId="0" applyNumberFormat="1" applyFont="1" applyFill="1" applyBorder="1" applyAlignment="1">
      <alignment horizontal="justify" vertical="top" wrapText="1"/>
    </xf>
    <xf numFmtId="177" fontId="3" fillId="0" borderId="15" xfId="0" applyNumberFormat="1" applyFont="1" applyFill="1" applyBorder="1" applyAlignment="1">
      <alignment vertical="top" wrapText="1"/>
    </xf>
    <xf numFmtId="177" fontId="3" fillId="0" borderId="16" xfId="0" applyNumberFormat="1" applyFont="1" applyFill="1" applyBorder="1" applyAlignment="1">
      <alignment vertical="top" wrapText="1"/>
    </xf>
    <xf numFmtId="177" fontId="3" fillId="0" borderId="15" xfId="0" applyNumberFormat="1" applyFont="1" applyFill="1" applyBorder="1" applyAlignment="1" applyProtection="1">
      <alignment horizontal="center" vertical="top" wrapText="1"/>
      <protection/>
    </xf>
    <xf numFmtId="177" fontId="2" fillId="0" borderId="10" xfId="0" applyNumberFormat="1" applyFont="1" applyFill="1" applyBorder="1" applyAlignment="1">
      <alignment vertical="top" wrapText="1"/>
    </xf>
    <xf numFmtId="177" fontId="2" fillId="0" borderId="10" xfId="0" applyNumberFormat="1" applyFont="1" applyFill="1" applyBorder="1" applyAlignment="1" applyProtection="1">
      <alignment horizontal="left" vertical="justify" wrapText="1"/>
      <protection locked="0"/>
    </xf>
    <xf numFmtId="177" fontId="3" fillId="0" borderId="10" xfId="0" applyNumberFormat="1" applyFont="1" applyFill="1" applyBorder="1" applyAlignment="1" applyProtection="1">
      <alignment vertical="justify" wrapText="1"/>
      <protection locked="0"/>
    </xf>
    <xf numFmtId="177" fontId="3" fillId="0" borderId="10" xfId="0" applyNumberFormat="1" applyFont="1" applyFill="1" applyBorder="1" applyAlignment="1">
      <alignment vertical="top" wrapText="1"/>
    </xf>
    <xf numFmtId="177" fontId="2" fillId="0" borderId="15" xfId="0" applyNumberFormat="1" applyFont="1" applyFill="1" applyBorder="1" applyAlignment="1">
      <alignment vertical="top" wrapText="1"/>
    </xf>
    <xf numFmtId="2" fontId="3" fillId="0" borderId="10" xfId="0" applyNumberFormat="1" applyFont="1" applyFill="1" applyBorder="1" applyAlignment="1" applyProtection="1">
      <alignment horizontal="center" vertical="top" wrapText="1"/>
      <protection locked="0"/>
    </xf>
    <xf numFmtId="2" fontId="3" fillId="0" borderId="10" xfId="0" applyNumberFormat="1" applyFont="1" applyFill="1" applyBorder="1" applyAlignment="1">
      <alignment horizontal="center" vertical="top" wrapText="1"/>
    </xf>
    <xf numFmtId="2" fontId="3" fillId="0" borderId="10" xfId="0" applyNumberFormat="1" applyFont="1" applyFill="1" applyBorder="1" applyAlignment="1" applyProtection="1">
      <alignment horizontal="center" vertical="top" wrapText="1"/>
      <protection/>
    </xf>
    <xf numFmtId="4" fontId="3" fillId="0" borderId="10" xfId="0" applyNumberFormat="1" applyFont="1" applyFill="1" applyBorder="1" applyAlignment="1">
      <alignment horizontal="center" vertical="top" wrapText="1"/>
    </xf>
    <xf numFmtId="2" fontId="3" fillId="0" borderId="15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76" fontId="2" fillId="0" borderId="10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/>
    </xf>
    <xf numFmtId="176" fontId="3" fillId="0" borderId="10" xfId="0" applyNumberFormat="1" applyFont="1" applyFill="1" applyBorder="1" applyAlignment="1" applyProtection="1">
      <alignment vertical="top" wrapText="1"/>
      <protection locked="0"/>
    </xf>
    <xf numFmtId="4" fontId="2" fillId="0" borderId="10" xfId="0" applyNumberFormat="1" applyFont="1" applyFill="1" applyBorder="1" applyAlignment="1">
      <alignment horizontal="center" vertical="top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 applyProtection="1">
      <alignment horizontal="left" wrapText="1"/>
      <protection locked="0"/>
    </xf>
    <xf numFmtId="4" fontId="8" fillId="0" borderId="10" xfId="0" applyNumberFormat="1" applyFont="1" applyFill="1" applyBorder="1" applyAlignment="1" applyProtection="1">
      <alignment horizontal="center" vertical="center" wrapText="1"/>
      <protection/>
    </xf>
    <xf numFmtId="4" fontId="8" fillId="7" borderId="10" xfId="0" applyNumberFormat="1" applyFont="1" applyFill="1" applyBorder="1" applyAlignment="1" applyProtection="1">
      <alignment horizontal="center" vertical="center" wrapText="1"/>
      <protection/>
    </xf>
    <xf numFmtId="176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176" fontId="3" fillId="0" borderId="10" xfId="0" applyNumberFormat="1" applyFont="1" applyFill="1" applyBorder="1" applyAlignment="1" applyProtection="1">
      <alignment horizontal="center" wrapText="1"/>
      <protection/>
    </xf>
    <xf numFmtId="176" fontId="2" fillId="0" borderId="10" xfId="0" applyNumberFormat="1" applyFont="1" applyFill="1" applyBorder="1" applyAlignment="1">
      <alignment horizontal="center" wrapText="1"/>
    </xf>
    <xf numFmtId="176" fontId="2" fillId="0" borderId="17" xfId="0" applyNumberFormat="1" applyFont="1" applyBorder="1" applyAlignment="1" applyProtection="1">
      <alignment horizontal="center" vertical="center" wrapText="1"/>
      <protection/>
    </xf>
    <xf numFmtId="176" fontId="2" fillId="0" borderId="10" xfId="0" applyNumberFormat="1" applyFont="1" applyFill="1" applyBorder="1" applyAlignment="1">
      <alignment horizontal="center" vertical="center" wrapText="1"/>
    </xf>
    <xf numFmtId="177" fontId="2" fillId="0" borderId="0" xfId="0" applyNumberFormat="1" applyFont="1" applyFill="1" applyAlignment="1">
      <alignment horizontal="center" vertical="center"/>
    </xf>
    <xf numFmtId="4" fontId="2" fillId="0" borderId="0" xfId="0" applyNumberFormat="1" applyFont="1" applyFill="1" applyAlignment="1" applyProtection="1">
      <alignment/>
      <protection locked="0"/>
    </xf>
    <xf numFmtId="0" fontId="3" fillId="0" borderId="0" xfId="0" applyFont="1" applyFill="1" applyAlignment="1">
      <alignment/>
    </xf>
    <xf numFmtId="0" fontId="3" fillId="0" borderId="12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 applyProtection="1">
      <alignment horizontal="center"/>
      <protection locked="0"/>
    </xf>
    <xf numFmtId="0" fontId="2" fillId="0" borderId="20" xfId="0" applyFont="1" applyFill="1" applyBorder="1" applyAlignment="1">
      <alignment horizontal="right"/>
    </xf>
    <xf numFmtId="0" fontId="3" fillId="0" borderId="21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Исполнение расходов города Минусинска</a:t>
            </a:r>
          </a:p>
        </c:rich>
      </c:tx>
      <c:layout>
        <c:manualLayout>
          <c:xMode val="factor"/>
          <c:yMode val="factor"/>
          <c:x val="-0.00125"/>
          <c:y val="-0.0165"/>
        </c:manualLayout>
      </c:layout>
      <c:spPr>
        <a:noFill/>
        <a:ln w="3175">
          <a:noFill/>
        </a:ln>
      </c:spPr>
    </c:title>
    <c:view3D>
      <c:rotX val="15"/>
      <c:hPercent val="60"/>
      <c:rotY val="20"/>
      <c:depthPercent val="100"/>
      <c:rAngAx val="1"/>
    </c:view3D>
    <c:plotArea>
      <c:layout>
        <c:manualLayout>
          <c:xMode val="edge"/>
          <c:yMode val="edge"/>
          <c:x val="0.01125"/>
          <c:y val="0.06"/>
          <c:w val="0.976"/>
          <c:h val="0.5792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июнь!$A$7</c:f>
              <c:strCache>
                <c:ptCount val="1"/>
                <c:pt idx="0">
                  <c:v>Общегосударственные вопросы</c:v>
                </c:pt>
              </c:strCache>
            </c:strRef>
          </c:tx>
          <c:spPr>
            <a:solidFill>
              <a:srgbClr val="4069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июнь!$B$4:$E$4</c:f>
              <c:strCache/>
            </c:strRef>
          </c:cat>
          <c:val>
            <c:numRef>
              <c:f>июнь!$B$7:$E$7</c:f>
              <c:numCache/>
            </c:numRef>
          </c:val>
          <c:shape val="box"/>
        </c:ser>
        <c:ser>
          <c:idx val="1"/>
          <c:order val="1"/>
          <c:tx>
            <c:strRef>
              <c:f>июнь!$A$16</c:f>
              <c:strCache>
                <c:ptCount val="1"/>
                <c:pt idx="0">
                  <c:v>Национальная оборона</c:v>
                </c:pt>
              </c:strCache>
            </c:strRef>
          </c:tx>
          <c:spPr>
            <a:solidFill>
              <a:srgbClr val="9E413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июнь!$B$4:$E$4</c:f>
              <c:strCache/>
            </c:strRef>
          </c:cat>
          <c:val>
            <c:numRef>
              <c:f>июнь!$B$16:$E$16</c:f>
              <c:numCache/>
            </c:numRef>
          </c:val>
          <c:shape val="box"/>
        </c:ser>
        <c:ser>
          <c:idx val="2"/>
          <c:order val="2"/>
          <c:tx>
            <c:strRef>
              <c:f>июнь!$A$17</c:f>
              <c:strCache>
                <c:ptCount val="1"/>
                <c:pt idx="0">
                  <c:v>Национальная безопасность и правоохранительная деятельность</c:v>
                </c:pt>
              </c:strCache>
            </c:strRef>
          </c:tx>
          <c:spPr>
            <a:solidFill>
              <a:srgbClr val="7F9A4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июнь!$B$4:$E$4</c:f>
              <c:strCache/>
            </c:strRef>
          </c:cat>
          <c:val>
            <c:numRef>
              <c:f>июнь!$B$17:$E$17</c:f>
              <c:numCache/>
            </c:numRef>
          </c:val>
          <c:shape val="box"/>
        </c:ser>
        <c:ser>
          <c:idx val="3"/>
          <c:order val="3"/>
          <c:tx>
            <c:strRef>
              <c:f>июнь!$A$18</c:f>
              <c:strCache>
                <c:ptCount val="1"/>
                <c:pt idx="0">
                  <c:v>        Национальная экономика</c:v>
                </c:pt>
              </c:strCache>
            </c:strRef>
          </c:tx>
          <c:spPr>
            <a:solidFill>
              <a:srgbClr val="69518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июнь!$B$4:$E$4</c:f>
              <c:strCache/>
            </c:strRef>
          </c:cat>
          <c:val>
            <c:numRef>
              <c:f>июнь!$B$18:$E$18</c:f>
              <c:numCache/>
            </c:numRef>
          </c:val>
          <c:shape val="box"/>
        </c:ser>
        <c:ser>
          <c:idx val="4"/>
          <c:order val="4"/>
          <c:tx>
            <c:strRef>
              <c:f>июнь!$A$24</c:f>
              <c:strCache>
                <c:ptCount val="1"/>
                <c:pt idx="0">
                  <c:v>ЖКХ</c:v>
                </c:pt>
              </c:strCache>
            </c:strRef>
          </c:tx>
          <c:spPr>
            <a:solidFill>
              <a:srgbClr val="3C8DA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июнь!$B$4:$E$4</c:f>
              <c:strCache/>
            </c:strRef>
          </c:cat>
          <c:val>
            <c:numRef>
              <c:f>июнь!$B$24:$E$24</c:f>
              <c:numCache/>
            </c:numRef>
          </c:val>
          <c:shape val="box"/>
        </c:ser>
        <c:ser>
          <c:idx val="5"/>
          <c:order val="5"/>
          <c:tx>
            <c:strRef>
              <c:f>июнь!$A$29</c:f>
              <c:strCache>
                <c:ptCount val="1"/>
                <c:pt idx="0">
                  <c:v>Охрана окружающей среды</c:v>
                </c:pt>
              </c:strCache>
            </c:strRef>
          </c:tx>
          <c:spPr>
            <a:solidFill>
              <a:srgbClr val="CC7B3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июнь!$B$4:$E$4</c:f>
              <c:strCache/>
            </c:strRef>
          </c:cat>
          <c:val>
            <c:numRef>
              <c:f>июнь!$B$29:$E$29</c:f>
              <c:numCache/>
            </c:numRef>
          </c:val>
          <c:shape val="box"/>
        </c:ser>
        <c:ser>
          <c:idx val="6"/>
          <c:order val="6"/>
          <c:tx>
            <c:strRef>
              <c:f>июнь!$A$31</c:f>
              <c:strCache>
                <c:ptCount val="1"/>
                <c:pt idx="0">
                  <c:v>Образование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июнь!$B$4:$E$4</c:f>
              <c:strCache/>
            </c:strRef>
          </c:cat>
          <c:val>
            <c:numRef>
              <c:f>июнь!$B$31:$E$31</c:f>
              <c:numCache/>
            </c:numRef>
          </c:val>
          <c:shape val="box"/>
        </c:ser>
        <c:ser>
          <c:idx val="7"/>
          <c:order val="7"/>
          <c:tx>
            <c:strRef>
              <c:f>июнь!$A$38</c:f>
              <c:strCache>
                <c:ptCount val="1"/>
                <c:pt idx="0">
                  <c:v>Культура, кинематография и средства массовой информации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июнь!$B$4:$E$4</c:f>
              <c:strCache/>
            </c:strRef>
          </c:cat>
          <c:val>
            <c:numRef>
              <c:f>июнь!$B$38:$E$38</c:f>
              <c:numCache/>
            </c:numRef>
          </c:val>
          <c:shape val="box"/>
        </c:ser>
        <c:ser>
          <c:idx val="8"/>
          <c:order val="8"/>
          <c:tx>
            <c:strRef>
              <c:f>июнь!$A$41</c:f>
              <c:strCache>
                <c:ptCount val="1"/>
                <c:pt idx="0">
                  <c:v>Здравоохранение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июнь!$B$4:$E$4</c:f>
              <c:strCache/>
            </c:strRef>
          </c:cat>
          <c:val>
            <c:numRef>
              <c:f>июнь!$B$41:$E$41</c:f>
              <c:numCache/>
            </c:numRef>
          </c:val>
          <c:shape val="box"/>
        </c:ser>
        <c:ser>
          <c:idx val="9"/>
          <c:order val="9"/>
          <c:tx>
            <c:strRef>
              <c:f>июнь!$A$43</c:f>
              <c:strCache>
                <c:ptCount val="1"/>
                <c:pt idx="0">
                  <c:v>Социальная политика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июнь!$B$4:$E$4</c:f>
              <c:strCache/>
            </c:strRef>
          </c:cat>
          <c:val>
            <c:numRef>
              <c:f>июнь!$B$43:$E$43</c:f>
              <c:numCache/>
            </c:numRef>
          </c:val>
          <c:shape val="box"/>
        </c:ser>
        <c:ser>
          <c:idx val="10"/>
          <c:order val="10"/>
          <c:tx>
            <c:strRef>
              <c:f>июнь!$A$49</c:f>
              <c:strCache>
                <c:ptCount val="1"/>
                <c:pt idx="0">
                  <c:v>Физическая культура спорт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июнь!$B$4:$E$4</c:f>
              <c:strCache/>
            </c:strRef>
          </c:cat>
          <c:val>
            <c:numRef>
              <c:f>июнь!$B$49:$E$49</c:f>
              <c:numCache/>
            </c:numRef>
          </c:val>
          <c:shape val="box"/>
        </c:ser>
        <c:ser>
          <c:idx val="11"/>
          <c:order val="11"/>
          <c:tx>
            <c:strRef>
              <c:f>июнь!$A$53</c:f>
              <c:strCache>
                <c:ptCount val="1"/>
                <c:pt idx="0">
                  <c:v>Обслуживание государственного и муниципального долга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июнь!$B$4:$E$4</c:f>
              <c:strCache/>
            </c:strRef>
          </c:cat>
          <c:val>
            <c:numRef>
              <c:f>июнь!$B$53:$E$53</c:f>
              <c:numCache/>
            </c:numRef>
          </c:val>
          <c:shape val="box"/>
        </c:ser>
        <c:overlap val="100"/>
        <c:gapWidth val="75"/>
        <c:shape val="box"/>
        <c:axId val="8685486"/>
        <c:axId val="11060511"/>
      </c:bar3DChart>
      <c:catAx>
        <c:axId val="868548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1060511"/>
        <c:crosses val="autoZero"/>
        <c:auto val="1"/>
        <c:lblOffset val="100"/>
        <c:tickLblSkip val="1"/>
        <c:noMultiLvlLbl val="0"/>
      </c:catAx>
      <c:valAx>
        <c:axId val="1106051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868548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85"/>
          <c:y val="0.656"/>
          <c:w val="0.46075"/>
          <c:h val="0.338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466725</xdr:colOff>
      <xdr:row>21</xdr:row>
      <xdr:rowOff>123825</xdr:rowOff>
    </xdr:from>
    <xdr:to>
      <xdr:col>18</xdr:col>
      <xdr:colOff>666750</xdr:colOff>
      <xdr:row>67</xdr:row>
      <xdr:rowOff>85725</xdr:rowOff>
    </xdr:to>
    <xdr:graphicFrame>
      <xdr:nvGraphicFramePr>
        <xdr:cNvPr id="1" name="Диаграмма 1"/>
        <xdr:cNvGraphicFramePr/>
      </xdr:nvGraphicFramePr>
      <xdr:xfrm>
        <a:off x="7543800" y="4019550"/>
        <a:ext cx="9239250" cy="817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6"/>
  <sheetViews>
    <sheetView zoomScalePageLayoutView="0" workbookViewId="0" topLeftCell="A1">
      <pane xSplit="1" ySplit="6" topLeftCell="B117" activePane="bottomRight" state="frozen"/>
      <selection pane="topLeft" activeCell="O118" sqref="O118"/>
      <selection pane="topRight" activeCell="O118" sqref="O118"/>
      <selection pane="bottomLeft" activeCell="O118" sqref="O118"/>
      <selection pane="bottomRight" activeCell="D138" sqref="D138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88" t="s">
        <v>102</v>
      </c>
      <c r="B1" s="88"/>
      <c r="C1" s="88"/>
      <c r="D1" s="88"/>
      <c r="E1" s="88"/>
      <c r="F1" s="88"/>
      <c r="G1" s="88"/>
      <c r="H1" s="88"/>
      <c r="I1" s="31"/>
    </row>
    <row r="2" spans="1:9" ht="15">
      <c r="A2" s="89" t="s">
        <v>144</v>
      </c>
      <c r="B2" s="89"/>
      <c r="C2" s="89"/>
      <c r="D2" s="89"/>
      <c r="E2" s="89"/>
      <c r="F2" s="89"/>
      <c r="G2" s="89"/>
      <c r="H2" s="89"/>
      <c r="I2" s="32"/>
    </row>
    <row r="3" spans="1:9" ht="5.25" customHeight="1" hidden="1">
      <c r="A3" s="90" t="s">
        <v>0</v>
      </c>
      <c r="B3" s="90"/>
      <c r="C3" s="90"/>
      <c r="D3" s="90"/>
      <c r="E3" s="90"/>
      <c r="F3" s="90"/>
      <c r="G3" s="90"/>
      <c r="H3" s="90"/>
      <c r="I3" s="33"/>
    </row>
    <row r="4" spans="1:9" ht="45" customHeight="1">
      <c r="A4" s="4" t="s">
        <v>1</v>
      </c>
      <c r="B4" s="18" t="s">
        <v>2</v>
      </c>
      <c r="C4" s="18" t="s">
        <v>145</v>
      </c>
      <c r="D4" s="18" t="s">
        <v>68</v>
      </c>
      <c r="E4" s="18" t="s">
        <v>66</v>
      </c>
      <c r="F4" s="18" t="s">
        <v>69</v>
      </c>
      <c r="G4" s="18" t="s">
        <v>139</v>
      </c>
      <c r="H4" s="19" t="s">
        <v>65</v>
      </c>
      <c r="I4" s="18" t="s">
        <v>71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91" t="s">
        <v>3</v>
      </c>
      <c r="B6" s="92"/>
      <c r="C6" s="92"/>
      <c r="D6" s="92"/>
      <c r="E6" s="92"/>
      <c r="F6" s="92"/>
      <c r="G6" s="92"/>
      <c r="H6" s="92"/>
      <c r="I6" s="93"/>
    </row>
    <row r="7" spans="1:9" ht="12.75">
      <c r="A7" s="51" t="s">
        <v>104</v>
      </c>
      <c r="B7" s="62">
        <f>B8+B15+B20+B24+B27+B31+B34+B43+B44+B45+B49</f>
        <v>442159.12999999995</v>
      </c>
      <c r="C7" s="62">
        <f>C8+C15+C20+C24+C27+C31+C34+C43+C44+C45+C49+C60</f>
        <v>155600.58000000002</v>
      </c>
      <c r="D7" s="62">
        <f>D8+D15+D20+D24+D27+D31+D34+D43+D44+D45+D49+D60</f>
        <v>154661.89</v>
      </c>
      <c r="E7" s="50">
        <f aca="true" t="shared" si="0" ref="E7:E30">$D:$D/$B:$B*100</f>
        <v>34.978784674196376</v>
      </c>
      <c r="F7" s="50">
        <f aca="true" t="shared" si="1" ref="F7:F29">$D:$D/$C:$C*100</f>
        <v>99.39673104046271</v>
      </c>
      <c r="G7" s="62">
        <f>G8+G15+G20+G24+G27+G31+G34+G43+G44+G45+G49+G60</f>
        <v>155699.99999999997</v>
      </c>
      <c r="H7" s="50">
        <f aca="true" t="shared" si="2" ref="H7:H28">$D:$D/$G:$G*100</f>
        <v>99.33326268465</v>
      </c>
      <c r="I7" s="62">
        <f>I8+I15+I20+I24+I27+I31+I34+I43+I44+I45+I49+I60</f>
        <v>24373.72</v>
      </c>
    </row>
    <row r="8" spans="1:9" ht="12.75">
      <c r="A8" s="52" t="s">
        <v>4</v>
      </c>
      <c r="B8" s="63">
        <f>B9+B10</f>
        <v>276033.23999999993</v>
      </c>
      <c r="C8" s="63">
        <f>C9+C10</f>
        <v>96839</v>
      </c>
      <c r="D8" s="63">
        <f>D9+D10</f>
        <v>99771.58</v>
      </c>
      <c r="E8" s="50">
        <f t="shared" si="0"/>
        <v>36.144770100876265</v>
      </c>
      <c r="F8" s="50">
        <f t="shared" si="1"/>
        <v>103.02830471194457</v>
      </c>
      <c r="G8" s="63">
        <f>G9+G10</f>
        <v>94000.92</v>
      </c>
      <c r="H8" s="50">
        <f t="shared" si="2"/>
        <v>106.13893991675826</v>
      </c>
      <c r="I8" s="63">
        <f>I9+I10</f>
        <v>17698.649999999998</v>
      </c>
    </row>
    <row r="9" spans="1:9" ht="25.5">
      <c r="A9" s="53" t="s">
        <v>5</v>
      </c>
      <c r="B9" s="61">
        <v>6017.6</v>
      </c>
      <c r="C9" s="61">
        <v>2599</v>
      </c>
      <c r="D9" s="61">
        <v>5598.77</v>
      </c>
      <c r="E9" s="50">
        <f t="shared" si="0"/>
        <v>93.03991624567935</v>
      </c>
      <c r="F9" s="50">
        <f t="shared" si="1"/>
        <v>215.42016160061564</v>
      </c>
      <c r="G9" s="61">
        <v>1085.12</v>
      </c>
      <c r="H9" s="50">
        <f t="shared" si="2"/>
        <v>515.9586036567385</v>
      </c>
      <c r="I9" s="61">
        <v>661.01</v>
      </c>
    </row>
    <row r="10" spans="1:9" ht="12.75" customHeight="1">
      <c r="A10" s="54" t="s">
        <v>70</v>
      </c>
      <c r="B10" s="65">
        <f>B11+B12+B13+B14</f>
        <v>270015.63999999996</v>
      </c>
      <c r="C10" s="65">
        <f>C11+C12+C13+C14</f>
        <v>94240</v>
      </c>
      <c r="D10" s="65">
        <f>D11+D12+D13+D14</f>
        <v>94172.81</v>
      </c>
      <c r="E10" s="55">
        <f t="shared" si="0"/>
        <v>34.87679824768669</v>
      </c>
      <c r="F10" s="50">
        <f t="shared" si="1"/>
        <v>99.9287033106961</v>
      </c>
      <c r="G10" s="65">
        <f>G11+G12+G13+G14</f>
        <v>92915.8</v>
      </c>
      <c r="H10" s="55">
        <f t="shared" si="2"/>
        <v>101.35284849293662</v>
      </c>
      <c r="I10" s="65">
        <f>I11+I12+I13+I14</f>
        <v>17037.64</v>
      </c>
    </row>
    <row r="11" spans="1:9" ht="12.75" customHeight="1">
      <c r="A11" s="56" t="s">
        <v>74</v>
      </c>
      <c r="B11" s="66">
        <v>258218.54</v>
      </c>
      <c r="C11" s="66">
        <v>92000</v>
      </c>
      <c r="D11" s="66">
        <v>91807.69</v>
      </c>
      <c r="E11" s="50">
        <f t="shared" si="0"/>
        <v>35.554259581825534</v>
      </c>
      <c r="F11" s="50">
        <f t="shared" si="1"/>
        <v>99.79096739130435</v>
      </c>
      <c r="G11" s="66">
        <v>90455.84999999999</v>
      </c>
      <c r="H11" s="50">
        <f t="shared" si="2"/>
        <v>101.49447492892942</v>
      </c>
      <c r="I11" s="66">
        <v>16542.63</v>
      </c>
    </row>
    <row r="12" spans="1:9" ht="12.75" customHeight="1">
      <c r="A12" s="56" t="s">
        <v>75</v>
      </c>
      <c r="B12" s="66">
        <v>4039.82</v>
      </c>
      <c r="C12" s="66">
        <v>210</v>
      </c>
      <c r="D12" s="66">
        <v>473.37</v>
      </c>
      <c r="E12" s="50">
        <f t="shared" si="0"/>
        <v>11.717601279264917</v>
      </c>
      <c r="F12" s="50">
        <f t="shared" si="1"/>
        <v>225.4142857142857</v>
      </c>
      <c r="G12" s="66">
        <v>257.14000000000004</v>
      </c>
      <c r="H12" s="50">
        <f t="shared" si="2"/>
        <v>184.09037878198643</v>
      </c>
      <c r="I12" s="66">
        <v>185.54</v>
      </c>
    </row>
    <row r="13" spans="1:9" ht="12.75" customHeight="1">
      <c r="A13" s="56" t="s">
        <v>76</v>
      </c>
      <c r="B13" s="66">
        <v>4853.42</v>
      </c>
      <c r="C13" s="66">
        <v>930</v>
      </c>
      <c r="D13" s="66">
        <v>345.40000000000003</v>
      </c>
      <c r="E13" s="50">
        <f t="shared" si="0"/>
        <v>7.116631159058974</v>
      </c>
      <c r="F13" s="50">
        <f t="shared" si="1"/>
        <v>37.13978494623657</v>
      </c>
      <c r="G13" s="66">
        <v>876.32</v>
      </c>
      <c r="H13" s="50">
        <f t="shared" si="2"/>
        <v>39.41482563447143</v>
      </c>
      <c r="I13" s="66">
        <v>-0.45</v>
      </c>
    </row>
    <row r="14" spans="1:9" ht="12.75" customHeight="1">
      <c r="A14" s="57" t="s">
        <v>78</v>
      </c>
      <c r="B14" s="66">
        <v>2903.86</v>
      </c>
      <c r="C14" s="66">
        <v>1100</v>
      </c>
      <c r="D14" s="66">
        <v>1546.35</v>
      </c>
      <c r="E14" s="50">
        <f t="shared" si="0"/>
        <v>53.25153416487021</v>
      </c>
      <c r="F14" s="50">
        <f t="shared" si="1"/>
        <v>140.5772727272727</v>
      </c>
      <c r="G14" s="66">
        <v>1326.49</v>
      </c>
      <c r="H14" s="50">
        <f t="shared" si="2"/>
        <v>116.57456897526555</v>
      </c>
      <c r="I14" s="66">
        <v>309.92</v>
      </c>
    </row>
    <row r="15" spans="1:9" ht="12.75" customHeight="1">
      <c r="A15" s="58" t="s">
        <v>82</v>
      </c>
      <c r="B15" s="62">
        <f>B16+B17+B18+B19</f>
        <v>23712</v>
      </c>
      <c r="C15" s="62">
        <f>C16+C17+C18+C19</f>
        <v>9276.46</v>
      </c>
      <c r="D15" s="62">
        <f>D16+D17+D18+D19</f>
        <v>8218.18</v>
      </c>
      <c r="E15" s="50">
        <f t="shared" si="0"/>
        <v>34.65831646423752</v>
      </c>
      <c r="F15" s="50">
        <f t="shared" si="1"/>
        <v>88.59176884285601</v>
      </c>
      <c r="G15" s="62">
        <f>G16+G17+G18+G19</f>
        <v>9224.9</v>
      </c>
      <c r="H15" s="50">
        <f t="shared" si="2"/>
        <v>89.08692777157476</v>
      </c>
      <c r="I15" s="62">
        <f>I16+I17+I18+I19</f>
        <v>1260.3600000000001</v>
      </c>
    </row>
    <row r="16" spans="1:9" ht="12.75" customHeight="1">
      <c r="A16" s="39" t="s">
        <v>83</v>
      </c>
      <c r="B16" s="66">
        <v>10865.8</v>
      </c>
      <c r="C16" s="73">
        <v>4167.41</v>
      </c>
      <c r="D16" s="73">
        <v>3865.11</v>
      </c>
      <c r="E16" s="50">
        <f t="shared" si="0"/>
        <v>35.57133391006645</v>
      </c>
      <c r="F16" s="50">
        <f t="shared" si="1"/>
        <v>92.74609409681314</v>
      </c>
      <c r="G16" s="66">
        <v>4167.41</v>
      </c>
      <c r="H16" s="50">
        <f t="shared" si="2"/>
        <v>92.74609409681314</v>
      </c>
      <c r="I16" s="74">
        <v>679.25</v>
      </c>
    </row>
    <row r="17" spans="1:9" ht="12.75" customHeight="1">
      <c r="A17" s="39" t="s">
        <v>84</v>
      </c>
      <c r="B17" s="66">
        <v>56</v>
      </c>
      <c r="C17" s="73">
        <v>25</v>
      </c>
      <c r="D17" s="73">
        <v>24.62</v>
      </c>
      <c r="E17" s="50">
        <f t="shared" si="0"/>
        <v>43.964285714285715</v>
      </c>
      <c r="F17" s="50">
        <f t="shared" si="1"/>
        <v>98.48</v>
      </c>
      <c r="G17" s="66">
        <v>31.309999999999995</v>
      </c>
      <c r="H17" s="50">
        <f t="shared" si="2"/>
        <v>78.63302459278188</v>
      </c>
      <c r="I17" s="74">
        <v>5.5</v>
      </c>
    </row>
    <row r="18" spans="1:9" ht="51">
      <c r="A18" s="39" t="s">
        <v>85</v>
      </c>
      <c r="B18" s="66">
        <v>14192.6</v>
      </c>
      <c r="C18" s="73">
        <v>5784.05</v>
      </c>
      <c r="D18" s="73">
        <v>5138.2699999999995</v>
      </c>
      <c r="E18" s="50">
        <f t="shared" si="0"/>
        <v>36.203866803827346</v>
      </c>
      <c r="F18" s="50">
        <f t="shared" si="1"/>
        <v>88.83515875554325</v>
      </c>
      <c r="G18" s="66">
        <v>5784.05</v>
      </c>
      <c r="H18" s="50">
        <f t="shared" si="2"/>
        <v>88.83515875554325</v>
      </c>
      <c r="I18" s="74">
        <v>757.7</v>
      </c>
    </row>
    <row r="19" spans="1:9" ht="51" customHeight="1">
      <c r="A19" s="39" t="s">
        <v>86</v>
      </c>
      <c r="B19" s="66">
        <v>-1402.4</v>
      </c>
      <c r="C19" s="73">
        <v>-700</v>
      </c>
      <c r="D19" s="73">
        <v>-809.82</v>
      </c>
      <c r="E19" s="50">
        <f t="shared" si="0"/>
        <v>57.74529378208785</v>
      </c>
      <c r="F19" s="50">
        <f t="shared" si="1"/>
        <v>115.68857142857144</v>
      </c>
      <c r="G19" s="66">
        <v>-757.87</v>
      </c>
      <c r="H19" s="50">
        <f t="shared" si="2"/>
        <v>106.85473761990842</v>
      </c>
      <c r="I19" s="74">
        <v>-182.09</v>
      </c>
    </row>
    <row r="20" spans="1:9" ht="12.75">
      <c r="A20" s="59" t="s">
        <v>7</v>
      </c>
      <c r="B20" s="62">
        <f>B21+B22+B23</f>
        <v>34616.2</v>
      </c>
      <c r="C20" s="62">
        <f>C21+C22+C23</f>
        <v>15612.05</v>
      </c>
      <c r="D20" s="62">
        <f>D21+D22+D23</f>
        <v>15310.310000000001</v>
      </c>
      <c r="E20" s="50">
        <f t="shared" si="0"/>
        <v>44.2287426118407</v>
      </c>
      <c r="F20" s="50">
        <f t="shared" si="1"/>
        <v>98.06726214686734</v>
      </c>
      <c r="G20" s="62">
        <f>G21+G22+G23</f>
        <v>15654.31</v>
      </c>
      <c r="H20" s="50">
        <f t="shared" si="2"/>
        <v>97.80252211691223</v>
      </c>
      <c r="I20" s="62">
        <f>I21+I22+I23</f>
        <v>1215.54</v>
      </c>
    </row>
    <row r="21" spans="1:9" ht="12.75">
      <c r="A21" s="56" t="s">
        <v>89</v>
      </c>
      <c r="B21" s="66">
        <v>32762</v>
      </c>
      <c r="C21" s="66">
        <v>14665.49</v>
      </c>
      <c r="D21" s="66">
        <v>14500.87</v>
      </c>
      <c r="E21" s="50">
        <f t="shared" si="0"/>
        <v>44.26124778707039</v>
      </c>
      <c r="F21" s="50">
        <f t="shared" si="1"/>
        <v>98.87750085404579</v>
      </c>
      <c r="G21" s="66">
        <v>14665.83</v>
      </c>
      <c r="H21" s="50">
        <f t="shared" si="2"/>
        <v>98.87520856303395</v>
      </c>
      <c r="I21" s="66">
        <v>776.63</v>
      </c>
    </row>
    <row r="22" spans="1:9" ht="15" customHeight="1">
      <c r="A22" s="56" t="s">
        <v>87</v>
      </c>
      <c r="B22" s="66">
        <v>895.2</v>
      </c>
      <c r="C22" s="66">
        <v>750</v>
      </c>
      <c r="D22" s="66">
        <v>552.66</v>
      </c>
      <c r="E22" s="50">
        <f t="shared" si="0"/>
        <v>61.73592493297586</v>
      </c>
      <c r="F22" s="50">
        <f t="shared" si="1"/>
        <v>73.688</v>
      </c>
      <c r="G22" s="66">
        <v>791.92</v>
      </c>
      <c r="H22" s="50">
        <f t="shared" si="2"/>
        <v>69.78735225780382</v>
      </c>
      <c r="I22" s="66">
        <v>427.49</v>
      </c>
    </row>
    <row r="23" spans="1:9" ht="28.5" customHeight="1">
      <c r="A23" s="56" t="s">
        <v>88</v>
      </c>
      <c r="B23" s="66">
        <v>959</v>
      </c>
      <c r="C23" s="66">
        <v>196.56</v>
      </c>
      <c r="D23" s="66">
        <v>256.78000000000003</v>
      </c>
      <c r="E23" s="50">
        <f t="shared" si="0"/>
        <v>26.775808133472367</v>
      </c>
      <c r="F23" s="50">
        <f t="shared" si="1"/>
        <v>130.63695563695566</v>
      </c>
      <c r="G23" s="66">
        <v>196.56</v>
      </c>
      <c r="H23" s="50">
        <f t="shared" si="2"/>
        <v>130.63695563695566</v>
      </c>
      <c r="I23" s="66">
        <v>11.42</v>
      </c>
    </row>
    <row r="24" spans="1:9" ht="15.75" customHeight="1">
      <c r="A24" s="59" t="s">
        <v>8</v>
      </c>
      <c r="B24" s="62">
        <f>SUM(B25:B26)</f>
        <v>36295.600000000006</v>
      </c>
      <c r="C24" s="62">
        <f>SUM(C25:C26)</f>
        <v>7002.26</v>
      </c>
      <c r="D24" s="62">
        <f>SUM(D25:D26)</f>
        <v>6411.37</v>
      </c>
      <c r="E24" s="50">
        <f t="shared" si="0"/>
        <v>17.664317437926357</v>
      </c>
      <c r="F24" s="50">
        <f t="shared" si="1"/>
        <v>91.56143873549397</v>
      </c>
      <c r="G24" s="62">
        <f>SUM(G25:G26)</f>
        <v>6713.71</v>
      </c>
      <c r="H24" s="50">
        <f t="shared" si="2"/>
        <v>95.49667769385333</v>
      </c>
      <c r="I24" s="62">
        <f>SUM(I25:I26)</f>
        <v>674.61</v>
      </c>
    </row>
    <row r="25" spans="1:9" ht="16.5" customHeight="1">
      <c r="A25" s="56" t="s">
        <v>106</v>
      </c>
      <c r="B25" s="66">
        <v>18923.7</v>
      </c>
      <c r="C25" s="66">
        <v>1900</v>
      </c>
      <c r="D25" s="66">
        <v>1890.08</v>
      </c>
      <c r="E25" s="50">
        <f t="shared" si="0"/>
        <v>9.987898772438793</v>
      </c>
      <c r="F25" s="50">
        <f t="shared" si="1"/>
        <v>99.4778947368421</v>
      </c>
      <c r="G25" s="66">
        <v>1611.45</v>
      </c>
      <c r="H25" s="50">
        <f t="shared" si="2"/>
        <v>117.29063886561792</v>
      </c>
      <c r="I25" s="66">
        <v>295.6</v>
      </c>
    </row>
    <row r="26" spans="1:9" ht="15.75" customHeight="1">
      <c r="A26" s="56" t="s">
        <v>107</v>
      </c>
      <c r="B26" s="66">
        <v>17371.9</v>
      </c>
      <c r="C26" s="66">
        <v>5102.26</v>
      </c>
      <c r="D26" s="66">
        <v>4521.29</v>
      </c>
      <c r="E26" s="50">
        <f t="shared" si="0"/>
        <v>26.02645651886092</v>
      </c>
      <c r="F26" s="50">
        <f t="shared" si="1"/>
        <v>88.61347716502098</v>
      </c>
      <c r="G26" s="66">
        <v>5102.26</v>
      </c>
      <c r="H26" s="50">
        <f t="shared" si="2"/>
        <v>88.61347716502098</v>
      </c>
      <c r="I26" s="66">
        <v>379.01</v>
      </c>
    </row>
    <row r="27" spans="1:9" ht="13.5" customHeight="1">
      <c r="A27" s="52" t="s">
        <v>9</v>
      </c>
      <c r="B27" s="62">
        <f>B28+B29+B30</f>
        <v>14814.9</v>
      </c>
      <c r="C27" s="62">
        <f>C28+C29+C30</f>
        <v>4844.2</v>
      </c>
      <c r="D27" s="62">
        <f>D28+D29+D30</f>
        <v>5109.990000000001</v>
      </c>
      <c r="E27" s="50">
        <f t="shared" si="0"/>
        <v>34.49223416965353</v>
      </c>
      <c r="F27" s="50">
        <f t="shared" si="1"/>
        <v>105.48676768093806</v>
      </c>
      <c r="G27" s="62">
        <f>G28+G29+G30</f>
        <v>5753.68</v>
      </c>
      <c r="H27" s="50">
        <f t="shared" si="2"/>
        <v>88.81255127153406</v>
      </c>
      <c r="I27" s="62">
        <f>I28+I29+I30</f>
        <v>857.5</v>
      </c>
    </row>
    <row r="28" spans="1:9" ht="25.5">
      <c r="A28" s="56" t="s">
        <v>10</v>
      </c>
      <c r="B28" s="66">
        <v>14680.1</v>
      </c>
      <c r="C28" s="66">
        <v>4800</v>
      </c>
      <c r="D28" s="66">
        <v>5072.39</v>
      </c>
      <c r="E28" s="50">
        <f t="shared" si="0"/>
        <v>34.55283002159386</v>
      </c>
      <c r="F28" s="50">
        <f t="shared" si="1"/>
        <v>105.67479166666666</v>
      </c>
      <c r="G28" s="66">
        <v>5722.68</v>
      </c>
      <c r="H28" s="50">
        <f t="shared" si="2"/>
        <v>88.6366178084394</v>
      </c>
      <c r="I28" s="66">
        <v>852.7</v>
      </c>
    </row>
    <row r="29" spans="1:9" ht="18.75" customHeight="1">
      <c r="A29" s="56" t="s">
        <v>91</v>
      </c>
      <c r="B29" s="66">
        <v>84.8</v>
      </c>
      <c r="C29" s="66">
        <v>29.2</v>
      </c>
      <c r="D29" s="66">
        <v>17.6</v>
      </c>
      <c r="E29" s="50">
        <f t="shared" si="0"/>
        <v>20.75471698113208</v>
      </c>
      <c r="F29" s="50">
        <f t="shared" si="1"/>
        <v>60.27397260273973</v>
      </c>
      <c r="G29" s="66">
        <v>16</v>
      </c>
      <c r="H29" s="50" t="s">
        <v>111</v>
      </c>
      <c r="I29" s="66">
        <v>4.8</v>
      </c>
    </row>
    <row r="30" spans="1:9" ht="26.25" customHeight="1">
      <c r="A30" s="56" t="s">
        <v>90</v>
      </c>
      <c r="B30" s="66">
        <v>50</v>
      </c>
      <c r="C30" s="66">
        <v>15</v>
      </c>
      <c r="D30" s="66">
        <v>20</v>
      </c>
      <c r="E30" s="50">
        <f t="shared" si="0"/>
        <v>40</v>
      </c>
      <c r="F30" s="50" t="s">
        <v>111</v>
      </c>
      <c r="G30" s="66">
        <v>15</v>
      </c>
      <c r="H30" s="50" t="s">
        <v>111</v>
      </c>
      <c r="I30" s="66">
        <v>0</v>
      </c>
    </row>
    <row r="31" spans="1:9" ht="15.75" customHeight="1">
      <c r="A31" s="59" t="s">
        <v>11</v>
      </c>
      <c r="B31" s="62">
        <f>B32+B33</f>
        <v>0</v>
      </c>
      <c r="C31" s="62">
        <f>C32+C33</f>
        <v>0</v>
      </c>
      <c r="D31" s="62">
        <f>D32+D33</f>
        <v>0.07</v>
      </c>
      <c r="E31" s="50" t="s">
        <v>111</v>
      </c>
      <c r="F31" s="50" t="s">
        <v>111</v>
      </c>
      <c r="G31" s="62">
        <f>G32+G33</f>
        <v>0.17</v>
      </c>
      <c r="H31" s="50" t="s">
        <v>111</v>
      </c>
      <c r="I31" s="62">
        <f>I32+I33</f>
        <v>0</v>
      </c>
    </row>
    <row r="32" spans="1:9" ht="25.5">
      <c r="A32" s="56" t="s">
        <v>118</v>
      </c>
      <c r="B32" s="66">
        <v>0</v>
      </c>
      <c r="C32" s="66">
        <v>0</v>
      </c>
      <c r="D32" s="66">
        <v>0</v>
      </c>
      <c r="E32" s="50" t="s">
        <v>111</v>
      </c>
      <c r="F32" s="50" t="s">
        <v>111</v>
      </c>
      <c r="G32" s="66">
        <v>0</v>
      </c>
      <c r="H32" s="50" t="s">
        <v>111</v>
      </c>
      <c r="I32" s="66">
        <v>0</v>
      </c>
    </row>
    <row r="33" spans="1:9" ht="25.5">
      <c r="A33" s="56" t="s">
        <v>92</v>
      </c>
      <c r="B33" s="66">
        <v>0</v>
      </c>
      <c r="C33" s="66">
        <v>0</v>
      </c>
      <c r="D33" s="66">
        <v>0.07</v>
      </c>
      <c r="E33" s="50" t="s">
        <v>111</v>
      </c>
      <c r="F33" s="50" t="s">
        <v>111</v>
      </c>
      <c r="G33" s="66">
        <v>0.17</v>
      </c>
      <c r="H33" s="50" t="s">
        <v>111</v>
      </c>
      <c r="I33" s="66">
        <v>0</v>
      </c>
    </row>
    <row r="34" spans="1:9" ht="38.25">
      <c r="A34" s="59" t="s">
        <v>12</v>
      </c>
      <c r="B34" s="62">
        <f>B35+B37+B38+B39+B41+B42+B36</f>
        <v>50872.7</v>
      </c>
      <c r="C34" s="64">
        <f>SUM(C35:C42)</f>
        <v>19138.39</v>
      </c>
      <c r="D34" s="64">
        <f>SUM(D35:D42)</f>
        <v>15677.65</v>
      </c>
      <c r="E34" s="50">
        <f>$D:$D/$B:$B*100</f>
        <v>30.817412875668087</v>
      </c>
      <c r="F34" s="50">
        <f aca="true" t="shared" si="3" ref="F34:F40">$D:$D/$C:$C*100</f>
        <v>81.9172877133343</v>
      </c>
      <c r="G34" s="64">
        <f>SUM(G35:G42)</f>
        <v>16642.579999999998</v>
      </c>
      <c r="H34" s="50">
        <f>$D:$D/$G:$G*100</f>
        <v>94.20204078934877</v>
      </c>
      <c r="I34" s="64">
        <f>SUM(I35:I42)</f>
        <v>1873.43</v>
      </c>
    </row>
    <row r="35" spans="1:9" ht="76.5" hidden="1">
      <c r="A35" s="56" t="s">
        <v>115</v>
      </c>
      <c r="B35" s="66"/>
      <c r="C35" s="66"/>
      <c r="D35" s="66"/>
      <c r="E35" s="50" t="s">
        <v>112</v>
      </c>
      <c r="F35" s="50" t="e">
        <f t="shared" si="3"/>
        <v>#DIV/0!</v>
      </c>
      <c r="G35" s="66"/>
      <c r="H35" s="50" t="e">
        <f>$D:$D/$G:$G*100</f>
        <v>#DIV/0!</v>
      </c>
      <c r="I35" s="66"/>
    </row>
    <row r="36" spans="1:9" ht="76.5">
      <c r="A36" s="56" t="s">
        <v>119</v>
      </c>
      <c r="B36" s="66">
        <v>26368</v>
      </c>
      <c r="C36" s="66">
        <v>8500</v>
      </c>
      <c r="D36" s="66">
        <v>8460.16</v>
      </c>
      <c r="E36" s="50">
        <f>$D:$D/$B:$B*100</f>
        <v>32.08495145631068</v>
      </c>
      <c r="F36" s="50">
        <f t="shared" si="3"/>
        <v>99.53129411764706</v>
      </c>
      <c r="G36" s="66">
        <v>8491.4</v>
      </c>
      <c r="H36" s="50">
        <f>$D:$D/$G:$G*100</f>
        <v>99.63209835833902</v>
      </c>
      <c r="I36" s="66">
        <v>895.23</v>
      </c>
    </row>
    <row r="37" spans="1:9" ht="76.5">
      <c r="A37" s="56" t="s">
        <v>128</v>
      </c>
      <c r="B37" s="66">
        <v>628</v>
      </c>
      <c r="C37" s="66">
        <v>261.49</v>
      </c>
      <c r="D37" s="66">
        <v>379.84</v>
      </c>
      <c r="E37" s="50">
        <f>$D:$D/$B:$B*100</f>
        <v>60.48407643312102</v>
      </c>
      <c r="F37" s="50">
        <f t="shared" si="3"/>
        <v>145.25985697349802</v>
      </c>
      <c r="G37" s="66">
        <v>0.14</v>
      </c>
      <c r="H37" s="50" t="s">
        <v>111</v>
      </c>
      <c r="I37" s="66">
        <v>77.81</v>
      </c>
    </row>
    <row r="38" spans="1:9" ht="76.5">
      <c r="A38" s="56" t="s">
        <v>120</v>
      </c>
      <c r="B38" s="66">
        <v>530.18</v>
      </c>
      <c r="C38" s="66">
        <v>220.9</v>
      </c>
      <c r="D38" s="66">
        <v>118.88999999999999</v>
      </c>
      <c r="E38" s="50">
        <f>$D:$D/$B:$B*100</f>
        <v>22.4244596174884</v>
      </c>
      <c r="F38" s="50">
        <f t="shared" si="3"/>
        <v>53.82073336351289</v>
      </c>
      <c r="G38" s="66">
        <v>124.07</v>
      </c>
      <c r="H38" s="50">
        <f>$D:$D/$G:$G*100</f>
        <v>95.82493753526235</v>
      </c>
      <c r="I38" s="66">
        <v>27.13</v>
      </c>
    </row>
    <row r="39" spans="1:9" ht="38.25">
      <c r="A39" s="56" t="s">
        <v>121</v>
      </c>
      <c r="B39" s="66">
        <v>19213.07</v>
      </c>
      <c r="C39" s="66">
        <v>8000</v>
      </c>
      <c r="D39" s="66">
        <v>4693.74</v>
      </c>
      <c r="E39" s="50">
        <f>$D:$D/$B:$B*100</f>
        <v>24.42993233252156</v>
      </c>
      <c r="F39" s="50">
        <f t="shared" si="3"/>
        <v>58.67175</v>
      </c>
      <c r="G39" s="66">
        <v>6230.32</v>
      </c>
      <c r="H39" s="50">
        <f>$D:$D/$G:$G*100</f>
        <v>75.33706133874344</v>
      </c>
      <c r="I39" s="66">
        <v>381.77</v>
      </c>
    </row>
    <row r="40" spans="1:9" ht="51">
      <c r="A40" s="56" t="s">
        <v>141</v>
      </c>
      <c r="B40" s="66"/>
      <c r="C40" s="66">
        <v>0</v>
      </c>
      <c r="D40" s="66">
        <v>7.01</v>
      </c>
      <c r="E40" s="50"/>
      <c r="F40" s="50" t="e">
        <f t="shared" si="3"/>
        <v>#DIV/0!</v>
      </c>
      <c r="G40" s="66"/>
      <c r="H40" s="50"/>
      <c r="I40" s="66">
        <v>0</v>
      </c>
    </row>
    <row r="41" spans="1:9" ht="51">
      <c r="A41" s="56" t="s">
        <v>122</v>
      </c>
      <c r="B41" s="66">
        <v>691</v>
      </c>
      <c r="C41" s="66">
        <v>691</v>
      </c>
      <c r="D41" s="66">
        <v>445.23</v>
      </c>
      <c r="E41" s="50">
        <f>$D:$D/$B:$B*100</f>
        <v>64.4327062228654</v>
      </c>
      <c r="F41" s="50" t="s">
        <v>111</v>
      </c>
      <c r="G41" s="66">
        <v>690.92</v>
      </c>
      <c r="H41" s="50" t="s">
        <v>111</v>
      </c>
      <c r="I41" s="66">
        <v>341.58</v>
      </c>
    </row>
    <row r="42" spans="1:9" ht="76.5">
      <c r="A42" s="60" t="s">
        <v>123</v>
      </c>
      <c r="B42" s="66">
        <v>3442.45</v>
      </c>
      <c r="C42" s="66">
        <v>1465</v>
      </c>
      <c r="D42" s="66">
        <v>1572.78</v>
      </c>
      <c r="E42" s="50">
        <f>$D:$D/$B:$B*100</f>
        <v>45.687809554241895</v>
      </c>
      <c r="F42" s="50">
        <f>$D:$D/$C:$C*100</f>
        <v>107.35699658703071</v>
      </c>
      <c r="G42" s="66">
        <v>1105.73</v>
      </c>
      <c r="H42" s="50">
        <f>$D:$D/$G:$G*100</f>
        <v>142.23906378591516</v>
      </c>
      <c r="I42" s="66">
        <v>149.91</v>
      </c>
    </row>
    <row r="43" spans="1:9" ht="29.25" customHeight="1">
      <c r="A43" s="53" t="s">
        <v>13</v>
      </c>
      <c r="B43" s="61">
        <v>515</v>
      </c>
      <c r="C43" s="61">
        <v>342.01</v>
      </c>
      <c r="D43" s="61">
        <v>160.64</v>
      </c>
      <c r="E43" s="50">
        <f>$D:$D/$B:$B*100</f>
        <v>31.192233009708737</v>
      </c>
      <c r="F43" s="50">
        <f>$D:$D/$C:$C*100</f>
        <v>46.96938686003333</v>
      </c>
      <c r="G43" s="61">
        <v>312.04</v>
      </c>
      <c r="H43" s="50">
        <f>$D:$D/$G:$G*100</f>
        <v>51.48057941289578</v>
      </c>
      <c r="I43" s="61">
        <v>-4.66</v>
      </c>
    </row>
    <row r="44" spans="1:9" ht="27" customHeight="1">
      <c r="A44" s="53" t="s">
        <v>96</v>
      </c>
      <c r="B44" s="61">
        <v>1829.19</v>
      </c>
      <c r="C44" s="61">
        <v>714.95</v>
      </c>
      <c r="D44" s="61">
        <v>1413.82</v>
      </c>
      <c r="E44" s="50">
        <f>$D:$D/$B:$B*100</f>
        <v>77.29213477003482</v>
      </c>
      <c r="F44" s="50">
        <f>$D:$D/$C:$C*100</f>
        <v>197.75089167074617</v>
      </c>
      <c r="G44" s="61">
        <v>1138.91</v>
      </c>
      <c r="H44" s="50">
        <f>$D:$D/$G:$G*100</f>
        <v>124.13799158844859</v>
      </c>
      <c r="I44" s="61">
        <v>123.99</v>
      </c>
    </row>
    <row r="45" spans="1:9" ht="25.5">
      <c r="A45" s="59" t="s">
        <v>14</v>
      </c>
      <c r="B45" s="62">
        <f>B46+B47+B48</f>
        <v>1497.5</v>
      </c>
      <c r="C45" s="62">
        <f>C46+C47+C48</f>
        <v>501</v>
      </c>
      <c r="D45" s="62">
        <f>D46+D47+D48</f>
        <v>1349.99</v>
      </c>
      <c r="E45" s="50">
        <f>$D:$D/$B:$B*100</f>
        <v>90.14958263772955</v>
      </c>
      <c r="F45" s="50">
        <f>$D:$D/$C:$C*100</f>
        <v>269.45908183632736</v>
      </c>
      <c r="G45" s="62">
        <f>G46+G47+G48</f>
        <v>1097.99</v>
      </c>
      <c r="H45" s="50">
        <f>$D:$D/$G:$G*100</f>
        <v>122.95102869789343</v>
      </c>
      <c r="I45" s="62">
        <f>I46+I47+I48</f>
        <v>588.46</v>
      </c>
    </row>
    <row r="46" spans="1:9" ht="12.75">
      <c r="A46" s="56" t="s">
        <v>94</v>
      </c>
      <c r="B46" s="66">
        <v>0</v>
      </c>
      <c r="C46" s="66">
        <v>0</v>
      </c>
      <c r="D46" s="66">
        <v>413.05</v>
      </c>
      <c r="E46" s="50" t="s">
        <v>111</v>
      </c>
      <c r="F46" s="50" t="s">
        <v>111</v>
      </c>
      <c r="G46" s="66">
        <v>0</v>
      </c>
      <c r="H46" s="50" t="s">
        <v>111</v>
      </c>
      <c r="I46" s="66">
        <v>413.05</v>
      </c>
    </row>
    <row r="47" spans="1:9" ht="76.5">
      <c r="A47" s="56" t="s">
        <v>95</v>
      </c>
      <c r="B47" s="66">
        <v>97.5</v>
      </c>
      <c r="C47" s="66">
        <v>61</v>
      </c>
      <c r="D47" s="66">
        <v>98.3</v>
      </c>
      <c r="E47" s="50" t="s">
        <v>112</v>
      </c>
      <c r="F47" s="50">
        <f aca="true" t="shared" si="4" ref="F47:F59">$D:$D/$C:$C*100</f>
        <v>161.14754098360655</v>
      </c>
      <c r="G47" s="66">
        <v>62.82</v>
      </c>
      <c r="H47" s="50">
        <f aca="true" t="shared" si="5" ref="H47:H52">$D:$D/$G:$G*100</f>
        <v>156.47882839859918</v>
      </c>
      <c r="I47" s="66">
        <v>24.38</v>
      </c>
    </row>
    <row r="48" spans="1:9" ht="12.75">
      <c r="A48" s="60" t="s">
        <v>93</v>
      </c>
      <c r="B48" s="66">
        <v>1400</v>
      </c>
      <c r="C48" s="66">
        <v>440</v>
      </c>
      <c r="D48" s="66">
        <v>838.64</v>
      </c>
      <c r="E48" s="50">
        <f aca="true" t="shared" si="6" ref="E48:E53">$D:$D/$B:$B*100</f>
        <v>59.902857142857144</v>
      </c>
      <c r="F48" s="50">
        <f t="shared" si="4"/>
        <v>190.6</v>
      </c>
      <c r="G48" s="66">
        <v>1035.17</v>
      </c>
      <c r="H48" s="50">
        <f t="shared" si="5"/>
        <v>81.01471255928978</v>
      </c>
      <c r="I48" s="66">
        <v>151.03</v>
      </c>
    </row>
    <row r="49" spans="1:9" ht="12.75">
      <c r="A49" s="53" t="s">
        <v>15</v>
      </c>
      <c r="B49" s="62">
        <v>1972.8</v>
      </c>
      <c r="C49" s="62">
        <v>1290.26</v>
      </c>
      <c r="D49" s="62">
        <v>1292.48</v>
      </c>
      <c r="E49" s="50">
        <f t="shared" si="6"/>
        <v>65.51500405515004</v>
      </c>
      <c r="F49" s="50">
        <f t="shared" si="4"/>
        <v>100.17205834482972</v>
      </c>
      <c r="G49" s="62">
        <v>5107.55</v>
      </c>
      <c r="H49" s="50">
        <f t="shared" si="5"/>
        <v>25.305283355033236</v>
      </c>
      <c r="I49" s="62">
        <v>71.26</v>
      </c>
    </row>
    <row r="50" spans="1:9" ht="63.75" hidden="1">
      <c r="A50" s="56" t="s">
        <v>129</v>
      </c>
      <c r="B50" s="66"/>
      <c r="C50" s="66"/>
      <c r="D50" s="66"/>
      <c r="E50" s="50" t="e">
        <f t="shared" si="6"/>
        <v>#DIV/0!</v>
      </c>
      <c r="F50" s="50" t="e">
        <f t="shared" si="4"/>
        <v>#DIV/0!</v>
      </c>
      <c r="G50" s="66"/>
      <c r="H50" s="50" t="e">
        <f t="shared" si="5"/>
        <v>#DIV/0!</v>
      </c>
      <c r="I50" s="66"/>
    </row>
    <row r="51" spans="1:9" ht="89.25" hidden="1">
      <c r="A51" s="56" t="s">
        <v>130</v>
      </c>
      <c r="B51" s="66"/>
      <c r="C51" s="66"/>
      <c r="D51" s="66"/>
      <c r="E51" s="50" t="e">
        <f t="shared" si="6"/>
        <v>#DIV/0!</v>
      </c>
      <c r="F51" s="50" t="e">
        <f t="shared" si="4"/>
        <v>#DIV/0!</v>
      </c>
      <c r="G51" s="66"/>
      <c r="H51" s="50" t="e">
        <f t="shared" si="5"/>
        <v>#DIV/0!</v>
      </c>
      <c r="I51" s="66"/>
    </row>
    <row r="52" spans="1:9" ht="14.25" customHeight="1" hidden="1">
      <c r="A52" s="56" t="s">
        <v>131</v>
      </c>
      <c r="B52" s="66"/>
      <c r="C52" s="66"/>
      <c r="D52" s="66"/>
      <c r="E52" s="50" t="e">
        <f t="shared" si="6"/>
        <v>#DIV/0!</v>
      </c>
      <c r="F52" s="50" t="e">
        <f t="shared" si="4"/>
        <v>#DIV/0!</v>
      </c>
      <c r="G52" s="66"/>
      <c r="H52" s="50" t="e">
        <f t="shared" si="5"/>
        <v>#DIV/0!</v>
      </c>
      <c r="I52" s="66"/>
    </row>
    <row r="53" spans="1:9" ht="63.75" hidden="1">
      <c r="A53" s="56" t="s">
        <v>132</v>
      </c>
      <c r="B53" s="66"/>
      <c r="C53" s="66"/>
      <c r="D53" s="66"/>
      <c r="E53" s="50" t="e">
        <f t="shared" si="6"/>
        <v>#DIV/0!</v>
      </c>
      <c r="F53" s="50" t="e">
        <f t="shared" si="4"/>
        <v>#DIV/0!</v>
      </c>
      <c r="G53" s="66"/>
      <c r="H53" s="50" t="s">
        <v>112</v>
      </c>
      <c r="I53" s="66"/>
    </row>
    <row r="54" spans="1:9" ht="63.75" hidden="1">
      <c r="A54" s="56" t="s">
        <v>133</v>
      </c>
      <c r="B54" s="66"/>
      <c r="C54" s="66"/>
      <c r="D54" s="66"/>
      <c r="E54" s="50" t="s">
        <v>112</v>
      </c>
      <c r="F54" s="50" t="e">
        <f t="shared" si="4"/>
        <v>#DIV/0!</v>
      </c>
      <c r="G54" s="66"/>
      <c r="H54" s="50" t="e">
        <f>$D:$D/$G:$G*100</f>
        <v>#DIV/0!</v>
      </c>
      <c r="I54" s="66"/>
    </row>
    <row r="55" spans="1:9" ht="63.75" hidden="1">
      <c r="A55" s="56" t="s">
        <v>134</v>
      </c>
      <c r="B55" s="66"/>
      <c r="C55" s="66"/>
      <c r="D55" s="66"/>
      <c r="E55" s="50" t="e">
        <f>$D:$D/$B:$B*100</f>
        <v>#DIV/0!</v>
      </c>
      <c r="F55" s="50" t="e">
        <f t="shared" si="4"/>
        <v>#DIV/0!</v>
      </c>
      <c r="G55" s="66"/>
      <c r="H55" s="50" t="e">
        <f>$D:$D/$G:$G*100</f>
        <v>#DIV/0!</v>
      </c>
      <c r="I55" s="66"/>
    </row>
    <row r="56" spans="1:9" ht="76.5" hidden="1">
      <c r="A56" s="56" t="s">
        <v>135</v>
      </c>
      <c r="B56" s="66"/>
      <c r="C56" s="66"/>
      <c r="D56" s="66"/>
      <c r="E56" s="50" t="e">
        <f>$D:$D/$B:$B*100</f>
        <v>#DIV/0!</v>
      </c>
      <c r="F56" s="50" t="e">
        <f t="shared" si="4"/>
        <v>#DIV/0!</v>
      </c>
      <c r="G56" s="66"/>
      <c r="H56" s="50" t="e">
        <f>$D:$D/$G:$G*100</f>
        <v>#DIV/0!</v>
      </c>
      <c r="I56" s="66"/>
    </row>
    <row r="57" spans="1:9" ht="52.5" customHeight="1" hidden="1">
      <c r="A57" s="56" t="s">
        <v>136</v>
      </c>
      <c r="B57" s="66"/>
      <c r="C57" s="66"/>
      <c r="D57" s="66"/>
      <c r="E57" s="50" t="e">
        <f>$D:$D/$B:$B*100</f>
        <v>#DIV/0!</v>
      </c>
      <c r="F57" s="50" t="e">
        <f t="shared" si="4"/>
        <v>#DIV/0!</v>
      </c>
      <c r="G57" s="66"/>
      <c r="H57" s="50" t="e">
        <f>$D:$D/$G:$G*100</f>
        <v>#DIV/0!</v>
      </c>
      <c r="I57" s="66"/>
    </row>
    <row r="58" spans="1:9" ht="76.5" hidden="1">
      <c r="A58" s="56" t="s">
        <v>137</v>
      </c>
      <c r="B58" s="66"/>
      <c r="C58" s="66"/>
      <c r="D58" s="66"/>
      <c r="E58" s="50" t="s">
        <v>111</v>
      </c>
      <c r="F58" s="50" t="e">
        <f t="shared" si="4"/>
        <v>#DIV/0!</v>
      </c>
      <c r="G58" s="66"/>
      <c r="H58" s="50" t="s">
        <v>111</v>
      </c>
      <c r="I58" s="66"/>
    </row>
    <row r="59" spans="1:9" ht="12.75" hidden="1">
      <c r="A59" s="56" t="s">
        <v>138</v>
      </c>
      <c r="B59" s="66"/>
      <c r="C59" s="66"/>
      <c r="D59" s="66"/>
      <c r="E59" s="50" t="e">
        <f aca="true" t="shared" si="7" ref="E59:E67">$D:$D/$B:$B*100</f>
        <v>#DIV/0!</v>
      </c>
      <c r="F59" s="50" t="e">
        <f t="shared" si="4"/>
        <v>#DIV/0!</v>
      </c>
      <c r="G59" s="66"/>
      <c r="H59" s="50" t="s">
        <v>112</v>
      </c>
      <c r="I59" s="66"/>
    </row>
    <row r="60" spans="1:9" ht="12.75">
      <c r="A60" s="52" t="s">
        <v>16</v>
      </c>
      <c r="B60" s="61">
        <v>160.35</v>
      </c>
      <c r="C60" s="61">
        <v>40</v>
      </c>
      <c r="D60" s="61">
        <v>-54.19</v>
      </c>
      <c r="E60" s="50">
        <f t="shared" si="7"/>
        <v>-33.79482382288743</v>
      </c>
      <c r="F60" s="50" t="s">
        <v>111</v>
      </c>
      <c r="G60" s="61">
        <v>53.24</v>
      </c>
      <c r="H60" s="50">
        <f aca="true" t="shared" si="8" ref="H60:H66">$D:$D/$G:$G*100</f>
        <v>-101.78437265214124</v>
      </c>
      <c r="I60" s="61">
        <v>14.58</v>
      </c>
    </row>
    <row r="61" spans="1:9" ht="12.75">
      <c r="A61" s="59" t="s">
        <v>17</v>
      </c>
      <c r="B61" s="62">
        <f>B8+B15+B20+B24+B27+B31+B34+B43+B44+B45+B60+B49</f>
        <v>442319.4799999999</v>
      </c>
      <c r="C61" s="62">
        <f>C8+C15+C20+C24+C27+C31+C34+C43+C44+C45+C60+C49</f>
        <v>155600.58000000002</v>
      </c>
      <c r="D61" s="62">
        <f>D8+D15+D20+D24+D27+D31+D34+D43+D44+D45+D60+D49</f>
        <v>154661.89</v>
      </c>
      <c r="E61" s="50">
        <f t="shared" si="7"/>
        <v>34.96610413812207</v>
      </c>
      <c r="F61" s="50">
        <f aca="true" t="shared" si="9" ref="F61:F66">$D:$D/$C:$C*100</f>
        <v>99.39673104046271</v>
      </c>
      <c r="G61" s="62">
        <f>G8+G15+G20+G24+G27+G31+G34+G43+G44+G45+G60+G49</f>
        <v>155699.99999999997</v>
      </c>
      <c r="H61" s="50">
        <f t="shared" si="8"/>
        <v>99.33326268465</v>
      </c>
      <c r="I61" s="62">
        <f>I8+I15+I20+I24+I27+I31+I34+I43+I44+I45+I60+I49</f>
        <v>24373.72</v>
      </c>
    </row>
    <row r="62" spans="1:9" ht="16.5" customHeight="1">
      <c r="A62" s="59" t="s">
        <v>18</v>
      </c>
      <c r="B62" s="62">
        <f>B63+B69+B68</f>
        <v>1996762.33</v>
      </c>
      <c r="C62" s="62">
        <f>C63+C69+C68</f>
        <v>604314.6300000001</v>
      </c>
      <c r="D62" s="62">
        <f>D63+D69+D68</f>
        <v>603906.0399999999</v>
      </c>
      <c r="E62" s="50">
        <f t="shared" si="7"/>
        <v>30.244262470636645</v>
      </c>
      <c r="F62" s="50">
        <f t="shared" si="9"/>
        <v>99.93238786888212</v>
      </c>
      <c r="G62" s="62">
        <f>G63+G69+G68</f>
        <v>578108.01</v>
      </c>
      <c r="H62" s="50">
        <f t="shared" si="8"/>
        <v>104.4624930901753</v>
      </c>
      <c r="I62" s="62">
        <f>I63+I69+I68</f>
        <v>143715.47999999998</v>
      </c>
    </row>
    <row r="63" spans="1:9" ht="25.5" customHeight="1">
      <c r="A63" s="59" t="s">
        <v>19</v>
      </c>
      <c r="B63" s="62">
        <f>B64+B65+B67+B66</f>
        <v>1999031.53</v>
      </c>
      <c r="C63" s="62">
        <f>C64+C65+C67+C66</f>
        <v>606583.8300000001</v>
      </c>
      <c r="D63" s="62">
        <f>D64+D65+D67+D66</f>
        <v>606583.85</v>
      </c>
      <c r="E63" s="50">
        <f t="shared" si="7"/>
        <v>30.343886071671918</v>
      </c>
      <c r="F63" s="50">
        <f t="shared" si="9"/>
        <v>100.00000329715348</v>
      </c>
      <c r="G63" s="62">
        <f>G64+G65+G67+G66</f>
        <v>578975.09</v>
      </c>
      <c r="H63" s="50">
        <f t="shared" si="8"/>
        <v>104.7685574866442</v>
      </c>
      <c r="I63" s="62">
        <f>I64+I65+I67+I66</f>
        <v>143721.09999999998</v>
      </c>
    </row>
    <row r="64" spans="1:9" ht="13.5" customHeight="1">
      <c r="A64" s="56" t="s">
        <v>108</v>
      </c>
      <c r="B64" s="66">
        <v>473017.9</v>
      </c>
      <c r="C64" s="66">
        <v>188527.6</v>
      </c>
      <c r="D64" s="66">
        <v>188527.6</v>
      </c>
      <c r="E64" s="50">
        <f t="shared" si="7"/>
        <v>39.8563352465097</v>
      </c>
      <c r="F64" s="50">
        <f t="shared" si="9"/>
        <v>100</v>
      </c>
      <c r="G64" s="66">
        <v>163738.28</v>
      </c>
      <c r="H64" s="50">
        <f t="shared" si="8"/>
        <v>115.13959960981634</v>
      </c>
      <c r="I64" s="66">
        <v>26293.6</v>
      </c>
    </row>
    <row r="65" spans="1:9" ht="13.5" customHeight="1">
      <c r="A65" s="56" t="s">
        <v>109</v>
      </c>
      <c r="B65" s="66">
        <v>495378.37</v>
      </c>
      <c r="C65" s="66">
        <v>29735.61</v>
      </c>
      <c r="D65" s="66">
        <v>29735.620000000003</v>
      </c>
      <c r="E65" s="50">
        <f t="shared" si="7"/>
        <v>6.002607663309966</v>
      </c>
      <c r="F65" s="50">
        <f t="shared" si="9"/>
        <v>100.000033629712</v>
      </c>
      <c r="G65" s="66">
        <v>48973.2</v>
      </c>
      <c r="H65" s="50">
        <f t="shared" si="8"/>
        <v>60.71814788496567</v>
      </c>
      <c r="I65" s="66">
        <v>9070.65</v>
      </c>
    </row>
    <row r="66" spans="1:9" ht="13.5" customHeight="1">
      <c r="A66" s="56" t="s">
        <v>110</v>
      </c>
      <c r="B66" s="66">
        <v>1010703.86</v>
      </c>
      <c r="C66" s="66">
        <v>385369.01</v>
      </c>
      <c r="D66" s="66">
        <v>385369.02</v>
      </c>
      <c r="E66" s="50">
        <f t="shared" si="7"/>
        <v>38.128776909984296</v>
      </c>
      <c r="F66" s="50">
        <f t="shared" si="9"/>
        <v>100.00000259491546</v>
      </c>
      <c r="G66" s="66">
        <v>364679.03</v>
      </c>
      <c r="H66" s="50">
        <f t="shared" si="8"/>
        <v>105.67347949784774</v>
      </c>
      <c r="I66" s="66">
        <v>105610.9</v>
      </c>
    </row>
    <row r="67" spans="1:9" ht="12.75">
      <c r="A67" s="2" t="s">
        <v>124</v>
      </c>
      <c r="B67" s="66">
        <v>19931.399999999998</v>
      </c>
      <c r="C67" s="66">
        <v>2951.6099999999997</v>
      </c>
      <c r="D67" s="66">
        <v>2951.6099999999997</v>
      </c>
      <c r="E67" s="50">
        <f t="shared" si="7"/>
        <v>14.80884433607273</v>
      </c>
      <c r="F67" s="50" t="s">
        <v>111</v>
      </c>
      <c r="G67" s="66">
        <v>1584.58</v>
      </c>
      <c r="H67" s="50" t="s">
        <v>111</v>
      </c>
      <c r="I67" s="66">
        <v>2745.95</v>
      </c>
    </row>
    <row r="68" spans="1:9" ht="12.75">
      <c r="A68" s="59" t="s">
        <v>113</v>
      </c>
      <c r="B68" s="66"/>
      <c r="C68" s="66"/>
      <c r="D68" s="66"/>
      <c r="E68" s="50" t="s">
        <v>112</v>
      </c>
      <c r="F68" s="50" t="s">
        <v>111</v>
      </c>
      <c r="G68" s="66">
        <v>0</v>
      </c>
      <c r="H68" s="50" t="s">
        <v>112</v>
      </c>
      <c r="I68" s="66"/>
    </row>
    <row r="69" spans="1:9" ht="25.5">
      <c r="A69" s="59" t="s">
        <v>21</v>
      </c>
      <c r="B69" s="61">
        <v>-2269.2</v>
      </c>
      <c r="C69" s="61">
        <v>-2269.2</v>
      </c>
      <c r="D69" s="61">
        <v>-2677.8099999999995</v>
      </c>
      <c r="E69" s="50" t="s">
        <v>112</v>
      </c>
      <c r="F69" s="50" t="s">
        <v>111</v>
      </c>
      <c r="G69" s="61">
        <v>-867.08</v>
      </c>
      <c r="H69" s="50">
        <f>$D:$D/$G:$G*100</f>
        <v>308.83078839322775</v>
      </c>
      <c r="I69" s="61">
        <v>-5.62</v>
      </c>
    </row>
    <row r="70" spans="1:9" ht="17.25" customHeight="1" hidden="1">
      <c r="A70" s="52" t="s">
        <v>20</v>
      </c>
      <c r="B70" s="62">
        <f>B62+B61</f>
        <v>2439081.81</v>
      </c>
      <c r="C70" s="62">
        <f>C62+C61</f>
        <v>759915.2100000002</v>
      </c>
      <c r="D70" s="62">
        <f>D62+D61</f>
        <v>758567.9299999999</v>
      </c>
      <c r="E70" s="50">
        <f>$D:$D/$B:$B*100</f>
        <v>31.10055295767221</v>
      </c>
      <c r="F70" s="50">
        <f>$D:$D/$C:$C*100</f>
        <v>99.82270653590415</v>
      </c>
      <c r="G70" s="62">
        <f>G62+G61</f>
        <v>733808.01</v>
      </c>
      <c r="H70" s="50">
        <f>$D:$D/$G:$G*100</f>
        <v>103.3741686739015</v>
      </c>
      <c r="I70" s="62">
        <f>I62+I61</f>
        <v>168089.19999999998</v>
      </c>
    </row>
    <row r="71" spans="1:9" ht="12.75">
      <c r="A71" s="52" t="s">
        <v>20</v>
      </c>
      <c r="B71" s="35">
        <f>B70</f>
        <v>2439081.81</v>
      </c>
      <c r="C71" s="35">
        <f aca="true" t="shared" si="10" ref="C71:I71">C70</f>
        <v>759915.2100000002</v>
      </c>
      <c r="D71" s="35">
        <f t="shared" si="10"/>
        <v>758567.9299999999</v>
      </c>
      <c r="E71" s="35">
        <f t="shared" si="10"/>
        <v>31.10055295767221</v>
      </c>
      <c r="F71" s="35">
        <f t="shared" si="10"/>
        <v>99.82270653590415</v>
      </c>
      <c r="G71" s="35">
        <f t="shared" si="10"/>
        <v>733808.01</v>
      </c>
      <c r="H71" s="35">
        <f t="shared" si="10"/>
        <v>103.3741686739015</v>
      </c>
      <c r="I71" s="35">
        <f t="shared" si="10"/>
        <v>168089.19999999998</v>
      </c>
    </row>
    <row r="72" spans="1:9" ht="12.75">
      <c r="A72" s="85" t="s">
        <v>22</v>
      </c>
      <c r="B72" s="86"/>
      <c r="C72" s="86"/>
      <c r="D72" s="86"/>
      <c r="E72" s="86"/>
      <c r="F72" s="86"/>
      <c r="G72" s="86"/>
      <c r="H72" s="86"/>
      <c r="I72" s="87"/>
    </row>
    <row r="73" spans="1:9" ht="12.75">
      <c r="A73" s="7" t="s">
        <v>23</v>
      </c>
      <c r="B73" s="35">
        <f>B74+B75+B76+B77+B78+B79+B80+B81</f>
        <v>135130</v>
      </c>
      <c r="C73" s="35">
        <f>C74+C75+C76+C77+C78+C79+C80+C81</f>
        <v>42779</v>
      </c>
      <c r="D73" s="35">
        <f>D74+D75+D76+D77+D78+D79+D80+D81</f>
        <v>41554.8</v>
      </c>
      <c r="E73" s="26">
        <f>$D:$D/$B:$B*100</f>
        <v>30.751720565381486</v>
      </c>
      <c r="F73" s="26">
        <f>$D:$D/$C:$C*100</f>
        <v>97.13831552864724</v>
      </c>
      <c r="G73" s="35">
        <f>G74+G75+G76+G77+G78+G79+G80+G81</f>
        <v>39596</v>
      </c>
      <c r="H73" s="26">
        <f>$D:$D/$G:$G*100</f>
        <v>104.9469643398323</v>
      </c>
      <c r="I73" s="35" t="e">
        <f>I74+I75+I76+I77+I78+I79+I80+I81</f>
        <v>#REF!</v>
      </c>
    </row>
    <row r="74" spans="1:9" ht="14.25" customHeight="1">
      <c r="A74" s="8" t="s">
        <v>24</v>
      </c>
      <c r="B74" s="36">
        <v>2230.1</v>
      </c>
      <c r="C74" s="36">
        <v>591.4</v>
      </c>
      <c r="D74" s="36">
        <v>591.4</v>
      </c>
      <c r="E74" s="29">
        <f>$D:$D/$B:$B*100</f>
        <v>26.518990179812562</v>
      </c>
      <c r="F74" s="29">
        <f>$D:$D/$C:$C*100</f>
        <v>100</v>
      </c>
      <c r="G74" s="36">
        <v>289.7</v>
      </c>
      <c r="H74" s="29">
        <f>$D:$D/$G:$G*100</f>
        <v>204.1422160856058</v>
      </c>
      <c r="I74" s="36" t="e">
        <f>D74-#REF!</f>
        <v>#REF!</v>
      </c>
    </row>
    <row r="75" spans="1:9" ht="12.75">
      <c r="A75" s="8" t="s">
        <v>25</v>
      </c>
      <c r="B75" s="36">
        <v>5806.3</v>
      </c>
      <c r="C75" s="36">
        <v>2040.5</v>
      </c>
      <c r="D75" s="36">
        <v>1700.1</v>
      </c>
      <c r="E75" s="29">
        <f>$D:$D/$B:$B*100</f>
        <v>29.28026454024077</v>
      </c>
      <c r="F75" s="29">
        <f>$D:$D/$C:$C*100</f>
        <v>83.31781426121049</v>
      </c>
      <c r="G75" s="36">
        <v>1728</v>
      </c>
      <c r="H75" s="29">
        <f>$D:$D/$G:$G*100</f>
        <v>98.38541666666666</v>
      </c>
      <c r="I75" s="36" t="e">
        <f>D75-#REF!</f>
        <v>#REF!</v>
      </c>
    </row>
    <row r="76" spans="1:9" ht="25.5">
      <c r="A76" s="8" t="s">
        <v>26</v>
      </c>
      <c r="B76" s="36">
        <v>50584.7</v>
      </c>
      <c r="C76" s="36">
        <v>17766.9</v>
      </c>
      <c r="D76" s="36">
        <v>17383.9</v>
      </c>
      <c r="E76" s="29">
        <f>$D:$D/$B:$B*100</f>
        <v>34.365924874517404</v>
      </c>
      <c r="F76" s="29">
        <f>$D:$D/$C:$C*100</f>
        <v>97.8443059847244</v>
      </c>
      <c r="G76" s="36">
        <v>15812.7</v>
      </c>
      <c r="H76" s="29">
        <f>$D:$D/$G:$G*100</f>
        <v>109.93631701101015</v>
      </c>
      <c r="I76" s="36" t="e">
        <f>D76-#REF!</f>
        <v>#REF!</v>
      </c>
    </row>
    <row r="77" spans="1:9" ht="12.75">
      <c r="A77" s="8" t="s">
        <v>72</v>
      </c>
      <c r="B77" s="45">
        <v>30.1</v>
      </c>
      <c r="C77" s="45">
        <v>30.1</v>
      </c>
      <c r="D77" s="45">
        <v>0</v>
      </c>
      <c r="E77" s="29">
        <v>0</v>
      </c>
      <c r="F77" s="29">
        <v>0</v>
      </c>
      <c r="G77" s="45">
        <v>0</v>
      </c>
      <c r="H77" s="29">
        <v>0</v>
      </c>
      <c r="I77" s="36" t="e">
        <f>D77-#REF!</f>
        <v>#REF!</v>
      </c>
    </row>
    <row r="78" spans="1:9" ht="25.5">
      <c r="A78" s="1" t="s">
        <v>27</v>
      </c>
      <c r="B78" s="28">
        <v>13022.4</v>
      </c>
      <c r="C78" s="28">
        <v>5797.9</v>
      </c>
      <c r="D78" s="28">
        <v>5457</v>
      </c>
      <c r="E78" s="29">
        <f>$D:$D/$B:$B*100</f>
        <v>41.904718024327316</v>
      </c>
      <c r="F78" s="29">
        <v>0</v>
      </c>
      <c r="G78" s="28">
        <v>4897.7</v>
      </c>
      <c r="H78" s="29">
        <f>$D:$D/$G:$G*100</f>
        <v>111.41964595626519</v>
      </c>
      <c r="I78" s="36" t="e">
        <f>D78-#REF!</f>
        <v>#REF!</v>
      </c>
    </row>
    <row r="79" spans="1:9" ht="12.75" hidden="1">
      <c r="A79" s="8" t="s">
        <v>28</v>
      </c>
      <c r="B79" s="36">
        <v>0</v>
      </c>
      <c r="C79" s="36">
        <v>0</v>
      </c>
      <c r="D79" s="36">
        <v>0</v>
      </c>
      <c r="E79" s="29">
        <v>0</v>
      </c>
      <c r="F79" s="29">
        <v>0</v>
      </c>
      <c r="G79" s="36">
        <v>0</v>
      </c>
      <c r="H79" s="29">
        <v>0</v>
      </c>
      <c r="I79" s="36" t="e">
        <f>D79-#REF!</f>
        <v>#REF!</v>
      </c>
    </row>
    <row r="80" spans="1:9" ht="12.75">
      <c r="A80" s="8" t="s">
        <v>29</v>
      </c>
      <c r="B80" s="36">
        <v>1056</v>
      </c>
      <c r="C80" s="36">
        <v>0</v>
      </c>
      <c r="D80" s="36">
        <v>0</v>
      </c>
      <c r="E80" s="29">
        <f>$D:$D/$B:$B*100</f>
        <v>0</v>
      </c>
      <c r="F80" s="29">
        <v>0</v>
      </c>
      <c r="G80" s="36">
        <v>0</v>
      </c>
      <c r="H80" s="29">
        <v>0</v>
      </c>
      <c r="I80" s="36" t="e">
        <f>D80-#REF!</f>
        <v>#REF!</v>
      </c>
    </row>
    <row r="81" spans="1:9" ht="12.75">
      <c r="A81" s="1" t="s">
        <v>30</v>
      </c>
      <c r="B81" s="36">
        <v>62400.4</v>
      </c>
      <c r="C81" s="36">
        <v>16552.2</v>
      </c>
      <c r="D81" s="36">
        <v>16422.4</v>
      </c>
      <c r="E81" s="29">
        <f>$D:$D/$B:$B*100</f>
        <v>26.317780014230678</v>
      </c>
      <c r="F81" s="29">
        <f>$D:$D/$C:$C*100</f>
        <v>99.21581421200808</v>
      </c>
      <c r="G81" s="36">
        <v>16867.9</v>
      </c>
      <c r="H81" s="29">
        <f>$D:$D/$G:$G*100</f>
        <v>97.35888877690762</v>
      </c>
      <c r="I81" s="36" t="e">
        <f>D81-#REF!</f>
        <v>#REF!</v>
      </c>
    </row>
    <row r="82" spans="1:9" ht="12.75">
      <c r="A82" s="7" t="s">
        <v>31</v>
      </c>
      <c r="B82" s="27">
        <v>377.1</v>
      </c>
      <c r="C82" s="27">
        <v>211.8</v>
      </c>
      <c r="D82" s="35">
        <v>131.1</v>
      </c>
      <c r="E82" s="26">
        <f>$D:$D/$B:$B*100</f>
        <v>34.76531424025457</v>
      </c>
      <c r="F82" s="26">
        <f>$D:$D/$C:$C*100</f>
        <v>61.89801699716714</v>
      </c>
      <c r="G82" s="35">
        <v>124.5</v>
      </c>
      <c r="H82" s="26">
        <v>0</v>
      </c>
      <c r="I82" s="35" t="e">
        <f>D82-#REF!</f>
        <v>#REF!</v>
      </c>
    </row>
    <row r="83" spans="1:9" ht="25.5">
      <c r="A83" s="9" t="s">
        <v>32</v>
      </c>
      <c r="B83" s="27">
        <v>4849.7</v>
      </c>
      <c r="C83" s="27">
        <v>1302.7</v>
      </c>
      <c r="D83" s="27">
        <v>1276.9</v>
      </c>
      <c r="E83" s="26">
        <f>$D:$D/$B:$B*100</f>
        <v>26.32946367816566</v>
      </c>
      <c r="F83" s="26">
        <f>$D:$D/$C:$C*100</f>
        <v>98.0194979657634</v>
      </c>
      <c r="G83" s="27">
        <v>1226.1</v>
      </c>
      <c r="H83" s="26">
        <f>$D:$D/$G:$G*100</f>
        <v>104.14321833455674</v>
      </c>
      <c r="I83" s="35" t="e">
        <f>D83-#REF!</f>
        <v>#REF!</v>
      </c>
    </row>
    <row r="84" spans="1:9" ht="12.75">
      <c r="A84" s="7" t="s">
        <v>33</v>
      </c>
      <c r="B84" s="35">
        <f>B85+B86+B87+B88+B89</f>
        <v>177463.99999999997</v>
      </c>
      <c r="C84" s="35">
        <f>C85+C86+C87+C88+C89</f>
        <v>25380.3</v>
      </c>
      <c r="D84" s="35">
        <f>D85+D86+D87+D88+D89</f>
        <v>21369</v>
      </c>
      <c r="E84" s="26">
        <f>$D:$D/$B:$B*100</f>
        <v>12.041315421719338</v>
      </c>
      <c r="F84" s="26">
        <f>$D:$D/$C:$C*100</f>
        <v>84.19522227869646</v>
      </c>
      <c r="G84" s="35">
        <f>G85+G86+G87+G88+G89</f>
        <v>19549.300000000003</v>
      </c>
      <c r="H84" s="26">
        <f>$D:$D/$G:$G*100</f>
        <v>109.30826167688868</v>
      </c>
      <c r="I84" s="35" t="e">
        <f>I85+I86+I87+I88+I89</f>
        <v>#REF!</v>
      </c>
    </row>
    <row r="85" spans="1:9" ht="12.75" hidden="1">
      <c r="A85" s="10" t="s">
        <v>64</v>
      </c>
      <c r="B85" s="36"/>
      <c r="C85" s="36"/>
      <c r="D85" s="36"/>
      <c r="E85" s="29">
        <v>0</v>
      </c>
      <c r="F85" s="29">
        <v>0</v>
      </c>
      <c r="G85" s="36"/>
      <c r="H85" s="29">
        <v>0</v>
      </c>
      <c r="I85" s="36" t="e">
        <f>D85-#REF!</f>
        <v>#REF!</v>
      </c>
    </row>
    <row r="86" spans="1:9" ht="12.75">
      <c r="A86" s="10" t="s">
        <v>67</v>
      </c>
      <c r="B86" s="36">
        <v>48299.2</v>
      </c>
      <c r="C86" s="36">
        <v>0</v>
      </c>
      <c r="D86" s="36">
        <v>0</v>
      </c>
      <c r="E86" s="29">
        <v>0</v>
      </c>
      <c r="F86" s="29">
        <v>0</v>
      </c>
      <c r="G86" s="36">
        <v>0</v>
      </c>
      <c r="H86" s="29">
        <v>0</v>
      </c>
      <c r="I86" s="36" t="e">
        <f>D86-#REF!</f>
        <v>#REF!</v>
      </c>
    </row>
    <row r="87" spans="1:9" ht="12.75">
      <c r="A87" s="8" t="s">
        <v>34</v>
      </c>
      <c r="B87" s="36">
        <v>24097</v>
      </c>
      <c r="C87" s="36">
        <v>7530.8</v>
      </c>
      <c r="D87" s="36">
        <v>7530.8</v>
      </c>
      <c r="E87" s="29">
        <f>$D:$D/$B:$B*100</f>
        <v>31.252023073411628</v>
      </c>
      <c r="F87" s="29">
        <v>0</v>
      </c>
      <c r="G87" s="36">
        <v>6354.8</v>
      </c>
      <c r="H87" s="29">
        <v>0</v>
      </c>
      <c r="I87" s="36" t="e">
        <f>D87-#REF!</f>
        <v>#REF!</v>
      </c>
    </row>
    <row r="88" spans="1:9" ht="12.75">
      <c r="A88" s="10" t="s">
        <v>77</v>
      </c>
      <c r="B88" s="28">
        <v>93929.4</v>
      </c>
      <c r="C88" s="28">
        <v>13972.8</v>
      </c>
      <c r="D88" s="28">
        <v>9972.8</v>
      </c>
      <c r="E88" s="29">
        <f>$D:$D/$B:$B*100</f>
        <v>10.61733599916533</v>
      </c>
      <c r="F88" s="29">
        <f>$D:$D/$C:$C*100</f>
        <v>71.37295316615138</v>
      </c>
      <c r="G88" s="28">
        <v>9391.6</v>
      </c>
      <c r="H88" s="29">
        <v>0</v>
      </c>
      <c r="I88" s="36" t="e">
        <f>D88-#REF!</f>
        <v>#REF!</v>
      </c>
    </row>
    <row r="89" spans="1:9" ht="12.75">
      <c r="A89" s="8" t="s">
        <v>35</v>
      </c>
      <c r="B89" s="36">
        <v>11138.4</v>
      </c>
      <c r="C89" s="36">
        <v>3876.7</v>
      </c>
      <c r="D89" s="36">
        <v>3865.4</v>
      </c>
      <c r="E89" s="29">
        <f>$D:$D/$B:$B*100</f>
        <v>34.70336852689794</v>
      </c>
      <c r="F89" s="29">
        <f>$D:$D/$C:$C*100</f>
        <v>99.7085149740759</v>
      </c>
      <c r="G89" s="36">
        <v>3802.9</v>
      </c>
      <c r="H89" s="29">
        <f>$D:$D/$G:$G*100</f>
        <v>101.6434826053801</v>
      </c>
      <c r="I89" s="36" t="e">
        <f>D89-#REF!</f>
        <v>#REF!</v>
      </c>
    </row>
    <row r="90" spans="1:9" ht="12.75">
      <c r="A90" s="11" t="s">
        <v>36</v>
      </c>
      <c r="B90" s="35">
        <f>B92+B93+B94+B91</f>
        <v>175247.3</v>
      </c>
      <c r="C90" s="35">
        <f>C92+C93+C94+C91</f>
        <v>19044.4</v>
      </c>
      <c r="D90" s="35">
        <f>D92+D93+D94+D91</f>
        <v>17413.100000000002</v>
      </c>
      <c r="E90" s="35">
        <f>E92+E93+E94+E91</f>
        <v>49.17013718241245</v>
      </c>
      <c r="F90" s="26">
        <f>$D:$D/$C:$C*100</f>
        <v>91.43422738442797</v>
      </c>
      <c r="G90" s="35">
        <f>G92+G93+G94+G91</f>
        <v>20081.8</v>
      </c>
      <c r="H90" s="35">
        <f>H92+H93+H94</f>
        <v>194.5212622462535</v>
      </c>
      <c r="I90" s="35" t="e">
        <f>I92+I93+I94+I91</f>
        <v>#REF!</v>
      </c>
    </row>
    <row r="91" spans="1:9" ht="12.75">
      <c r="A91" s="8" t="s">
        <v>37</v>
      </c>
      <c r="B91" s="36">
        <v>74060</v>
      </c>
      <c r="C91" s="49">
        <v>0</v>
      </c>
      <c r="D91" s="49">
        <v>0</v>
      </c>
      <c r="E91" s="48">
        <v>0</v>
      </c>
      <c r="F91" s="29">
        <v>0</v>
      </c>
      <c r="G91" s="67">
        <v>0</v>
      </c>
      <c r="H91" s="29">
        <v>0</v>
      </c>
      <c r="I91" s="36" t="e">
        <f>D91-#REF!</f>
        <v>#REF!</v>
      </c>
    </row>
    <row r="92" spans="1:9" ht="12.75">
      <c r="A92" s="8" t="s">
        <v>38</v>
      </c>
      <c r="B92" s="36">
        <v>7304.2</v>
      </c>
      <c r="C92" s="36">
        <v>1405.2</v>
      </c>
      <c r="D92" s="36">
        <v>5.2</v>
      </c>
      <c r="E92" s="29">
        <f>$D:$D/$B:$B*100</f>
        <v>0.07119191697927221</v>
      </c>
      <c r="F92" s="29">
        <v>0</v>
      </c>
      <c r="G92" s="36">
        <v>1558.4</v>
      </c>
      <c r="H92" s="29">
        <v>0</v>
      </c>
      <c r="I92" s="36" t="e">
        <f>D92-#REF!</f>
        <v>#REF!</v>
      </c>
    </row>
    <row r="93" spans="1:9" ht="12.75">
      <c r="A93" s="8" t="s">
        <v>39</v>
      </c>
      <c r="B93" s="36">
        <v>76148.1</v>
      </c>
      <c r="C93" s="36">
        <v>11543.8</v>
      </c>
      <c r="D93" s="36">
        <v>11341.7</v>
      </c>
      <c r="E93" s="29">
        <f>$D:$D/$B:$B*100</f>
        <v>14.894265254156045</v>
      </c>
      <c r="F93" s="29">
        <f>$D:$D/$C:$C*100</f>
        <v>98.24927666799496</v>
      </c>
      <c r="G93" s="36">
        <v>12793.5</v>
      </c>
      <c r="H93" s="29">
        <f>$D:$D/$G:$G*100</f>
        <v>88.65204986907415</v>
      </c>
      <c r="I93" s="36" t="e">
        <f>D93-#REF!</f>
        <v>#REF!</v>
      </c>
    </row>
    <row r="94" spans="1:9" ht="12.75">
      <c r="A94" s="8" t="s">
        <v>40</v>
      </c>
      <c r="B94" s="36">
        <v>17735</v>
      </c>
      <c r="C94" s="36">
        <v>6095.4</v>
      </c>
      <c r="D94" s="36">
        <v>6066.2</v>
      </c>
      <c r="E94" s="29">
        <f>$D:$D/$B:$B*100</f>
        <v>34.204680011277134</v>
      </c>
      <c r="F94" s="29">
        <f>$D:$D/$C:$C*100</f>
        <v>99.52095022475966</v>
      </c>
      <c r="G94" s="36">
        <v>5729.9</v>
      </c>
      <c r="H94" s="29">
        <f>$D:$D/$G:$G*100</f>
        <v>105.86921237717937</v>
      </c>
      <c r="I94" s="36" t="e">
        <f>D94-#REF!</f>
        <v>#REF!</v>
      </c>
    </row>
    <row r="95" spans="1:9" ht="12.75">
      <c r="A95" s="11" t="s">
        <v>116</v>
      </c>
      <c r="B95" s="35">
        <f aca="true" t="shared" si="11" ref="B95:I95">B96</f>
        <v>1872</v>
      </c>
      <c r="C95" s="35">
        <f t="shared" si="11"/>
        <v>0</v>
      </c>
      <c r="D95" s="35">
        <f t="shared" si="11"/>
        <v>0</v>
      </c>
      <c r="E95" s="35">
        <f t="shared" si="11"/>
        <v>0</v>
      </c>
      <c r="F95" s="35">
        <f t="shared" si="11"/>
        <v>0</v>
      </c>
      <c r="G95" s="35">
        <f t="shared" si="11"/>
        <v>0</v>
      </c>
      <c r="H95" s="35">
        <f t="shared" si="11"/>
        <v>0</v>
      </c>
      <c r="I95" s="35">
        <f t="shared" si="11"/>
        <v>0</v>
      </c>
    </row>
    <row r="96" spans="1:9" ht="25.5">
      <c r="A96" s="8" t="s">
        <v>146</v>
      </c>
      <c r="B96" s="36">
        <v>1872</v>
      </c>
      <c r="C96" s="36">
        <v>0</v>
      </c>
      <c r="D96" s="36">
        <v>0</v>
      </c>
      <c r="E96" s="29">
        <f>$D:$D/$B:$B*100</f>
        <v>0</v>
      </c>
      <c r="F96" s="29">
        <v>0</v>
      </c>
      <c r="G96" s="36">
        <v>0</v>
      </c>
      <c r="H96" s="29">
        <v>0</v>
      </c>
      <c r="I96" s="36">
        <v>0</v>
      </c>
    </row>
    <row r="97" spans="1:9" ht="12.75">
      <c r="A97" s="11" t="s">
        <v>41</v>
      </c>
      <c r="B97" s="35">
        <f>B98+B99+B100+B102+B103+B101</f>
        <v>1579439.2</v>
      </c>
      <c r="C97" s="35">
        <f>C98+C99+C100+C102+C103+C101</f>
        <v>567735.7999999999</v>
      </c>
      <c r="D97" s="35">
        <f>D98+D99+D100+D102+D103+D101</f>
        <v>554763.2000000001</v>
      </c>
      <c r="E97" s="35">
        <f>E98+E99+E102+E103+E100</f>
        <v>159.995769046852</v>
      </c>
      <c r="F97" s="35">
        <f>F98+F99+F102+F103+F100</f>
        <v>479.08892556107594</v>
      </c>
      <c r="G97" s="35">
        <f>G98+G99+G100+G102+G103+G101</f>
        <v>487789.49999999994</v>
      </c>
      <c r="H97" s="35">
        <f>H98+H99+H100+H102+H103+H101</f>
        <v>433.992226561203</v>
      </c>
      <c r="I97" s="35" t="e">
        <f>I98+I99+I100+I102+I103+I101</f>
        <v>#REF!</v>
      </c>
    </row>
    <row r="98" spans="1:9" ht="12.75">
      <c r="A98" s="8" t="s">
        <v>42</v>
      </c>
      <c r="B98" s="36">
        <v>612962.6</v>
      </c>
      <c r="C98" s="36">
        <v>214753.4</v>
      </c>
      <c r="D98" s="36">
        <v>209802.5</v>
      </c>
      <c r="E98" s="29">
        <f aca="true" t="shared" si="12" ref="E98:E110">$D:$D/$B:$B*100</f>
        <v>34.227618455024825</v>
      </c>
      <c r="F98" s="29">
        <f aca="true" t="shared" si="13" ref="F98:F106">$D:$D/$C:$C*100</f>
        <v>97.69461158705754</v>
      </c>
      <c r="G98" s="36">
        <v>199209.3</v>
      </c>
      <c r="H98" s="29">
        <f>$D:$D/$G:$G*100</f>
        <v>105.31762322341378</v>
      </c>
      <c r="I98" s="36" t="e">
        <f>D98-#REF!</f>
        <v>#REF!</v>
      </c>
    </row>
    <row r="99" spans="1:9" ht="12.75">
      <c r="A99" s="8" t="s">
        <v>43</v>
      </c>
      <c r="B99" s="36">
        <v>627529.2</v>
      </c>
      <c r="C99" s="36">
        <v>235276.2</v>
      </c>
      <c r="D99" s="36">
        <v>232187.2</v>
      </c>
      <c r="E99" s="29">
        <f t="shared" si="12"/>
        <v>37.00022245976761</v>
      </c>
      <c r="F99" s="29">
        <f t="shared" si="13"/>
        <v>98.68707502076283</v>
      </c>
      <c r="G99" s="36">
        <v>192866.9</v>
      </c>
      <c r="H99" s="29">
        <f>$D:$D/$G:$G*100</f>
        <v>120.38727225874426</v>
      </c>
      <c r="I99" s="36" t="e">
        <f>D99-#REF!</f>
        <v>#REF!</v>
      </c>
    </row>
    <row r="100" spans="1:9" ht="12.75">
      <c r="A100" s="8" t="s">
        <v>105</v>
      </c>
      <c r="B100" s="36">
        <v>123968.2</v>
      </c>
      <c r="C100" s="36">
        <v>54476.9</v>
      </c>
      <c r="D100" s="36">
        <v>52505.4</v>
      </c>
      <c r="E100" s="29">
        <f t="shared" si="12"/>
        <v>42.35392624882833</v>
      </c>
      <c r="F100" s="29">
        <f t="shared" si="13"/>
        <v>96.38103489736017</v>
      </c>
      <c r="G100" s="36">
        <v>41561.8</v>
      </c>
      <c r="H100" s="29">
        <v>0</v>
      </c>
      <c r="I100" s="36" t="e">
        <f>D100-#REF!</f>
        <v>#REF!</v>
      </c>
    </row>
    <row r="101" spans="1:9" ht="25.5" customHeight="1">
      <c r="A101" s="8" t="s">
        <v>126</v>
      </c>
      <c r="B101" s="36">
        <v>1624.6</v>
      </c>
      <c r="C101" s="36">
        <v>1010.7</v>
      </c>
      <c r="D101" s="36">
        <v>584.3</v>
      </c>
      <c r="E101" s="29">
        <f t="shared" si="12"/>
        <v>35.96577619106242</v>
      </c>
      <c r="F101" s="29">
        <f t="shared" si="13"/>
        <v>57.81141782922726</v>
      </c>
      <c r="G101" s="36">
        <v>0</v>
      </c>
      <c r="H101" s="29">
        <v>0</v>
      </c>
      <c r="I101" s="36" t="e">
        <f>D101-#REF!</f>
        <v>#REF!</v>
      </c>
    </row>
    <row r="102" spans="1:9" ht="12.75">
      <c r="A102" s="8" t="s">
        <v>44</v>
      </c>
      <c r="B102" s="36">
        <v>60533</v>
      </c>
      <c r="C102" s="36">
        <v>8251.3</v>
      </c>
      <c r="D102" s="36">
        <v>7376.9</v>
      </c>
      <c r="E102" s="29">
        <f t="shared" si="12"/>
        <v>12.186575917268266</v>
      </c>
      <c r="F102" s="29">
        <f t="shared" si="13"/>
        <v>89.4028819701138</v>
      </c>
      <c r="G102" s="36">
        <v>7712.2</v>
      </c>
      <c r="H102" s="29">
        <f>$D:$D/$G:$G*100</f>
        <v>95.65234304089624</v>
      </c>
      <c r="I102" s="36" t="e">
        <f>D102-#REF!</f>
        <v>#REF!</v>
      </c>
    </row>
    <row r="103" spans="1:9" ht="12.75">
      <c r="A103" s="8" t="s">
        <v>45</v>
      </c>
      <c r="B103" s="36">
        <v>152821.6</v>
      </c>
      <c r="C103" s="36">
        <v>53967.3</v>
      </c>
      <c r="D103" s="28">
        <v>52306.9</v>
      </c>
      <c r="E103" s="29">
        <f t="shared" si="12"/>
        <v>34.22742596596293</v>
      </c>
      <c r="F103" s="29">
        <f t="shared" si="13"/>
        <v>96.92332208578158</v>
      </c>
      <c r="G103" s="28">
        <v>46439.3</v>
      </c>
      <c r="H103" s="29">
        <f>$D:$D/$G:$G*100</f>
        <v>112.6349880381487</v>
      </c>
      <c r="I103" s="36" t="e">
        <f>D103-#REF!</f>
        <v>#REF!</v>
      </c>
    </row>
    <row r="104" spans="1:9" ht="25.5">
      <c r="A104" s="11" t="s">
        <v>46</v>
      </c>
      <c r="B104" s="35">
        <f>B105+B106</f>
        <v>198729.80000000002</v>
      </c>
      <c r="C104" s="35">
        <f>C105+C106</f>
        <v>43678</v>
      </c>
      <c r="D104" s="35">
        <f>D105+D106</f>
        <v>43615.5</v>
      </c>
      <c r="E104" s="26">
        <f t="shared" si="12"/>
        <v>21.947136262402516</v>
      </c>
      <c r="F104" s="26">
        <f t="shared" si="13"/>
        <v>99.85690736755346</v>
      </c>
      <c r="G104" s="35">
        <f>G105+G106</f>
        <v>40047.299999999996</v>
      </c>
      <c r="H104" s="26">
        <f>$D:$D/$G:$G*100</f>
        <v>108.90996396760832</v>
      </c>
      <c r="I104" s="35" t="e">
        <f>I105+I106</f>
        <v>#REF!</v>
      </c>
    </row>
    <row r="105" spans="1:9" ht="12.75">
      <c r="A105" s="8" t="s">
        <v>47</v>
      </c>
      <c r="B105" s="36">
        <v>188990.2</v>
      </c>
      <c r="C105" s="36">
        <v>41751.1</v>
      </c>
      <c r="D105" s="36">
        <v>41720.5</v>
      </c>
      <c r="E105" s="29">
        <f t="shared" si="12"/>
        <v>22.075483279027164</v>
      </c>
      <c r="F105" s="29">
        <f t="shared" si="13"/>
        <v>99.92670851785941</v>
      </c>
      <c r="G105" s="36">
        <v>39098.7</v>
      </c>
      <c r="H105" s="29">
        <f>$D:$D/$G:$G*100</f>
        <v>106.70559379212096</v>
      </c>
      <c r="I105" s="36" t="e">
        <f>D105-#REF!</f>
        <v>#REF!</v>
      </c>
    </row>
    <row r="106" spans="1:9" ht="25.5">
      <c r="A106" s="8" t="s">
        <v>48</v>
      </c>
      <c r="B106" s="36">
        <v>9739.6</v>
      </c>
      <c r="C106" s="36">
        <v>1926.9</v>
      </c>
      <c r="D106" s="36">
        <v>1895</v>
      </c>
      <c r="E106" s="29">
        <f t="shared" si="12"/>
        <v>19.45665119717442</v>
      </c>
      <c r="F106" s="29">
        <f t="shared" si="13"/>
        <v>98.34449115159063</v>
      </c>
      <c r="G106" s="36">
        <v>948.6</v>
      </c>
      <c r="H106" s="29">
        <v>0</v>
      </c>
      <c r="I106" s="36" t="e">
        <f>D106-#REF!</f>
        <v>#REF!</v>
      </c>
    </row>
    <row r="107" spans="1:9" ht="12.75">
      <c r="A107" s="11" t="s">
        <v>97</v>
      </c>
      <c r="B107" s="35">
        <f>B108</f>
        <v>42.5</v>
      </c>
      <c r="C107" s="35">
        <f>C108</f>
        <v>42.5</v>
      </c>
      <c r="D107" s="35">
        <f>D108</f>
        <v>4.5</v>
      </c>
      <c r="E107" s="26">
        <f t="shared" si="12"/>
        <v>10.588235294117647</v>
      </c>
      <c r="F107" s="26">
        <v>0</v>
      </c>
      <c r="G107" s="35">
        <f>G108</f>
        <v>4.6</v>
      </c>
      <c r="H107" s="26">
        <v>0</v>
      </c>
      <c r="I107" s="35" t="e">
        <f>D107-#REF!</f>
        <v>#REF!</v>
      </c>
    </row>
    <row r="108" spans="1:9" ht="12.75">
      <c r="A108" s="8" t="s">
        <v>98</v>
      </c>
      <c r="B108" s="36">
        <v>42.5</v>
      </c>
      <c r="C108" s="36">
        <v>42.5</v>
      </c>
      <c r="D108" s="36">
        <v>4.5</v>
      </c>
      <c r="E108" s="29">
        <f t="shared" si="12"/>
        <v>10.588235294117647</v>
      </c>
      <c r="F108" s="29">
        <v>0</v>
      </c>
      <c r="G108" s="36">
        <v>4.6</v>
      </c>
      <c r="H108" s="29">
        <v>0</v>
      </c>
      <c r="I108" s="36" t="e">
        <f>D108-#REF!</f>
        <v>#REF!</v>
      </c>
    </row>
    <row r="109" spans="1:9" ht="12.75">
      <c r="A109" s="11" t="s">
        <v>49</v>
      </c>
      <c r="B109" s="35">
        <f>B110+B111+B112+B113+B114</f>
        <v>129246.9</v>
      </c>
      <c r="C109" s="35">
        <f>C110+C111+C112+C113+C114</f>
        <v>48769</v>
      </c>
      <c r="D109" s="35">
        <f>D110+D111+D112+D113+D114</f>
        <v>19819.4</v>
      </c>
      <c r="E109" s="26">
        <f t="shared" si="12"/>
        <v>15.334526398698925</v>
      </c>
      <c r="F109" s="26">
        <f>$D:$D/$C:$C*100</f>
        <v>40.63934056470299</v>
      </c>
      <c r="G109" s="35">
        <f>G110+G111+G112+G113+G114</f>
        <v>53031.5</v>
      </c>
      <c r="H109" s="26">
        <v>0</v>
      </c>
      <c r="I109" s="35" t="e">
        <f>D109-#REF!</f>
        <v>#REF!</v>
      </c>
    </row>
    <row r="110" spans="1:9" ht="12.75">
      <c r="A110" s="8" t="s">
        <v>50</v>
      </c>
      <c r="B110" s="36">
        <v>2000</v>
      </c>
      <c r="C110" s="36">
        <v>639.4</v>
      </c>
      <c r="D110" s="36">
        <v>639.4</v>
      </c>
      <c r="E110" s="29">
        <f t="shared" si="12"/>
        <v>31.97</v>
      </c>
      <c r="F110" s="29">
        <v>0</v>
      </c>
      <c r="G110" s="36">
        <v>523.3</v>
      </c>
      <c r="H110" s="29">
        <v>0</v>
      </c>
      <c r="I110" s="36" t="e">
        <f>D110-#REF!</f>
        <v>#REF!</v>
      </c>
    </row>
    <row r="111" spans="1:9" ht="12.75">
      <c r="A111" s="8" t="s">
        <v>51</v>
      </c>
      <c r="B111" s="36">
        <v>0</v>
      </c>
      <c r="C111" s="36">
        <v>0</v>
      </c>
      <c r="D111" s="36">
        <v>0</v>
      </c>
      <c r="E111" s="29">
        <v>0</v>
      </c>
      <c r="F111" s="29">
        <v>0</v>
      </c>
      <c r="G111" s="36">
        <v>23857.5</v>
      </c>
      <c r="H111" s="29">
        <f>$D:$D/$G:$G*100</f>
        <v>0</v>
      </c>
      <c r="I111" s="36" t="e">
        <f>D111-#REF!</f>
        <v>#REF!</v>
      </c>
    </row>
    <row r="112" spans="1:9" ht="12.75">
      <c r="A112" s="8" t="s">
        <v>52</v>
      </c>
      <c r="B112" s="36">
        <v>39361.3</v>
      </c>
      <c r="C112" s="36">
        <v>17677</v>
      </c>
      <c r="D112" s="36">
        <v>16332.5</v>
      </c>
      <c r="E112" s="29">
        <f>$D:$D/$B:$B*100</f>
        <v>41.49380228803418</v>
      </c>
      <c r="F112" s="29">
        <f>$D:$D/$C:$C*100</f>
        <v>92.39407139220455</v>
      </c>
      <c r="G112" s="36">
        <v>13392.7</v>
      </c>
      <c r="H112" s="29">
        <v>0</v>
      </c>
      <c r="I112" s="36" t="e">
        <f>D112-#REF!</f>
        <v>#REF!</v>
      </c>
    </row>
    <row r="113" spans="1:9" ht="12.75">
      <c r="A113" s="8" t="s">
        <v>53</v>
      </c>
      <c r="B113" s="28">
        <v>85451.4</v>
      </c>
      <c r="C113" s="28">
        <v>29079.4</v>
      </c>
      <c r="D113" s="28">
        <v>1900.3</v>
      </c>
      <c r="E113" s="29">
        <f>$D:$D/$B:$B*100</f>
        <v>2.2238371752832604</v>
      </c>
      <c r="F113" s="29">
        <v>0</v>
      </c>
      <c r="G113" s="28">
        <v>1983.2</v>
      </c>
      <c r="H113" s="29">
        <v>0</v>
      </c>
      <c r="I113" s="36" t="e">
        <f>D113-#REF!</f>
        <v>#REF!</v>
      </c>
    </row>
    <row r="114" spans="1:9" ht="12.75">
      <c r="A114" s="8" t="s">
        <v>54</v>
      </c>
      <c r="B114" s="36">
        <v>2434.2</v>
      </c>
      <c r="C114" s="36">
        <v>1373.2</v>
      </c>
      <c r="D114" s="36">
        <v>947.2</v>
      </c>
      <c r="E114" s="29">
        <f>$D:$D/$B:$B*100</f>
        <v>38.912168268835764</v>
      </c>
      <c r="F114" s="29">
        <f>$D:$D/$C:$C*100</f>
        <v>68.97757063792601</v>
      </c>
      <c r="G114" s="36">
        <v>13274.8</v>
      </c>
      <c r="H114" s="29">
        <f>$D:$D/$G:$G*100</f>
        <v>7.135324072679062</v>
      </c>
      <c r="I114" s="36" t="e">
        <f>D114-#REF!</f>
        <v>#REF!</v>
      </c>
    </row>
    <row r="115" spans="1:9" ht="12.75">
      <c r="A115" s="11" t="s">
        <v>61</v>
      </c>
      <c r="B115" s="27">
        <f>B116+B117+B118</f>
        <v>69859.90000000001</v>
      </c>
      <c r="C115" s="27">
        <f>C116+C117+C118</f>
        <v>25310.500000000004</v>
      </c>
      <c r="D115" s="27">
        <f>D116+D117+D118</f>
        <v>25277.9</v>
      </c>
      <c r="E115" s="26">
        <f>$D:$D/$B:$B*100</f>
        <v>36.183704814922436</v>
      </c>
      <c r="F115" s="26">
        <f>$D:$D/$C:$C*100</f>
        <v>99.87119969972935</v>
      </c>
      <c r="G115" s="27">
        <f>G116+G117+G118</f>
        <v>24477.399999999998</v>
      </c>
      <c r="H115" s="26">
        <f>$D:$D/$G:$G*100</f>
        <v>103.27036368241727</v>
      </c>
      <c r="I115" s="35" t="e">
        <f>D115-#REF!</f>
        <v>#REF!</v>
      </c>
    </row>
    <row r="116" spans="1:9" ht="16.5" customHeight="1">
      <c r="A116" s="41" t="s">
        <v>62</v>
      </c>
      <c r="B116" s="28">
        <v>59740.3</v>
      </c>
      <c r="C116" s="28">
        <v>22651.4</v>
      </c>
      <c r="D116" s="28">
        <v>22651.4</v>
      </c>
      <c r="E116" s="29">
        <f>$D:$D/$B:$B*100</f>
        <v>37.916448360654364</v>
      </c>
      <c r="F116" s="29">
        <f>$D:$D/$C:$C*100</f>
        <v>100</v>
      </c>
      <c r="G116" s="28">
        <v>22009.2</v>
      </c>
      <c r="H116" s="29">
        <v>0</v>
      </c>
      <c r="I116" s="36" t="e">
        <f>D116-#REF!</f>
        <v>#REF!</v>
      </c>
    </row>
    <row r="117" spans="1:9" ht="16.5" customHeight="1">
      <c r="A117" s="12" t="s">
        <v>63</v>
      </c>
      <c r="B117" s="28">
        <v>6556.6</v>
      </c>
      <c r="C117" s="28">
        <v>1375.7</v>
      </c>
      <c r="D117" s="28">
        <v>1365.4</v>
      </c>
      <c r="E117" s="29">
        <v>0</v>
      </c>
      <c r="F117" s="29">
        <v>0</v>
      </c>
      <c r="G117" s="28">
        <v>1219.1</v>
      </c>
      <c r="H117" s="29">
        <v>0</v>
      </c>
      <c r="I117" s="36" t="e">
        <f>D117-#REF!</f>
        <v>#REF!</v>
      </c>
    </row>
    <row r="118" spans="1:9" ht="27.75" customHeight="1">
      <c r="A118" s="12" t="s">
        <v>73</v>
      </c>
      <c r="B118" s="28">
        <v>3563</v>
      </c>
      <c r="C118" s="28">
        <v>1283.4</v>
      </c>
      <c r="D118" s="28">
        <v>1261.1</v>
      </c>
      <c r="E118" s="29">
        <f>$D:$D/$B:$B*100</f>
        <v>35.39433062026382</v>
      </c>
      <c r="F118" s="29">
        <f>$D:$D/$C:$C*100</f>
        <v>98.26242792582201</v>
      </c>
      <c r="G118" s="28">
        <v>1249.1</v>
      </c>
      <c r="H118" s="29">
        <v>0</v>
      </c>
      <c r="I118" s="36" t="e">
        <f>D118-#REF!</f>
        <v>#REF!</v>
      </c>
    </row>
    <row r="119" spans="1:9" ht="26.25" customHeight="1">
      <c r="A119" s="13" t="s">
        <v>80</v>
      </c>
      <c r="B119" s="27">
        <f>B120</f>
        <v>200</v>
      </c>
      <c r="C119" s="27">
        <f>C120</f>
        <v>0.1</v>
      </c>
      <c r="D119" s="27">
        <f>D120</f>
        <v>0.1</v>
      </c>
      <c r="E119" s="29">
        <f>$D:$D/$B:$B*100</f>
        <v>0.05</v>
      </c>
      <c r="F119" s="29">
        <v>0</v>
      </c>
      <c r="G119" s="27">
        <f>G120</f>
        <v>0</v>
      </c>
      <c r="H119" s="29">
        <v>0</v>
      </c>
      <c r="I119" s="36" t="e">
        <f>D119-#REF!</f>
        <v>#REF!</v>
      </c>
    </row>
    <row r="120" spans="1:9" ht="27.75" customHeight="1">
      <c r="A120" s="12" t="s">
        <v>81</v>
      </c>
      <c r="B120" s="28">
        <v>200</v>
      </c>
      <c r="C120" s="28">
        <v>0.1</v>
      </c>
      <c r="D120" s="28">
        <v>0.1</v>
      </c>
      <c r="E120" s="29">
        <f>$D:$D/$B:$B*100</f>
        <v>0.05</v>
      </c>
      <c r="F120" s="29">
        <v>0</v>
      </c>
      <c r="G120" s="28">
        <v>0</v>
      </c>
      <c r="H120" s="29">
        <v>0</v>
      </c>
      <c r="I120" s="36" t="e">
        <f>D120-#REF!</f>
        <v>#REF!</v>
      </c>
    </row>
    <row r="121" spans="1:9" ht="18.75" customHeight="1">
      <c r="A121" s="77" t="s">
        <v>55</v>
      </c>
      <c r="B121" s="75">
        <f>B73+B82+B83+B84+B90+B97+B104+B107+B109+B115+B119+B95</f>
        <v>2472458.3999999994</v>
      </c>
      <c r="C121" s="75">
        <f>C73+C82+C83+C84+C90+C97+C104+C107+C109+C115+C119+C95</f>
        <v>774254.1</v>
      </c>
      <c r="D121" s="75">
        <f>D73+D82+D83+D84+D90+D97+D104+D107+D109+D115+D119+D95</f>
        <v>725225.5000000001</v>
      </c>
      <c r="E121" s="78">
        <f>$D:$D/$B:$B*100</f>
        <v>29.332161867718394</v>
      </c>
      <c r="F121" s="78">
        <f>$D:$D/$C:$C*100</f>
        <v>93.6676344368083</v>
      </c>
      <c r="G121" s="75">
        <f>G73+G84+G90+G97+G104+G107+G109+G115+G119+G82+G83</f>
        <v>685928</v>
      </c>
      <c r="H121" s="78">
        <f>$D:$D/$G:$G*100</f>
        <v>105.7290998472143</v>
      </c>
      <c r="I121" s="75" t="e">
        <f>I73+I82+I83+I84+I90+I97+I104+I107+I109+I115+I119+I95</f>
        <v>#REF!</v>
      </c>
    </row>
    <row r="122" spans="1:9" ht="17.25" customHeight="1">
      <c r="A122" s="76" t="s">
        <v>56</v>
      </c>
      <c r="B122" s="75">
        <f>B71-B121</f>
        <v>-33376.589999999385</v>
      </c>
      <c r="C122" s="75">
        <f>C71-C121</f>
        <v>-14338.889999999781</v>
      </c>
      <c r="D122" s="75">
        <f>D71-D121</f>
        <v>33342.42999999982</v>
      </c>
      <c r="E122" s="75">
        <f>E71-E121</f>
        <v>1.7683910899538162</v>
      </c>
      <c r="F122" s="75"/>
      <c r="G122" s="75">
        <f>G71-G121</f>
        <v>47880.01000000001</v>
      </c>
      <c r="H122" s="75"/>
      <c r="I122" s="75" t="e">
        <f>D122-#REF!</f>
        <v>#REF!</v>
      </c>
    </row>
    <row r="123" spans="1:9" ht="24" customHeight="1">
      <c r="A123" s="1" t="s">
        <v>57</v>
      </c>
      <c r="B123" s="28" t="s">
        <v>127</v>
      </c>
      <c r="C123" s="28"/>
      <c r="D123" s="28" t="s">
        <v>147</v>
      </c>
      <c r="E123" s="28"/>
      <c r="F123" s="28"/>
      <c r="G123" s="28"/>
      <c r="H123" s="27"/>
      <c r="I123" s="36"/>
    </row>
    <row r="124" spans="1:9" ht="12.75">
      <c r="A124" s="3" t="s">
        <v>58</v>
      </c>
      <c r="B124" s="27" t="e">
        <f>B126+B127</f>
        <v>#REF!</v>
      </c>
      <c r="C124" s="27">
        <f aca="true" t="shared" si="14" ref="C124:H124">C126+C127</f>
        <v>0</v>
      </c>
      <c r="D124" s="27">
        <f>D126+D127</f>
        <v>45134</v>
      </c>
      <c r="E124" s="27">
        <f t="shared" si="14"/>
        <v>0</v>
      </c>
      <c r="F124" s="27">
        <f t="shared" si="14"/>
        <v>0</v>
      </c>
      <c r="G124" s="27">
        <f t="shared" si="14"/>
        <v>0</v>
      </c>
      <c r="H124" s="27">
        <f t="shared" si="14"/>
        <v>0</v>
      </c>
      <c r="I124" s="75" t="e">
        <f>D124-#REF!</f>
        <v>#REF!</v>
      </c>
    </row>
    <row r="125" spans="1:9" ht="12" customHeight="1">
      <c r="A125" s="1" t="s">
        <v>6</v>
      </c>
      <c r="B125" s="28"/>
      <c r="C125" s="28"/>
      <c r="D125" s="28"/>
      <c r="E125" s="28"/>
      <c r="F125" s="28"/>
      <c r="G125" s="28"/>
      <c r="H125" s="37"/>
      <c r="I125" s="79" t="e">
        <f>D125-#REF!</f>
        <v>#REF!</v>
      </c>
    </row>
    <row r="126" spans="1:9" ht="12.75">
      <c r="A126" s="5" t="s">
        <v>59</v>
      </c>
      <c r="B126" s="28" t="e">
        <f>#REF!</f>
        <v>#REF!</v>
      </c>
      <c r="C126" s="28"/>
      <c r="D126" s="28">
        <v>25553</v>
      </c>
      <c r="E126" s="28"/>
      <c r="F126" s="28"/>
      <c r="G126" s="28"/>
      <c r="H126" s="37"/>
      <c r="I126" s="79" t="e">
        <f>D126-#REF!</f>
        <v>#REF!</v>
      </c>
    </row>
    <row r="127" spans="1:9" ht="12.75">
      <c r="A127" s="1" t="s">
        <v>60</v>
      </c>
      <c r="B127" s="28" t="e">
        <f>#REF!</f>
        <v>#REF!</v>
      </c>
      <c r="C127" s="28"/>
      <c r="D127" s="28">
        <v>19581</v>
      </c>
      <c r="E127" s="28"/>
      <c r="F127" s="28"/>
      <c r="G127" s="28"/>
      <c r="H127" s="37"/>
      <c r="I127" s="79" t="e">
        <f>D127-#REF!</f>
        <v>#REF!</v>
      </c>
    </row>
    <row r="128" spans="1:9" ht="12.75">
      <c r="A128" s="3" t="s">
        <v>99</v>
      </c>
      <c r="B128" s="40">
        <f>B129+B130</f>
        <v>0</v>
      </c>
      <c r="C128" s="40"/>
      <c r="D128" s="40">
        <v>0</v>
      </c>
      <c r="E128" s="40"/>
      <c r="F128" s="40"/>
      <c r="G128" s="40"/>
      <c r="H128" s="42"/>
      <c r="I128" s="79" t="e">
        <f>D128-#REF!</f>
        <v>#REF!</v>
      </c>
    </row>
    <row r="129" spans="1:9" ht="12.75">
      <c r="A129" s="2" t="s">
        <v>100</v>
      </c>
      <c r="B129" s="38">
        <v>0</v>
      </c>
      <c r="C129" s="38"/>
      <c r="D129" s="38">
        <v>0</v>
      </c>
      <c r="E129" s="38"/>
      <c r="F129" s="38"/>
      <c r="G129" s="38"/>
      <c r="H129" s="39"/>
      <c r="I129" s="79" t="e">
        <f>D129-#REF!</f>
        <v>#REF!</v>
      </c>
    </row>
    <row r="130" spans="1:9" ht="12.75">
      <c r="A130" s="2" t="s">
        <v>101</v>
      </c>
      <c r="B130" s="38">
        <v>0</v>
      </c>
      <c r="C130" s="38"/>
      <c r="D130" s="38">
        <v>0</v>
      </c>
      <c r="E130" s="38"/>
      <c r="F130" s="38"/>
      <c r="G130" s="38"/>
      <c r="H130" s="39"/>
      <c r="I130" s="79" t="e">
        <f>D130-#REF!</f>
        <v>#REF!</v>
      </c>
    </row>
    <row r="131" spans="1:9" ht="12.75">
      <c r="A131" s="16"/>
      <c r="B131" s="25"/>
      <c r="C131" s="25"/>
      <c r="D131" s="25"/>
      <c r="E131" s="25"/>
      <c r="F131" s="25"/>
      <c r="G131" s="25"/>
      <c r="H131" s="25"/>
      <c r="I131" s="25"/>
    </row>
    <row r="133" ht="12" customHeight="1">
      <c r="A133" s="22" t="s">
        <v>79</v>
      </c>
    </row>
    <row r="134" ht="12.75" customHeight="1" hidden="1"/>
    <row r="136" spans="1:9" ht="31.5">
      <c r="A136" s="72" t="s">
        <v>142</v>
      </c>
      <c r="C136" s="24" t="s">
        <v>143</v>
      </c>
      <c r="D136" s="24"/>
      <c r="E136" s="24"/>
      <c r="F136" s="24"/>
      <c r="G136" s="24"/>
      <c r="H136" s="24"/>
      <c r="I136" s="25"/>
    </row>
  </sheetData>
  <sheetProtection/>
  <mergeCells count="5">
    <mergeCell ref="A1:H1"/>
    <mergeCell ref="A2:H2"/>
    <mergeCell ref="A3:H3"/>
    <mergeCell ref="A6:I6"/>
    <mergeCell ref="A72:I72"/>
  </mergeCells>
  <printOptions/>
  <pageMargins left="0.3937007874015748" right="0.15748031496062992" top="0" bottom="0" header="0.35433070866141736" footer="0.2755905511811024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tabSelected="1" zoomScalePageLayoutView="0" workbookViewId="0" topLeftCell="A1">
      <pane xSplit="1" ySplit="5" topLeftCell="B15" activePane="bottomRight" state="frozen"/>
      <selection pane="topLeft" activeCell="B131" sqref="B131:B132"/>
      <selection pane="topRight" activeCell="B131" sqref="B131:B132"/>
      <selection pane="bottomLeft" activeCell="B131" sqref="B131:B132"/>
      <selection pane="bottomRight" activeCell="A1" sqref="A1:E1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00390625" style="23" customWidth="1"/>
    <col min="6" max="16384" width="9.125" style="22" customWidth="1"/>
  </cols>
  <sheetData>
    <row r="1" spans="1:5" ht="15">
      <c r="A1" s="88" t="s">
        <v>102</v>
      </c>
      <c r="B1" s="88"/>
      <c r="C1" s="88"/>
      <c r="D1" s="88"/>
      <c r="E1" s="88"/>
    </row>
    <row r="2" spans="1:5" ht="15">
      <c r="A2" s="89" t="s">
        <v>168</v>
      </c>
      <c r="B2" s="89"/>
      <c r="C2" s="89"/>
      <c r="D2" s="89"/>
      <c r="E2" s="89"/>
    </row>
    <row r="3" spans="1:5" ht="5.25" customHeight="1" hidden="1">
      <c r="A3" s="90" t="s">
        <v>0</v>
      </c>
      <c r="B3" s="90"/>
      <c r="C3" s="90"/>
      <c r="D3" s="90"/>
      <c r="E3" s="90"/>
    </row>
    <row r="4" spans="1:5" ht="45" customHeight="1">
      <c r="A4" s="4" t="s">
        <v>1</v>
      </c>
      <c r="B4" s="18" t="s">
        <v>2</v>
      </c>
      <c r="C4" s="18" t="s">
        <v>169</v>
      </c>
      <c r="D4" s="18" t="s">
        <v>68</v>
      </c>
      <c r="E4" s="18" t="s">
        <v>167</v>
      </c>
    </row>
    <row r="5" spans="1:5" ht="13.5" thickBot="1">
      <c r="A5" s="6">
        <v>1</v>
      </c>
      <c r="B5" s="20">
        <v>2</v>
      </c>
      <c r="C5" s="20">
        <v>3</v>
      </c>
      <c r="D5" s="20">
        <v>4</v>
      </c>
      <c r="E5" s="20">
        <v>7</v>
      </c>
    </row>
    <row r="6" spans="1:5" ht="12.75">
      <c r="A6" s="85" t="s">
        <v>22</v>
      </c>
      <c r="B6" s="86"/>
      <c r="C6" s="86"/>
      <c r="D6" s="86"/>
      <c r="E6" s="86"/>
    </row>
    <row r="7" spans="1:5" ht="12.75">
      <c r="A7" s="7" t="s">
        <v>23</v>
      </c>
      <c r="B7" s="35">
        <f>B8+B9+B10+B11+B12+B13+B14+B15</f>
        <v>218986.8</v>
      </c>
      <c r="C7" s="35">
        <f>C8+C9+C10+C11+C12+C13+C14+C15</f>
        <v>61547</v>
      </c>
      <c r="D7" s="35">
        <f>D8+D9+D10+D11+D12+D13+D14+D15</f>
        <v>61308.8</v>
      </c>
      <c r="E7" s="35">
        <f>E8+E9+E10+E11+E12+E13+E14+E15</f>
        <v>51252.1</v>
      </c>
    </row>
    <row r="8" spans="1:5" ht="14.25" customHeight="1">
      <c r="A8" s="8" t="s">
        <v>24</v>
      </c>
      <c r="B8" s="36">
        <v>2468.4</v>
      </c>
      <c r="C8" s="36">
        <v>1230.8</v>
      </c>
      <c r="D8" s="36">
        <v>1230.8</v>
      </c>
      <c r="E8" s="36">
        <v>786.7</v>
      </c>
    </row>
    <row r="9" spans="1:5" ht="12.75">
      <c r="A9" s="8" t="s">
        <v>25</v>
      </c>
      <c r="B9" s="36">
        <v>6264</v>
      </c>
      <c r="C9" s="36">
        <v>3126.2</v>
      </c>
      <c r="D9" s="36">
        <v>3126.2</v>
      </c>
      <c r="E9" s="36">
        <v>2407.2</v>
      </c>
    </row>
    <row r="10" spans="1:5" ht="25.5">
      <c r="A10" s="8" t="s">
        <v>26</v>
      </c>
      <c r="B10" s="36">
        <v>60809.1</v>
      </c>
      <c r="C10" s="36">
        <v>30057.7</v>
      </c>
      <c r="D10" s="36">
        <v>29899.5</v>
      </c>
      <c r="E10" s="36">
        <v>22003.8</v>
      </c>
    </row>
    <row r="11" spans="1:5" ht="12.75">
      <c r="A11" s="8" t="s">
        <v>72</v>
      </c>
      <c r="B11" s="45">
        <v>28.4</v>
      </c>
      <c r="C11" s="45">
        <v>28.4</v>
      </c>
      <c r="D11" s="45">
        <v>28.4</v>
      </c>
      <c r="E11" s="45">
        <v>0</v>
      </c>
    </row>
    <row r="12" spans="1:5" ht="25.5">
      <c r="A12" s="1" t="s">
        <v>27</v>
      </c>
      <c r="B12" s="28">
        <v>14473.2</v>
      </c>
      <c r="C12" s="28">
        <v>6832.6</v>
      </c>
      <c r="D12" s="28">
        <v>6817.3</v>
      </c>
      <c r="E12" s="28">
        <v>6496.9</v>
      </c>
    </row>
    <row r="13" spans="1:5" ht="12.75">
      <c r="A13" s="8" t="s">
        <v>28</v>
      </c>
      <c r="B13" s="36">
        <v>0</v>
      </c>
      <c r="C13" s="36">
        <v>0</v>
      </c>
      <c r="D13" s="36">
        <v>0</v>
      </c>
      <c r="E13" s="36">
        <v>0</v>
      </c>
    </row>
    <row r="14" spans="1:5" ht="12.75">
      <c r="A14" s="8" t="s">
        <v>29</v>
      </c>
      <c r="B14" s="36">
        <v>6000</v>
      </c>
      <c r="C14" s="36">
        <v>0</v>
      </c>
      <c r="D14" s="36">
        <v>0</v>
      </c>
      <c r="E14" s="36">
        <v>0</v>
      </c>
    </row>
    <row r="15" spans="1:5" ht="12.75">
      <c r="A15" s="1" t="s">
        <v>30</v>
      </c>
      <c r="B15" s="36">
        <v>128943.7</v>
      </c>
      <c r="C15" s="36">
        <v>20271.3</v>
      </c>
      <c r="D15" s="36">
        <v>20206.6</v>
      </c>
      <c r="E15" s="36">
        <v>19557.5</v>
      </c>
    </row>
    <row r="16" spans="1:5" ht="12.75">
      <c r="A16" s="7" t="s">
        <v>31</v>
      </c>
      <c r="B16" s="27">
        <v>413.8</v>
      </c>
      <c r="C16" s="27">
        <v>199.5</v>
      </c>
      <c r="D16" s="35">
        <v>199.5</v>
      </c>
      <c r="E16" s="35">
        <v>140.2</v>
      </c>
    </row>
    <row r="17" spans="1:5" ht="25.5">
      <c r="A17" s="9" t="s">
        <v>32</v>
      </c>
      <c r="B17" s="27">
        <v>8296</v>
      </c>
      <c r="C17" s="27">
        <v>2304.3</v>
      </c>
      <c r="D17" s="27">
        <v>2087.3</v>
      </c>
      <c r="E17" s="27">
        <v>1796.1</v>
      </c>
    </row>
    <row r="18" spans="1:5" ht="12.75">
      <c r="A18" s="7" t="s">
        <v>33</v>
      </c>
      <c r="B18" s="35">
        <f>B19+B20+B21+B22+B23</f>
        <v>344854</v>
      </c>
      <c r="C18" s="35">
        <f>C19+C20+C21+C22+C23</f>
        <v>40224.1</v>
      </c>
      <c r="D18" s="35">
        <f>D19+D20+D21+D22+D23</f>
        <v>38307.7</v>
      </c>
      <c r="E18" s="35">
        <f>E19+E20+E21+E22+E23</f>
        <v>26204</v>
      </c>
    </row>
    <row r="19" spans="1:5" ht="12.75" hidden="1">
      <c r="A19" s="10" t="s">
        <v>64</v>
      </c>
      <c r="B19" s="36"/>
      <c r="C19" s="36"/>
      <c r="D19" s="36"/>
      <c r="E19" s="36"/>
    </row>
    <row r="20" spans="1:5" ht="12.75" hidden="1">
      <c r="A20" s="10" t="s">
        <v>67</v>
      </c>
      <c r="B20" s="36">
        <v>0</v>
      </c>
      <c r="C20" s="36">
        <v>0</v>
      </c>
      <c r="D20" s="36">
        <v>0</v>
      </c>
      <c r="E20" s="36">
        <v>0</v>
      </c>
    </row>
    <row r="21" spans="1:5" ht="12.75">
      <c r="A21" s="8" t="s">
        <v>34</v>
      </c>
      <c r="B21" s="36">
        <v>26139.4</v>
      </c>
      <c r="C21" s="36">
        <v>10805.1</v>
      </c>
      <c r="D21" s="36">
        <v>10805.1</v>
      </c>
      <c r="E21" s="36">
        <v>9136.6</v>
      </c>
    </row>
    <row r="22" spans="1:5" ht="12.75">
      <c r="A22" s="10" t="s">
        <v>77</v>
      </c>
      <c r="B22" s="28">
        <v>290777</v>
      </c>
      <c r="C22" s="28">
        <v>24386.9</v>
      </c>
      <c r="D22" s="28">
        <v>22470.6</v>
      </c>
      <c r="E22" s="28">
        <v>12412</v>
      </c>
    </row>
    <row r="23" spans="1:5" ht="12.75">
      <c r="A23" s="8" t="s">
        <v>35</v>
      </c>
      <c r="B23" s="36">
        <v>27937.6</v>
      </c>
      <c r="C23" s="36">
        <v>5032.1</v>
      </c>
      <c r="D23" s="36">
        <v>5032</v>
      </c>
      <c r="E23" s="36">
        <v>4655.4</v>
      </c>
    </row>
    <row r="24" spans="1:5" ht="12.75">
      <c r="A24" s="7" t="s">
        <v>36</v>
      </c>
      <c r="B24" s="35">
        <f>B26+B27+B28+B25</f>
        <v>388433.10000000003</v>
      </c>
      <c r="C24" s="35">
        <f>C26+C27+C28+C25</f>
        <v>94944.9</v>
      </c>
      <c r="D24" s="35">
        <f>D26+D27+D28+D25</f>
        <v>94202.80000000002</v>
      </c>
      <c r="E24" s="35">
        <f>E26+E27+E28+E25</f>
        <v>21568.8</v>
      </c>
    </row>
    <row r="25" spans="1:5" ht="12.75">
      <c r="A25" s="8" t="s">
        <v>37</v>
      </c>
      <c r="B25" s="67">
        <v>126188.3</v>
      </c>
      <c r="C25" s="49">
        <v>27460.6</v>
      </c>
      <c r="D25" s="49">
        <v>27460.6</v>
      </c>
      <c r="E25" s="49">
        <v>0</v>
      </c>
    </row>
    <row r="26" spans="1:5" ht="12.75">
      <c r="A26" s="8" t="s">
        <v>38</v>
      </c>
      <c r="B26" s="36">
        <v>16383.4</v>
      </c>
      <c r="C26" s="36">
        <v>3134.3</v>
      </c>
      <c r="D26" s="36">
        <v>2411.5</v>
      </c>
      <c r="E26" s="36">
        <v>31.1</v>
      </c>
    </row>
    <row r="27" spans="1:5" ht="12.75">
      <c r="A27" s="8" t="s">
        <v>39</v>
      </c>
      <c r="B27" s="36">
        <v>124904.3</v>
      </c>
      <c r="C27" s="36">
        <v>28793.9</v>
      </c>
      <c r="D27" s="36">
        <v>28793.9</v>
      </c>
      <c r="E27" s="36">
        <v>14171.4</v>
      </c>
    </row>
    <row r="28" spans="1:5" ht="12.75">
      <c r="A28" s="8" t="s">
        <v>40</v>
      </c>
      <c r="B28" s="36">
        <v>120957.1</v>
      </c>
      <c r="C28" s="36">
        <v>35556.1</v>
      </c>
      <c r="D28" s="36">
        <v>35536.8</v>
      </c>
      <c r="E28" s="36">
        <v>7366.3</v>
      </c>
    </row>
    <row r="29" spans="1:5" ht="12.75">
      <c r="A29" s="11" t="s">
        <v>116</v>
      </c>
      <c r="B29" s="35">
        <f>B30</f>
        <v>1882.5</v>
      </c>
      <c r="C29" s="35">
        <f>C30</f>
        <v>136.6</v>
      </c>
      <c r="D29" s="35">
        <f>D30</f>
        <v>136.6</v>
      </c>
      <c r="E29" s="35">
        <f>E30</f>
        <v>255</v>
      </c>
    </row>
    <row r="30" spans="1:5" ht="25.5">
      <c r="A30" s="8" t="s">
        <v>146</v>
      </c>
      <c r="B30" s="36">
        <v>1882.5</v>
      </c>
      <c r="C30" s="36">
        <v>136.6</v>
      </c>
      <c r="D30" s="36">
        <v>136.6</v>
      </c>
      <c r="E30" s="36">
        <v>255</v>
      </c>
    </row>
    <row r="31" spans="1:5" ht="12.75">
      <c r="A31" s="11" t="s">
        <v>41</v>
      </c>
      <c r="B31" s="35">
        <f>B32+B33+B34+B36+B37+B35</f>
        <v>1603320.6</v>
      </c>
      <c r="C31" s="35">
        <f>C32+C33+C34+C36+C37+C35</f>
        <v>795148.9999999999</v>
      </c>
      <c r="D31" s="35">
        <f>D32+D33+D34+D36+D37+D35</f>
        <v>794780</v>
      </c>
      <c r="E31" s="35">
        <f>E32+E33+E34+E36+E37+E35</f>
        <v>718445.9</v>
      </c>
    </row>
    <row r="32" spans="1:5" ht="12.75">
      <c r="A32" s="8" t="s">
        <v>42</v>
      </c>
      <c r="B32" s="36">
        <v>603367.3</v>
      </c>
      <c r="C32" s="36">
        <v>300976.6</v>
      </c>
      <c r="D32" s="36">
        <v>300976.6</v>
      </c>
      <c r="E32" s="36">
        <v>266350.3</v>
      </c>
    </row>
    <row r="33" spans="1:5" ht="12.75">
      <c r="A33" s="8" t="s">
        <v>43</v>
      </c>
      <c r="B33" s="36">
        <v>620566.3</v>
      </c>
      <c r="C33" s="36">
        <v>328465.8</v>
      </c>
      <c r="D33" s="36">
        <v>328440.2</v>
      </c>
      <c r="E33" s="36">
        <v>308491.5</v>
      </c>
    </row>
    <row r="34" spans="1:5" ht="12.75">
      <c r="A34" s="8" t="s">
        <v>105</v>
      </c>
      <c r="B34" s="36">
        <v>129812</v>
      </c>
      <c r="C34" s="36">
        <v>70903.4</v>
      </c>
      <c r="D34" s="36">
        <v>70669.2</v>
      </c>
      <c r="E34" s="36">
        <v>68173.3</v>
      </c>
    </row>
    <row r="35" spans="1:5" ht="25.5">
      <c r="A35" s="8" t="s">
        <v>126</v>
      </c>
      <c r="B35" s="36">
        <v>2126.2</v>
      </c>
      <c r="C35" s="36">
        <v>459</v>
      </c>
      <c r="D35" s="36">
        <v>459</v>
      </c>
      <c r="E35" s="36">
        <v>896.5</v>
      </c>
    </row>
    <row r="36" spans="1:5" ht="12.75">
      <c r="A36" s="8" t="s">
        <v>44</v>
      </c>
      <c r="B36" s="36">
        <v>63453.1</v>
      </c>
      <c r="C36" s="36">
        <v>20889.2</v>
      </c>
      <c r="D36" s="36">
        <v>20888.4</v>
      </c>
      <c r="E36" s="36">
        <v>9869.2</v>
      </c>
    </row>
    <row r="37" spans="1:5" ht="12.75">
      <c r="A37" s="8" t="s">
        <v>45</v>
      </c>
      <c r="B37" s="36">
        <v>183995.7</v>
      </c>
      <c r="C37" s="36">
        <v>73455</v>
      </c>
      <c r="D37" s="28">
        <v>73346.6</v>
      </c>
      <c r="E37" s="28">
        <v>64665.1</v>
      </c>
    </row>
    <row r="38" spans="1:5" ht="25.5">
      <c r="A38" s="11" t="s">
        <v>46</v>
      </c>
      <c r="B38" s="35">
        <f>B39+B40</f>
        <v>270544.1</v>
      </c>
      <c r="C38" s="35">
        <f>C39+C40</f>
        <v>112906.5</v>
      </c>
      <c r="D38" s="35">
        <f>D39+D40</f>
        <v>69918.9</v>
      </c>
      <c r="E38" s="35">
        <f>E39+E40</f>
        <v>54890.799999999996</v>
      </c>
    </row>
    <row r="39" spans="1:5" ht="12.75">
      <c r="A39" s="8" t="s">
        <v>47</v>
      </c>
      <c r="B39" s="36">
        <v>224035.6</v>
      </c>
      <c r="C39" s="36">
        <v>68592.1</v>
      </c>
      <c r="D39" s="36">
        <v>68277.9</v>
      </c>
      <c r="E39" s="36">
        <v>52750.2</v>
      </c>
    </row>
    <row r="40" spans="1:5" ht="25.5">
      <c r="A40" s="8" t="s">
        <v>48</v>
      </c>
      <c r="B40" s="36">
        <v>46508.5</v>
      </c>
      <c r="C40" s="36">
        <v>44314.4</v>
      </c>
      <c r="D40" s="36">
        <v>1641</v>
      </c>
      <c r="E40" s="36">
        <v>2140.6</v>
      </c>
    </row>
    <row r="41" spans="1:5" ht="12.75">
      <c r="A41" s="11" t="s">
        <v>97</v>
      </c>
      <c r="B41" s="35">
        <f>B42</f>
        <v>43.8</v>
      </c>
      <c r="C41" s="35">
        <f>C42</f>
        <v>42.5</v>
      </c>
      <c r="D41" s="35">
        <f>D42</f>
        <v>42.5</v>
      </c>
      <c r="E41" s="35">
        <f>E42</f>
        <v>42.5</v>
      </c>
    </row>
    <row r="42" spans="1:5" ht="12.75">
      <c r="A42" s="8" t="s">
        <v>98</v>
      </c>
      <c r="B42" s="36">
        <v>43.8</v>
      </c>
      <c r="C42" s="36">
        <v>42.5</v>
      </c>
      <c r="D42" s="36">
        <v>42.5</v>
      </c>
      <c r="E42" s="36">
        <v>42.5</v>
      </c>
    </row>
    <row r="43" spans="1:5" ht="12.75">
      <c r="A43" s="11" t="s">
        <v>49</v>
      </c>
      <c r="B43" s="35">
        <f>B44+B45+B46+B47+B48</f>
        <v>147542.59999999998</v>
      </c>
      <c r="C43" s="35">
        <f>C44+C45+C46+C47+C48</f>
        <v>47324.600000000006</v>
      </c>
      <c r="D43" s="35">
        <f>D44+D45+D46+D47+D48</f>
        <v>40109.4</v>
      </c>
      <c r="E43" s="35">
        <f>E44+E45+E46+E47+E48</f>
        <v>52607</v>
      </c>
    </row>
    <row r="44" spans="1:5" ht="12.75">
      <c r="A44" s="8" t="s">
        <v>50</v>
      </c>
      <c r="B44" s="36">
        <v>3162.5</v>
      </c>
      <c r="C44" s="36">
        <v>1175.8</v>
      </c>
      <c r="D44" s="36">
        <v>1175.8</v>
      </c>
      <c r="E44" s="36">
        <v>809.7</v>
      </c>
    </row>
    <row r="45" spans="1:5" ht="12.75" hidden="1">
      <c r="A45" s="8" t="s">
        <v>51</v>
      </c>
      <c r="B45" s="36">
        <v>0</v>
      </c>
      <c r="C45" s="36">
        <v>0</v>
      </c>
      <c r="D45" s="36">
        <v>0</v>
      </c>
      <c r="E45" s="36">
        <v>0</v>
      </c>
    </row>
    <row r="46" spans="1:5" ht="12.75">
      <c r="A46" s="8" t="s">
        <v>52</v>
      </c>
      <c r="B46" s="36">
        <v>77854.4</v>
      </c>
      <c r="C46" s="36">
        <v>35944</v>
      </c>
      <c r="D46" s="36">
        <v>35944</v>
      </c>
      <c r="E46" s="36">
        <v>20132.5</v>
      </c>
    </row>
    <row r="47" spans="1:5" ht="12.75">
      <c r="A47" s="8" t="s">
        <v>53</v>
      </c>
      <c r="B47" s="28">
        <v>64394.9</v>
      </c>
      <c r="C47" s="28">
        <v>9354.3</v>
      </c>
      <c r="D47" s="28">
        <v>2139.1</v>
      </c>
      <c r="E47" s="28">
        <v>30502.6</v>
      </c>
    </row>
    <row r="48" spans="1:5" ht="12.75">
      <c r="A48" s="8" t="s">
        <v>54</v>
      </c>
      <c r="B48" s="36">
        <v>2130.8</v>
      </c>
      <c r="C48" s="36">
        <v>850.5</v>
      </c>
      <c r="D48" s="36">
        <v>850.5</v>
      </c>
      <c r="E48" s="36">
        <v>1162.2</v>
      </c>
    </row>
    <row r="49" spans="1:5" ht="12.75">
      <c r="A49" s="11" t="s">
        <v>61</v>
      </c>
      <c r="B49" s="27">
        <f>B50+B51+B52</f>
        <v>86826.4</v>
      </c>
      <c r="C49" s="27">
        <f>C50+C51+C52</f>
        <v>39348.5</v>
      </c>
      <c r="D49" s="27">
        <f>D50+D51+D52</f>
        <v>39324.8</v>
      </c>
      <c r="E49" s="27">
        <f>E50+E51+E52</f>
        <v>31372.3</v>
      </c>
    </row>
    <row r="50" spans="1:5" ht="12.75">
      <c r="A50" s="41" t="s">
        <v>62</v>
      </c>
      <c r="B50" s="28">
        <v>65627.9</v>
      </c>
      <c r="C50" s="28">
        <v>34878.2</v>
      </c>
      <c r="D50" s="28">
        <v>34878.2</v>
      </c>
      <c r="E50" s="28">
        <v>28027.4</v>
      </c>
    </row>
    <row r="51" spans="1:5" ht="15" customHeight="1">
      <c r="A51" s="12" t="s">
        <v>63</v>
      </c>
      <c r="B51" s="28">
        <v>17425.8</v>
      </c>
      <c r="C51" s="28">
        <v>2521.8</v>
      </c>
      <c r="D51" s="28">
        <v>2521.8</v>
      </c>
      <c r="E51" s="28">
        <v>1663.3</v>
      </c>
    </row>
    <row r="52" spans="1:5" ht="25.5">
      <c r="A52" s="12" t="s">
        <v>73</v>
      </c>
      <c r="B52" s="28">
        <v>3772.7</v>
      </c>
      <c r="C52" s="28">
        <v>1948.5</v>
      </c>
      <c r="D52" s="28">
        <v>1924.8</v>
      </c>
      <c r="E52" s="28">
        <v>1681.6</v>
      </c>
    </row>
    <row r="53" spans="1:5" ht="26.25" customHeight="1">
      <c r="A53" s="13" t="s">
        <v>80</v>
      </c>
      <c r="B53" s="27">
        <f>B54</f>
        <v>100</v>
      </c>
      <c r="C53" s="27">
        <f>C54</f>
        <v>0</v>
      </c>
      <c r="D53" s="27">
        <f>D54</f>
        <v>0</v>
      </c>
      <c r="E53" s="27">
        <f>E54</f>
        <v>0.1</v>
      </c>
    </row>
    <row r="54" spans="1:5" ht="13.5" customHeight="1">
      <c r="A54" s="12" t="s">
        <v>81</v>
      </c>
      <c r="B54" s="28">
        <v>100</v>
      </c>
      <c r="C54" s="28">
        <v>0</v>
      </c>
      <c r="D54" s="28">
        <v>0</v>
      </c>
      <c r="E54" s="28">
        <v>0.1</v>
      </c>
    </row>
    <row r="55" spans="1:5" ht="15.75" customHeight="1">
      <c r="A55" s="14" t="s">
        <v>55</v>
      </c>
      <c r="B55" s="35">
        <f>B53+B49+B43+B41+B38+B31+B29+B24+B18+B17+B16+B7</f>
        <v>3071243.6999999997</v>
      </c>
      <c r="C55" s="35">
        <f>C53+C49+C43+C41+C38+C31+C29+C24+C18+C17+C16+C7</f>
        <v>1194127.5</v>
      </c>
      <c r="D55" s="35">
        <f>D53+D49+D43+D41+D38+D31+D29+D24+D18+D17+D16+D7</f>
        <v>1140418.3</v>
      </c>
      <c r="E55" s="35">
        <f>E53+E49+E43+E41+E38+E31+E29+E24+E18+E17+E16+E7</f>
        <v>958574.7999999999</v>
      </c>
    </row>
    <row r="56" spans="1:5" ht="12.75">
      <c r="A56" s="16"/>
      <c r="B56" s="25"/>
      <c r="C56" s="25"/>
      <c r="D56" s="25"/>
      <c r="E56" s="25"/>
    </row>
    <row r="58" ht="12" customHeight="1">
      <c r="A58" s="22" t="s">
        <v>79</v>
      </c>
    </row>
    <row r="59" ht="12.75" customHeight="1" hidden="1"/>
    <row r="61" spans="1:5" ht="15.75">
      <c r="A61" s="72" t="e">
        <f>#REF!</f>
        <v>#REF!</v>
      </c>
      <c r="C61" s="24" t="s">
        <v>143</v>
      </c>
      <c r="D61" s="24"/>
      <c r="E61" s="24"/>
    </row>
  </sheetData>
  <sheetProtection/>
  <mergeCells count="4">
    <mergeCell ref="A6:E6"/>
    <mergeCell ref="A1:E1"/>
    <mergeCell ref="A2:E2"/>
    <mergeCell ref="A3:E3"/>
  </mergeCells>
  <printOptions/>
  <pageMargins left="0.3937007874015748" right="0.15748031496062992" top="0" bottom="0" header="0.35433070866141736" footer="0.275590551181102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5"/>
  <sheetViews>
    <sheetView zoomScalePageLayoutView="0" workbookViewId="0" topLeftCell="A1">
      <pane xSplit="1" ySplit="6" topLeftCell="B112" activePane="bottomRight" state="frozen"/>
      <selection pane="topLeft" activeCell="B131" sqref="B131:B132"/>
      <selection pane="topRight" activeCell="B131" sqref="B131:B132"/>
      <selection pane="bottomLeft" activeCell="B131" sqref="B131:B132"/>
      <selection pane="bottomRight" activeCell="B131" sqref="B131:B132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88" t="s">
        <v>102</v>
      </c>
      <c r="B1" s="88"/>
      <c r="C1" s="88"/>
      <c r="D1" s="88"/>
      <c r="E1" s="88"/>
      <c r="F1" s="88"/>
      <c r="G1" s="88"/>
      <c r="H1" s="88"/>
      <c r="I1" s="31"/>
    </row>
    <row r="2" spans="1:9" ht="15">
      <c r="A2" s="89" t="s">
        <v>150</v>
      </c>
      <c r="B2" s="89"/>
      <c r="C2" s="89"/>
      <c r="D2" s="89"/>
      <c r="E2" s="89"/>
      <c r="F2" s="89"/>
      <c r="G2" s="89"/>
      <c r="H2" s="89"/>
      <c r="I2" s="32"/>
    </row>
    <row r="3" spans="1:9" ht="5.25" customHeight="1" hidden="1">
      <c r="A3" s="90" t="s">
        <v>0</v>
      </c>
      <c r="B3" s="90"/>
      <c r="C3" s="90"/>
      <c r="D3" s="90"/>
      <c r="E3" s="90"/>
      <c r="F3" s="90"/>
      <c r="G3" s="90"/>
      <c r="H3" s="90"/>
      <c r="I3" s="33"/>
    </row>
    <row r="4" spans="1:9" ht="45" customHeight="1">
      <c r="A4" s="4" t="s">
        <v>1</v>
      </c>
      <c r="B4" s="18" t="s">
        <v>2</v>
      </c>
      <c r="C4" s="18" t="s">
        <v>149</v>
      </c>
      <c r="D4" s="18" t="s">
        <v>68</v>
      </c>
      <c r="E4" s="18" t="s">
        <v>66</v>
      </c>
      <c r="F4" s="18" t="s">
        <v>69</v>
      </c>
      <c r="G4" s="18" t="s">
        <v>139</v>
      </c>
      <c r="H4" s="19" t="s">
        <v>65</v>
      </c>
      <c r="I4" s="18" t="s">
        <v>71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91" t="s">
        <v>3</v>
      </c>
      <c r="B6" s="92"/>
      <c r="C6" s="92"/>
      <c r="D6" s="92"/>
      <c r="E6" s="92"/>
      <c r="F6" s="92"/>
      <c r="G6" s="92"/>
      <c r="H6" s="92"/>
      <c r="I6" s="93"/>
    </row>
    <row r="7" spans="1:9" ht="12.75">
      <c r="A7" s="51" t="s">
        <v>104</v>
      </c>
      <c r="B7" s="35">
        <v>442159.12999999995</v>
      </c>
      <c r="C7" s="35">
        <v>232580.12</v>
      </c>
      <c r="D7" s="35">
        <v>233688.16999999998</v>
      </c>
      <c r="E7" s="26">
        <v>52.85159892548188</v>
      </c>
      <c r="F7" s="26">
        <v>100.47641647102081</v>
      </c>
      <c r="G7" s="35">
        <v>230184.29999999993</v>
      </c>
      <c r="H7" s="26">
        <v>101.52220199205595</v>
      </c>
      <c r="I7" s="35">
        <v>45138.10999999999</v>
      </c>
    </row>
    <row r="8" spans="1:9" ht="12.75">
      <c r="A8" s="52" t="s">
        <v>4</v>
      </c>
      <c r="B8" s="26">
        <v>276033.23999999993</v>
      </c>
      <c r="C8" s="26">
        <v>145819</v>
      </c>
      <c r="D8" s="26">
        <v>155222.99</v>
      </c>
      <c r="E8" s="26">
        <v>56.23344130583694</v>
      </c>
      <c r="F8" s="26">
        <v>106.44908413855532</v>
      </c>
      <c r="G8" s="26">
        <v>139784.06999999998</v>
      </c>
      <c r="H8" s="26">
        <v>111.04483508027776</v>
      </c>
      <c r="I8" s="26">
        <v>30165.350000000002</v>
      </c>
    </row>
    <row r="9" spans="1:9" ht="25.5">
      <c r="A9" s="53" t="s">
        <v>5</v>
      </c>
      <c r="B9" s="27">
        <v>6017.6</v>
      </c>
      <c r="C9" s="27">
        <v>3699</v>
      </c>
      <c r="D9" s="27">
        <v>7024.34</v>
      </c>
      <c r="E9" s="26">
        <v>116.72992555171497</v>
      </c>
      <c r="F9" s="26">
        <v>189.89835090565018</v>
      </c>
      <c r="G9" s="27">
        <v>1638.12</v>
      </c>
      <c r="H9" s="26">
        <v>428.80497155275566</v>
      </c>
      <c r="I9" s="27">
        <v>1303.73</v>
      </c>
    </row>
    <row r="10" spans="1:9" ht="12.75" customHeight="1">
      <c r="A10" s="54" t="s">
        <v>70</v>
      </c>
      <c r="B10" s="46">
        <v>270015.63999999996</v>
      </c>
      <c r="C10" s="46">
        <v>142120</v>
      </c>
      <c r="D10" s="46">
        <v>148198.65</v>
      </c>
      <c r="E10" s="47">
        <v>54.88520961230247</v>
      </c>
      <c r="F10" s="26">
        <v>104.27712496481847</v>
      </c>
      <c r="G10" s="46">
        <v>138145.94999999998</v>
      </c>
      <c r="H10" s="47">
        <v>107.27686913731456</v>
      </c>
      <c r="I10" s="46">
        <v>28861.620000000003</v>
      </c>
    </row>
    <row r="11" spans="1:9" ht="51">
      <c r="A11" s="56" t="s">
        <v>74</v>
      </c>
      <c r="B11" s="28">
        <v>258218.54</v>
      </c>
      <c r="C11" s="28">
        <v>133000</v>
      </c>
      <c r="D11" s="28">
        <v>140559.66</v>
      </c>
      <c r="E11" s="26">
        <v>54.43437949885396</v>
      </c>
      <c r="F11" s="26">
        <v>105.68395488721805</v>
      </c>
      <c r="G11" s="28">
        <v>130377.80999999998</v>
      </c>
      <c r="H11" s="26">
        <v>107.80949610980582</v>
      </c>
      <c r="I11" s="28">
        <v>24378</v>
      </c>
    </row>
    <row r="12" spans="1:9" ht="51" customHeight="1">
      <c r="A12" s="56" t="s">
        <v>75</v>
      </c>
      <c r="B12" s="28">
        <v>4039.82</v>
      </c>
      <c r="C12" s="28">
        <v>3260</v>
      </c>
      <c r="D12" s="28">
        <v>3238.75</v>
      </c>
      <c r="E12" s="26">
        <v>80.17065116762627</v>
      </c>
      <c r="F12" s="26">
        <v>99.34815950920245</v>
      </c>
      <c r="G12" s="28">
        <v>1755.67</v>
      </c>
      <c r="H12" s="26">
        <v>184.47373367432377</v>
      </c>
      <c r="I12" s="28">
        <v>2672.91</v>
      </c>
    </row>
    <row r="13" spans="1:9" ht="25.5">
      <c r="A13" s="56" t="s">
        <v>76</v>
      </c>
      <c r="B13" s="28">
        <v>4853.42</v>
      </c>
      <c r="C13" s="28">
        <v>4210</v>
      </c>
      <c r="D13" s="28">
        <v>2194.2200000000003</v>
      </c>
      <c r="E13" s="26">
        <v>45.20976960576254</v>
      </c>
      <c r="F13" s="26">
        <v>52.119239904988135</v>
      </c>
      <c r="G13" s="28">
        <v>4069.47</v>
      </c>
      <c r="H13" s="26">
        <v>53.91906071306584</v>
      </c>
      <c r="I13" s="28">
        <v>1508.4</v>
      </c>
    </row>
    <row r="14" spans="1:9" ht="63.75">
      <c r="A14" s="57" t="s">
        <v>78</v>
      </c>
      <c r="B14" s="28">
        <v>2903.86</v>
      </c>
      <c r="C14" s="28">
        <v>1650</v>
      </c>
      <c r="D14" s="28">
        <v>2206.02</v>
      </c>
      <c r="E14" s="26">
        <v>75.96853842816114</v>
      </c>
      <c r="F14" s="26">
        <v>133.69818181818184</v>
      </c>
      <c r="G14" s="28">
        <v>1943</v>
      </c>
      <c r="H14" s="26">
        <v>113.5367987647967</v>
      </c>
      <c r="I14" s="28">
        <v>302.31</v>
      </c>
    </row>
    <row r="15" spans="1:9" ht="42" customHeight="1">
      <c r="A15" s="58" t="s">
        <v>82</v>
      </c>
      <c r="B15" s="35">
        <v>23712</v>
      </c>
      <c r="C15" s="35">
        <v>12999.21</v>
      </c>
      <c r="D15" s="35">
        <v>11448.599999999999</v>
      </c>
      <c r="E15" s="26">
        <v>48.28188259109311</v>
      </c>
      <c r="F15" s="26">
        <v>88.07150588381909</v>
      </c>
      <c r="G15" s="35">
        <v>12910.3</v>
      </c>
      <c r="H15" s="26">
        <v>88.67803226880862</v>
      </c>
      <c r="I15" s="35">
        <v>1805.64</v>
      </c>
    </row>
    <row r="16" spans="1:9" ht="39.75" customHeight="1">
      <c r="A16" s="39" t="s">
        <v>83</v>
      </c>
      <c r="B16" s="28">
        <v>10865.8</v>
      </c>
      <c r="C16" s="28">
        <v>5827.62</v>
      </c>
      <c r="D16" s="28">
        <v>5380.16</v>
      </c>
      <c r="E16" s="26">
        <v>49.51462386570708</v>
      </c>
      <c r="F16" s="26">
        <v>92.32173683253197</v>
      </c>
      <c r="G16" s="28">
        <v>5827.62</v>
      </c>
      <c r="H16" s="26">
        <v>92.32173683253197</v>
      </c>
      <c r="I16" s="28">
        <v>811.51</v>
      </c>
    </row>
    <row r="17" spans="1:9" ht="37.5" customHeight="1">
      <c r="A17" s="39" t="s">
        <v>84</v>
      </c>
      <c r="B17" s="28">
        <v>56</v>
      </c>
      <c r="C17" s="28">
        <v>35</v>
      </c>
      <c r="D17" s="28">
        <v>35.160000000000004</v>
      </c>
      <c r="E17" s="26">
        <v>62.78571428571429</v>
      </c>
      <c r="F17" s="26">
        <v>100.45714285714287</v>
      </c>
      <c r="G17" s="28">
        <v>44.87</v>
      </c>
      <c r="H17" s="26">
        <v>78.35970581680411</v>
      </c>
      <c r="I17" s="28">
        <v>5.26</v>
      </c>
    </row>
    <row r="18" spans="1:9" ht="56.25" customHeight="1">
      <c r="A18" s="39" t="s">
        <v>85</v>
      </c>
      <c r="B18" s="28">
        <v>14192.6</v>
      </c>
      <c r="C18" s="28">
        <v>8076.59</v>
      </c>
      <c r="D18" s="28">
        <v>7098.099999999999</v>
      </c>
      <c r="E18" s="26">
        <v>50.01268266561447</v>
      </c>
      <c r="F18" s="26">
        <v>87.88486229955959</v>
      </c>
      <c r="G18" s="28">
        <v>8076.59</v>
      </c>
      <c r="H18" s="26">
        <v>87.88486229955959</v>
      </c>
      <c r="I18" s="28">
        <v>1144.38</v>
      </c>
    </row>
    <row r="19" spans="1:9" ht="55.5" customHeight="1">
      <c r="A19" s="39" t="s">
        <v>86</v>
      </c>
      <c r="B19" s="28">
        <v>-1402.4</v>
      </c>
      <c r="C19" s="28">
        <v>-940</v>
      </c>
      <c r="D19" s="28">
        <v>-1064.8200000000002</v>
      </c>
      <c r="E19" s="26">
        <v>75.92840844266972</v>
      </c>
      <c r="F19" s="26">
        <v>113.27872340425533</v>
      </c>
      <c r="G19" s="28">
        <v>-1038.78</v>
      </c>
      <c r="H19" s="26">
        <v>102.50678680760123</v>
      </c>
      <c r="I19" s="28">
        <v>-155.51</v>
      </c>
    </row>
    <row r="20" spans="1:9" ht="15.75" customHeight="1">
      <c r="A20" s="59" t="s">
        <v>7</v>
      </c>
      <c r="B20" s="35">
        <v>34616.2</v>
      </c>
      <c r="C20" s="35">
        <v>23666.129999999997</v>
      </c>
      <c r="D20" s="35">
        <v>19425.67</v>
      </c>
      <c r="E20" s="26">
        <v>56.11728034850735</v>
      </c>
      <c r="F20" s="26">
        <v>82.08215707426605</v>
      </c>
      <c r="G20" s="35">
        <v>23571.149999999998</v>
      </c>
      <c r="H20" s="26">
        <v>82.41290730405602</v>
      </c>
      <c r="I20" s="35">
        <v>3701.49</v>
      </c>
    </row>
    <row r="21" spans="1:9" ht="12.75">
      <c r="A21" s="56" t="s">
        <v>89</v>
      </c>
      <c r="B21" s="28">
        <v>32762</v>
      </c>
      <c r="C21" s="28">
        <v>22545.989999999998</v>
      </c>
      <c r="D21" s="28">
        <v>18557.41</v>
      </c>
      <c r="E21" s="26">
        <v>56.643092607288935</v>
      </c>
      <c r="F21" s="26">
        <v>82.30913789991037</v>
      </c>
      <c r="G21" s="28">
        <v>22546.53</v>
      </c>
      <c r="H21" s="26">
        <v>82.30716655733721</v>
      </c>
      <c r="I21" s="28">
        <v>3667.91</v>
      </c>
    </row>
    <row r="22" spans="1:9" ht="18.75" customHeight="1">
      <c r="A22" s="56" t="s">
        <v>87</v>
      </c>
      <c r="B22" s="28">
        <v>895.2</v>
      </c>
      <c r="C22" s="28">
        <v>895.2</v>
      </c>
      <c r="D22" s="28">
        <v>552.66</v>
      </c>
      <c r="E22" s="26">
        <v>61.73592493297586</v>
      </c>
      <c r="F22" s="26">
        <v>61.73592493297586</v>
      </c>
      <c r="G22" s="28">
        <v>799.6799999999998</v>
      </c>
      <c r="H22" s="26">
        <v>69.11014405762306</v>
      </c>
      <c r="I22" s="28">
        <v>33.58</v>
      </c>
    </row>
    <row r="23" spans="1:9" ht="38.25">
      <c r="A23" s="56" t="s">
        <v>88</v>
      </c>
      <c r="B23" s="28">
        <v>959</v>
      </c>
      <c r="C23" s="28">
        <v>224.94</v>
      </c>
      <c r="D23" s="28">
        <v>315.6</v>
      </c>
      <c r="E23" s="26">
        <v>32.909280500521376</v>
      </c>
      <c r="F23" s="26">
        <v>140.30408108829022</v>
      </c>
      <c r="G23" s="28">
        <v>224.94</v>
      </c>
      <c r="H23" s="26">
        <v>140.30408108829022</v>
      </c>
      <c r="I23" s="28"/>
    </row>
    <row r="24" spans="1:9" ht="17.25" customHeight="1">
      <c r="A24" s="59" t="s">
        <v>8</v>
      </c>
      <c r="B24" s="35">
        <v>36295.600000000006</v>
      </c>
      <c r="C24" s="35">
        <v>10199.58</v>
      </c>
      <c r="D24" s="35">
        <v>9396.13</v>
      </c>
      <c r="E24" s="26">
        <v>25.887793561754037</v>
      </c>
      <c r="F24" s="26">
        <v>92.12271485688626</v>
      </c>
      <c r="G24" s="35">
        <v>9856.06</v>
      </c>
      <c r="H24" s="26">
        <v>95.33353084295348</v>
      </c>
      <c r="I24" s="35">
        <v>1926.45</v>
      </c>
    </row>
    <row r="25" spans="1:9" ht="12.75">
      <c r="A25" s="56" t="s">
        <v>106</v>
      </c>
      <c r="B25" s="28">
        <v>18923.7</v>
      </c>
      <c r="C25" s="28">
        <v>2900</v>
      </c>
      <c r="D25" s="28">
        <v>2611.2299999999996</v>
      </c>
      <c r="E25" s="26">
        <v>13.798728578449243</v>
      </c>
      <c r="F25" s="26">
        <v>90.04241379310344</v>
      </c>
      <c r="G25" s="28">
        <v>2556.48</v>
      </c>
      <c r="H25" s="26">
        <v>102.141616597822</v>
      </c>
      <c r="I25" s="28">
        <v>346.47</v>
      </c>
    </row>
    <row r="26" spans="1:9" ht="12.75">
      <c r="A26" s="56" t="s">
        <v>107</v>
      </c>
      <c r="B26" s="28">
        <v>17371.9</v>
      </c>
      <c r="C26" s="28">
        <v>7299.58</v>
      </c>
      <c r="D26" s="28">
        <v>6784.9</v>
      </c>
      <c r="E26" s="26">
        <v>39.05675257168185</v>
      </c>
      <c r="F26" s="26">
        <v>92.94918337767378</v>
      </c>
      <c r="G26" s="28">
        <v>7299.58</v>
      </c>
      <c r="H26" s="26">
        <v>92.94918337767378</v>
      </c>
      <c r="I26" s="28">
        <v>1579.98</v>
      </c>
    </row>
    <row r="27" spans="1:9" ht="12.75">
      <c r="A27" s="52" t="s">
        <v>9</v>
      </c>
      <c r="B27" s="35">
        <v>14814.9</v>
      </c>
      <c r="C27" s="35">
        <v>7880.6</v>
      </c>
      <c r="D27" s="35">
        <v>7713.46</v>
      </c>
      <c r="E27" s="26">
        <v>52.06555562305517</v>
      </c>
      <c r="F27" s="26">
        <v>97.8790955003426</v>
      </c>
      <c r="G27" s="35">
        <v>8961.39</v>
      </c>
      <c r="H27" s="26">
        <v>86.07437015909363</v>
      </c>
      <c r="I27" s="35">
        <v>1432.88</v>
      </c>
    </row>
    <row r="28" spans="1:9" ht="25.5">
      <c r="A28" s="56" t="s">
        <v>10</v>
      </c>
      <c r="B28" s="28">
        <v>14680.1</v>
      </c>
      <c r="C28" s="28">
        <v>7800</v>
      </c>
      <c r="D28" s="28">
        <v>7636.86</v>
      </c>
      <c r="E28" s="26">
        <v>52.021852712174976</v>
      </c>
      <c r="F28" s="26">
        <v>97.90846153846154</v>
      </c>
      <c r="G28" s="28">
        <v>8899.39</v>
      </c>
      <c r="H28" s="26">
        <v>85.81329731588345</v>
      </c>
      <c r="I28" s="28">
        <v>1406.88</v>
      </c>
    </row>
    <row r="29" spans="1:9" ht="25.5">
      <c r="A29" s="56" t="s">
        <v>91</v>
      </c>
      <c r="B29" s="28">
        <v>84.8</v>
      </c>
      <c r="C29" s="28">
        <v>55.6</v>
      </c>
      <c r="D29" s="28">
        <v>41.6</v>
      </c>
      <c r="E29" s="26">
        <v>49.05660377358491</v>
      </c>
      <c r="F29" s="26">
        <v>74.82014388489209</v>
      </c>
      <c r="G29" s="28">
        <v>30</v>
      </c>
      <c r="H29" s="26" t="s">
        <v>111</v>
      </c>
      <c r="I29" s="28">
        <v>16</v>
      </c>
    </row>
    <row r="30" spans="1:9" ht="25.5">
      <c r="A30" s="56" t="s">
        <v>90</v>
      </c>
      <c r="B30" s="28">
        <v>50</v>
      </c>
      <c r="C30" s="28">
        <v>25</v>
      </c>
      <c r="D30" s="28">
        <v>35</v>
      </c>
      <c r="E30" s="26">
        <v>70</v>
      </c>
      <c r="F30" s="26" t="s">
        <v>111</v>
      </c>
      <c r="G30" s="28">
        <v>32</v>
      </c>
      <c r="H30" s="26" t="s">
        <v>111</v>
      </c>
      <c r="I30" s="28">
        <v>10</v>
      </c>
    </row>
    <row r="31" spans="1:9" ht="25.5">
      <c r="A31" s="59" t="s">
        <v>11</v>
      </c>
      <c r="B31" s="35">
        <v>0</v>
      </c>
      <c r="C31" s="35">
        <v>0</v>
      </c>
      <c r="D31" s="35">
        <v>0.07</v>
      </c>
      <c r="E31" s="26" t="s">
        <v>111</v>
      </c>
      <c r="F31" s="26" t="s">
        <v>111</v>
      </c>
      <c r="G31" s="35">
        <v>0.18000000000000002</v>
      </c>
      <c r="H31" s="26" t="s">
        <v>111</v>
      </c>
      <c r="I31" s="35">
        <v>0</v>
      </c>
    </row>
    <row r="32" spans="1:9" ht="25.5">
      <c r="A32" s="56" t="s">
        <v>118</v>
      </c>
      <c r="B32" s="28">
        <v>0</v>
      </c>
      <c r="C32" s="28">
        <v>0</v>
      </c>
      <c r="D32" s="28">
        <v>0</v>
      </c>
      <c r="E32" s="26" t="s">
        <v>111</v>
      </c>
      <c r="F32" s="26" t="s">
        <v>111</v>
      </c>
      <c r="G32" s="28">
        <v>0.14</v>
      </c>
      <c r="H32" s="26" t="s">
        <v>111</v>
      </c>
      <c r="I32" s="28">
        <v>0</v>
      </c>
    </row>
    <row r="33" spans="1:9" ht="25.5">
      <c r="A33" s="56" t="s">
        <v>92</v>
      </c>
      <c r="B33" s="28">
        <v>0</v>
      </c>
      <c r="C33" s="28">
        <v>0</v>
      </c>
      <c r="D33" s="28">
        <v>0.07</v>
      </c>
      <c r="E33" s="26" t="s">
        <v>111</v>
      </c>
      <c r="F33" s="26" t="s">
        <v>111</v>
      </c>
      <c r="G33" s="28">
        <v>0.04</v>
      </c>
      <c r="H33" s="26" t="s">
        <v>111</v>
      </c>
      <c r="I33" s="28">
        <v>0</v>
      </c>
    </row>
    <row r="34" spans="1:9" ht="38.25">
      <c r="A34" s="59" t="s">
        <v>12</v>
      </c>
      <c r="B34" s="35">
        <v>50872.7</v>
      </c>
      <c r="C34" s="35">
        <v>28221.36</v>
      </c>
      <c r="D34" s="35">
        <v>23930.689999999995</v>
      </c>
      <c r="E34" s="26">
        <v>47.04033794156787</v>
      </c>
      <c r="F34" s="26">
        <v>84.79637409394869</v>
      </c>
      <c r="G34" s="35">
        <v>25354.079999999998</v>
      </c>
      <c r="H34" s="26">
        <v>94.38595287227932</v>
      </c>
      <c r="I34" s="35">
        <v>4649.03</v>
      </c>
    </row>
    <row r="35" spans="1:9" ht="76.5" hidden="1">
      <c r="A35" s="56" t="s">
        <v>115</v>
      </c>
      <c r="B35" s="28"/>
      <c r="C35" s="28"/>
      <c r="D35" s="28"/>
      <c r="E35" s="26" t="s">
        <v>112</v>
      </c>
      <c r="F35" s="26" t="e">
        <v>#DIV/0!</v>
      </c>
      <c r="G35" s="28"/>
      <c r="H35" s="26" t="e">
        <v>#DIV/0!</v>
      </c>
      <c r="I35" s="28"/>
    </row>
    <row r="36" spans="1:9" ht="84" customHeight="1">
      <c r="A36" s="56" t="s">
        <v>119</v>
      </c>
      <c r="B36" s="28">
        <v>26368</v>
      </c>
      <c r="C36" s="28">
        <v>13700</v>
      </c>
      <c r="D36" s="28">
        <v>13250.8</v>
      </c>
      <c r="E36" s="26">
        <v>50.25333737864077</v>
      </c>
      <c r="F36" s="26">
        <v>96.72116788321168</v>
      </c>
      <c r="G36" s="28">
        <v>13804.47</v>
      </c>
      <c r="H36" s="29">
        <v>95.9891977019038</v>
      </c>
      <c r="I36" s="28">
        <v>3048.83</v>
      </c>
    </row>
    <row r="37" spans="1:9" ht="81.75" customHeight="1">
      <c r="A37" s="56" t="s">
        <v>128</v>
      </c>
      <c r="B37" s="28">
        <v>628</v>
      </c>
      <c r="C37" s="28">
        <v>366.1</v>
      </c>
      <c r="D37" s="28">
        <v>608.47</v>
      </c>
      <c r="E37" s="26">
        <v>96.89012738853503</v>
      </c>
      <c r="F37" s="26">
        <v>166.2032231630702</v>
      </c>
      <c r="G37" s="28">
        <v>14.82</v>
      </c>
      <c r="H37" s="29" t="s">
        <v>111</v>
      </c>
      <c r="I37" s="28">
        <v>75</v>
      </c>
    </row>
    <row r="38" spans="1:9" ht="76.5">
      <c r="A38" s="56" t="s">
        <v>120</v>
      </c>
      <c r="B38" s="28">
        <v>530.18</v>
      </c>
      <c r="C38" s="28">
        <v>309.26</v>
      </c>
      <c r="D38" s="28">
        <v>183.65999999999997</v>
      </c>
      <c r="E38" s="26">
        <v>34.641065298577836</v>
      </c>
      <c r="F38" s="26">
        <v>59.38692362413502</v>
      </c>
      <c r="G38" s="28">
        <v>253.38</v>
      </c>
      <c r="H38" s="29">
        <v>72.48401610229693</v>
      </c>
      <c r="I38" s="28">
        <v>37.64</v>
      </c>
    </row>
    <row r="39" spans="1:9" ht="38.25">
      <c r="A39" s="56" t="s">
        <v>121</v>
      </c>
      <c r="B39" s="28">
        <v>19213.07</v>
      </c>
      <c r="C39" s="28">
        <v>11200</v>
      </c>
      <c r="D39" s="28">
        <v>7132.469999999999</v>
      </c>
      <c r="E39" s="26">
        <v>37.12301053397505</v>
      </c>
      <c r="F39" s="26">
        <v>63.68276785714285</v>
      </c>
      <c r="G39" s="28">
        <v>8979.230000000001</v>
      </c>
      <c r="H39" s="29">
        <v>79.43298033350297</v>
      </c>
      <c r="I39" s="28">
        <v>1156.65</v>
      </c>
    </row>
    <row r="40" spans="1:9" ht="51">
      <c r="A40" s="56" t="s">
        <v>141</v>
      </c>
      <c r="B40" s="28">
        <v>0</v>
      </c>
      <c r="C40" s="28">
        <v>0</v>
      </c>
      <c r="D40" s="28">
        <v>7.01</v>
      </c>
      <c r="E40" s="26">
        <v>0</v>
      </c>
      <c r="F40" s="26">
        <v>0</v>
      </c>
      <c r="G40" s="28"/>
      <c r="H40" s="29">
        <v>0</v>
      </c>
      <c r="I40" s="28">
        <v>0</v>
      </c>
    </row>
    <row r="41" spans="1:9" ht="51">
      <c r="A41" s="60" t="s">
        <v>122</v>
      </c>
      <c r="B41" s="28">
        <v>691</v>
      </c>
      <c r="C41" s="28">
        <v>691</v>
      </c>
      <c r="D41" s="28">
        <v>470.23</v>
      </c>
      <c r="E41" s="26">
        <v>68.0506512301013</v>
      </c>
      <c r="F41" s="26" t="s">
        <v>111</v>
      </c>
      <c r="G41" s="28">
        <v>690.9200000000001</v>
      </c>
      <c r="H41" s="29" t="s">
        <v>111</v>
      </c>
      <c r="I41" s="28">
        <v>25</v>
      </c>
    </row>
    <row r="42" spans="1:9" ht="76.5">
      <c r="A42" s="53" t="s">
        <v>123</v>
      </c>
      <c r="B42" s="27">
        <v>3442.45</v>
      </c>
      <c r="C42" s="27">
        <v>1955</v>
      </c>
      <c r="D42" s="27">
        <v>2278.05</v>
      </c>
      <c r="E42" s="26">
        <v>66.17525309009572</v>
      </c>
      <c r="F42" s="26">
        <v>116.52429667519182</v>
      </c>
      <c r="G42" s="27">
        <v>1611.26</v>
      </c>
      <c r="H42" s="26">
        <v>141.3831411441977</v>
      </c>
      <c r="I42" s="27">
        <v>305.91</v>
      </c>
    </row>
    <row r="43" spans="1:9" ht="25.5">
      <c r="A43" s="53" t="s">
        <v>13</v>
      </c>
      <c r="B43" s="27">
        <v>515</v>
      </c>
      <c r="C43" s="27">
        <v>366.97</v>
      </c>
      <c r="D43" s="27">
        <v>1264.12</v>
      </c>
      <c r="E43" s="26">
        <v>245.46019417475725</v>
      </c>
      <c r="F43" s="26">
        <v>344.4750252064201</v>
      </c>
      <c r="G43" s="27">
        <v>337</v>
      </c>
      <c r="H43" s="26">
        <v>375.10979228486644</v>
      </c>
      <c r="I43" s="27">
        <v>768.84</v>
      </c>
    </row>
    <row r="44" spans="1:9" ht="25.5">
      <c r="A44" s="59" t="s">
        <v>96</v>
      </c>
      <c r="B44" s="35">
        <v>1829.19</v>
      </c>
      <c r="C44" s="35">
        <v>1032.6</v>
      </c>
      <c r="D44" s="35">
        <v>1714.9</v>
      </c>
      <c r="E44" s="26">
        <v>93.75187924709844</v>
      </c>
      <c r="F44" s="26">
        <v>166.07592484989348</v>
      </c>
      <c r="G44" s="35">
        <v>1343.11</v>
      </c>
      <c r="H44" s="26">
        <v>127.68127703613257</v>
      </c>
      <c r="I44" s="35">
        <v>126.16</v>
      </c>
    </row>
    <row r="45" spans="1:9" ht="14.25" customHeight="1" hidden="1">
      <c r="A45" s="56" t="s">
        <v>14</v>
      </c>
      <c r="B45" s="28">
        <v>1497.5</v>
      </c>
      <c r="C45" s="28">
        <v>825.4</v>
      </c>
      <c r="D45" s="28">
        <v>1806.84</v>
      </c>
      <c r="E45" s="26">
        <v>120.65709515859766</v>
      </c>
      <c r="F45" s="26">
        <v>218.90477344317904</v>
      </c>
      <c r="G45" s="28">
        <v>1660.19</v>
      </c>
      <c r="H45" s="26">
        <v>108.8333263060252</v>
      </c>
      <c r="I45" s="28">
        <v>406.97</v>
      </c>
    </row>
    <row r="46" spans="1:9" ht="12.75">
      <c r="A46" s="56" t="s">
        <v>94</v>
      </c>
      <c r="B46" s="28">
        <v>0</v>
      </c>
      <c r="C46" s="28">
        <v>0</v>
      </c>
      <c r="D46" s="28">
        <v>413.05</v>
      </c>
      <c r="E46" s="26" t="s">
        <v>111</v>
      </c>
      <c r="F46" s="26" t="s">
        <v>111</v>
      </c>
      <c r="G46" s="28">
        <v>0</v>
      </c>
      <c r="H46" s="26" t="s">
        <v>111</v>
      </c>
      <c r="I46" s="28">
        <v>0</v>
      </c>
    </row>
    <row r="47" spans="1:9" ht="76.5">
      <c r="A47" s="60" t="s">
        <v>95</v>
      </c>
      <c r="B47" s="28">
        <v>97.5</v>
      </c>
      <c r="C47" s="28">
        <v>85.4</v>
      </c>
      <c r="D47" s="28">
        <v>110.45</v>
      </c>
      <c r="E47" s="26" t="s">
        <v>112</v>
      </c>
      <c r="F47" s="26">
        <v>129.3325526932084</v>
      </c>
      <c r="G47" s="28">
        <v>87.75</v>
      </c>
      <c r="H47" s="26">
        <v>125.86894586894589</v>
      </c>
      <c r="I47" s="28">
        <v>0</v>
      </c>
    </row>
    <row r="48" spans="1:9" ht="12.75">
      <c r="A48" s="53" t="s">
        <v>93</v>
      </c>
      <c r="B48" s="35">
        <v>1400</v>
      </c>
      <c r="C48" s="35">
        <v>740</v>
      </c>
      <c r="D48" s="35">
        <v>1283.34</v>
      </c>
      <c r="E48" s="26">
        <v>91.66714285714285</v>
      </c>
      <c r="F48" s="26">
        <v>173.42432432432432</v>
      </c>
      <c r="G48" s="35">
        <v>1572.44</v>
      </c>
      <c r="H48" s="26">
        <v>81.61456080995141</v>
      </c>
      <c r="I48" s="35">
        <v>406.97</v>
      </c>
    </row>
    <row r="49" spans="1:9" ht="12.75">
      <c r="A49" s="56" t="s">
        <v>15</v>
      </c>
      <c r="B49" s="28">
        <v>1972.8</v>
      </c>
      <c r="C49" s="28">
        <v>1489.27</v>
      </c>
      <c r="D49" s="28">
        <v>1780.46</v>
      </c>
      <c r="E49" s="26">
        <v>90.25040551500406</v>
      </c>
      <c r="F49" s="26">
        <v>119.55253244878364</v>
      </c>
      <c r="G49" s="28">
        <v>6328.209999999999</v>
      </c>
      <c r="H49" s="26">
        <v>28.13528628158674</v>
      </c>
      <c r="I49" s="28">
        <v>127.34</v>
      </c>
    </row>
    <row r="50" spans="1:9" ht="52.5" customHeight="1" hidden="1">
      <c r="A50" s="56" t="s">
        <v>129</v>
      </c>
      <c r="B50" s="28"/>
      <c r="C50" s="28"/>
      <c r="D50" s="28"/>
      <c r="E50" s="26" t="e">
        <v>#DIV/0!</v>
      </c>
      <c r="F50" s="26" t="e">
        <v>#DIV/0!</v>
      </c>
      <c r="G50" s="28"/>
      <c r="H50" s="26" t="e">
        <v>#DIV/0!</v>
      </c>
      <c r="I50" s="28"/>
    </row>
    <row r="51" spans="1:9" ht="89.25" hidden="1">
      <c r="A51" s="56" t="s">
        <v>130</v>
      </c>
      <c r="B51" s="28"/>
      <c r="C51" s="28"/>
      <c r="D51" s="28"/>
      <c r="E51" s="26" t="e">
        <v>#DIV/0!</v>
      </c>
      <c r="F51" s="26" t="e">
        <v>#DIV/0!</v>
      </c>
      <c r="G51" s="28"/>
      <c r="H51" s="26" t="e">
        <v>#DIV/0!</v>
      </c>
      <c r="I51" s="28"/>
    </row>
    <row r="52" spans="1:9" ht="63.75" hidden="1">
      <c r="A52" s="56" t="s">
        <v>131</v>
      </c>
      <c r="B52" s="28"/>
      <c r="C52" s="28"/>
      <c r="D52" s="28"/>
      <c r="E52" s="26" t="e">
        <v>#DIV/0!</v>
      </c>
      <c r="F52" s="26" t="e">
        <v>#DIV/0!</v>
      </c>
      <c r="G52" s="28"/>
      <c r="H52" s="26" t="e">
        <v>#DIV/0!</v>
      </c>
      <c r="I52" s="28"/>
    </row>
    <row r="53" spans="1:9" ht="63.75" hidden="1">
      <c r="A53" s="56" t="s">
        <v>132</v>
      </c>
      <c r="B53" s="28"/>
      <c r="C53" s="28"/>
      <c r="D53" s="28"/>
      <c r="E53" s="26" t="e">
        <v>#DIV/0!</v>
      </c>
      <c r="F53" s="26" t="e">
        <v>#DIV/0!</v>
      </c>
      <c r="G53" s="28"/>
      <c r="H53" s="26" t="s">
        <v>112</v>
      </c>
      <c r="I53" s="28"/>
    </row>
    <row r="54" spans="1:9" ht="63.75" hidden="1">
      <c r="A54" s="56" t="s">
        <v>133</v>
      </c>
      <c r="B54" s="28"/>
      <c r="C54" s="28"/>
      <c r="D54" s="28"/>
      <c r="E54" s="26" t="s">
        <v>112</v>
      </c>
      <c r="F54" s="26" t="e">
        <v>#DIV/0!</v>
      </c>
      <c r="G54" s="28"/>
      <c r="H54" s="26" t="e">
        <v>#DIV/0!</v>
      </c>
      <c r="I54" s="28"/>
    </row>
    <row r="55" spans="1:9" ht="29.25" customHeight="1" hidden="1">
      <c r="A55" s="56" t="s">
        <v>134</v>
      </c>
      <c r="B55" s="28"/>
      <c r="C55" s="28"/>
      <c r="D55" s="28"/>
      <c r="E55" s="26" t="e">
        <v>#DIV/0!</v>
      </c>
      <c r="F55" s="26" t="e">
        <v>#DIV/0!</v>
      </c>
      <c r="G55" s="28"/>
      <c r="H55" s="26" t="e">
        <v>#DIV/0!</v>
      </c>
      <c r="I55" s="28"/>
    </row>
    <row r="56" spans="1:9" ht="38.25" customHeight="1" hidden="1">
      <c r="A56" s="56" t="s">
        <v>135</v>
      </c>
      <c r="B56" s="28"/>
      <c r="C56" s="28"/>
      <c r="D56" s="28"/>
      <c r="E56" s="26" t="e">
        <v>#DIV/0!</v>
      </c>
      <c r="F56" s="26" t="e">
        <v>#DIV/0!</v>
      </c>
      <c r="G56" s="28"/>
      <c r="H56" s="26" t="e">
        <v>#DIV/0!</v>
      </c>
      <c r="I56" s="28"/>
    </row>
    <row r="57" spans="1:9" ht="43.5" customHeight="1" hidden="1">
      <c r="A57" s="56" t="s">
        <v>136</v>
      </c>
      <c r="B57" s="28"/>
      <c r="C57" s="28"/>
      <c r="D57" s="28"/>
      <c r="E57" s="26" t="e">
        <v>#DIV/0!</v>
      </c>
      <c r="F57" s="26" t="e">
        <v>#DIV/0!</v>
      </c>
      <c r="G57" s="28"/>
      <c r="H57" s="26" t="e">
        <v>#DIV/0!</v>
      </c>
      <c r="I57" s="28"/>
    </row>
    <row r="58" spans="1:9" ht="40.5" customHeight="1" hidden="1">
      <c r="A58" s="56" t="s">
        <v>137</v>
      </c>
      <c r="B58" s="28"/>
      <c r="C58" s="28"/>
      <c r="D58" s="28"/>
      <c r="E58" s="26" t="s">
        <v>111</v>
      </c>
      <c r="F58" s="26" t="e">
        <v>#DIV/0!</v>
      </c>
      <c r="G58" s="28"/>
      <c r="H58" s="26" t="s">
        <v>111</v>
      </c>
      <c r="I58" s="28"/>
    </row>
    <row r="59" spans="1:9" ht="12.75" hidden="1">
      <c r="A59" s="56" t="s">
        <v>138</v>
      </c>
      <c r="B59" s="28"/>
      <c r="C59" s="28"/>
      <c r="D59" s="28"/>
      <c r="E59" s="26" t="e">
        <v>#DIV/0!</v>
      </c>
      <c r="F59" s="26" t="e">
        <v>#DIV/0!</v>
      </c>
      <c r="G59" s="28"/>
      <c r="H59" s="26" t="s">
        <v>112</v>
      </c>
      <c r="I59" s="28"/>
    </row>
    <row r="60" spans="1:9" ht="12.75">
      <c r="A60" s="56" t="s">
        <v>16</v>
      </c>
      <c r="B60" s="28">
        <v>160.35</v>
      </c>
      <c r="C60" s="28">
        <v>80</v>
      </c>
      <c r="D60" s="28">
        <v>-15.76</v>
      </c>
      <c r="E60" s="26">
        <v>-9.82850015590895</v>
      </c>
      <c r="F60" s="26" t="s">
        <v>111</v>
      </c>
      <c r="G60" s="28">
        <v>78.56</v>
      </c>
      <c r="H60" s="26">
        <v>-20.061099796334013</v>
      </c>
      <c r="I60" s="28">
        <v>27.96</v>
      </c>
    </row>
    <row r="61" spans="1:9" ht="12.75">
      <c r="A61" s="56" t="s">
        <v>17</v>
      </c>
      <c r="B61" s="28">
        <v>442319.4799999999</v>
      </c>
      <c r="C61" s="28">
        <v>232580.12</v>
      </c>
      <c r="D61" s="28">
        <v>233688.16999999998</v>
      </c>
      <c r="E61" s="26">
        <v>52.83243912296154</v>
      </c>
      <c r="F61" s="26">
        <v>100.47641647102081</v>
      </c>
      <c r="G61" s="28">
        <v>230184.29999999993</v>
      </c>
      <c r="H61" s="26">
        <v>101.52220199205595</v>
      </c>
      <c r="I61" s="28">
        <v>45138.10999999999</v>
      </c>
    </row>
    <row r="62" spans="1:9" ht="12.75">
      <c r="A62" s="56" t="s">
        <v>18</v>
      </c>
      <c r="B62" s="28">
        <v>2129706.83</v>
      </c>
      <c r="C62" s="28">
        <v>907257.2500000001</v>
      </c>
      <c r="D62" s="28">
        <v>906848.67</v>
      </c>
      <c r="E62" s="26">
        <v>42.58091570284348</v>
      </c>
      <c r="F62" s="26">
        <v>99.95496536401333</v>
      </c>
      <c r="G62" s="28">
        <v>890848.0499999999</v>
      </c>
      <c r="H62" s="26">
        <v>101.79611102028008</v>
      </c>
      <c r="I62" s="28">
        <v>93567.12</v>
      </c>
    </row>
    <row r="63" spans="1:9" ht="25.5">
      <c r="A63" s="56" t="s">
        <v>19</v>
      </c>
      <c r="B63" s="28">
        <v>2131976.0300000003</v>
      </c>
      <c r="C63" s="28">
        <v>909526.4500000001</v>
      </c>
      <c r="D63" s="28">
        <v>909526.4800000001</v>
      </c>
      <c r="E63" s="26">
        <v>42.66119633624586</v>
      </c>
      <c r="F63" s="26">
        <v>100.00000329841974</v>
      </c>
      <c r="G63" s="28">
        <v>890897.7</v>
      </c>
      <c r="H63" s="26">
        <v>102.09101224528922</v>
      </c>
      <c r="I63" s="28">
        <v>93567.12</v>
      </c>
    </row>
    <row r="64" spans="1:9" ht="12.75">
      <c r="A64" s="56" t="s">
        <v>108</v>
      </c>
      <c r="B64" s="28">
        <v>473017.8999999999</v>
      </c>
      <c r="C64" s="28">
        <v>266768.4</v>
      </c>
      <c r="D64" s="28">
        <v>266768.4</v>
      </c>
      <c r="E64" s="26">
        <v>56.397104633883856</v>
      </c>
      <c r="F64" s="26">
        <v>100</v>
      </c>
      <c r="G64" s="28">
        <v>223856.18</v>
      </c>
      <c r="H64" s="26">
        <v>119.16954894879383</v>
      </c>
      <c r="I64" s="28">
        <v>20890.8</v>
      </c>
    </row>
    <row r="65" spans="1:9" ht="12.75">
      <c r="A65" s="52" t="s">
        <v>109</v>
      </c>
      <c r="B65" s="27">
        <v>628015.87</v>
      </c>
      <c r="C65" s="27">
        <v>85443.63</v>
      </c>
      <c r="D65" s="27">
        <v>85443.64000000001</v>
      </c>
      <c r="E65" s="26">
        <v>13.605331342980238</v>
      </c>
      <c r="F65" s="26">
        <v>100.00001170362263</v>
      </c>
      <c r="G65" s="27">
        <v>69883.57999999999</v>
      </c>
      <c r="H65" s="26">
        <v>122.26568816308499</v>
      </c>
      <c r="I65" s="27">
        <v>29492.4</v>
      </c>
    </row>
    <row r="66" spans="1:9" ht="12.75">
      <c r="A66" s="59" t="s">
        <v>110</v>
      </c>
      <c r="B66" s="35">
        <v>1010727.15</v>
      </c>
      <c r="C66" s="35">
        <v>554362.8200000001</v>
      </c>
      <c r="D66" s="35">
        <v>554362.8300000001</v>
      </c>
      <c r="E66" s="26">
        <v>54.847921122926216</v>
      </c>
      <c r="F66" s="26">
        <v>100.00000180387278</v>
      </c>
      <c r="G66" s="35">
        <v>595573.36</v>
      </c>
      <c r="H66" s="26">
        <v>93.08052831644453</v>
      </c>
      <c r="I66" s="35">
        <v>43183.92</v>
      </c>
    </row>
    <row r="67" spans="1:9" ht="12.75">
      <c r="A67" s="59" t="s">
        <v>124</v>
      </c>
      <c r="B67" s="35">
        <v>20215.11</v>
      </c>
      <c r="C67" s="35">
        <v>2951.6</v>
      </c>
      <c r="D67" s="35">
        <v>2951.6099999999997</v>
      </c>
      <c r="E67" s="26">
        <v>14.601008849321124</v>
      </c>
      <c r="F67" s="26" t="s">
        <v>111</v>
      </c>
      <c r="G67" s="35">
        <v>1584.58</v>
      </c>
      <c r="H67" s="26" t="s">
        <v>111</v>
      </c>
      <c r="I67" s="35">
        <v>0</v>
      </c>
    </row>
    <row r="68" spans="1:9" ht="12.75">
      <c r="A68" s="59" t="s">
        <v>113</v>
      </c>
      <c r="B68" s="35"/>
      <c r="C68" s="35"/>
      <c r="D68" s="35"/>
      <c r="E68" s="26" t="s">
        <v>112</v>
      </c>
      <c r="F68" s="26" t="s">
        <v>111</v>
      </c>
      <c r="G68" s="35">
        <v>827.16</v>
      </c>
      <c r="H68" s="26" t="s">
        <v>112</v>
      </c>
      <c r="I68" s="35"/>
    </row>
    <row r="69" spans="1:9" ht="25.5">
      <c r="A69" s="59" t="s">
        <v>21</v>
      </c>
      <c r="B69" s="35">
        <v>-2269.2</v>
      </c>
      <c r="C69" s="35">
        <v>-2269.2</v>
      </c>
      <c r="D69" s="35">
        <v>-2677.81</v>
      </c>
      <c r="E69" s="26" t="s">
        <v>112</v>
      </c>
      <c r="F69" s="26" t="s">
        <v>111</v>
      </c>
      <c r="G69" s="35">
        <v>-876.81</v>
      </c>
      <c r="H69" s="26">
        <v>305.403679246359</v>
      </c>
      <c r="I69" s="35">
        <v>0</v>
      </c>
    </row>
    <row r="70" spans="1:9" ht="12.75">
      <c r="A70" s="59" t="s">
        <v>20</v>
      </c>
      <c r="B70" s="35">
        <v>2572026.3</v>
      </c>
      <c r="C70" s="35">
        <v>1139837.37</v>
      </c>
      <c r="D70" s="35">
        <v>1140536.84</v>
      </c>
      <c r="E70" s="26">
        <v>44.34390253185241</v>
      </c>
      <c r="F70" s="26">
        <v>100.06136577185568</v>
      </c>
      <c r="G70" s="35">
        <v>1121032.3499999999</v>
      </c>
      <c r="H70" s="26">
        <v>101.73986861306904</v>
      </c>
      <c r="I70" s="35">
        <v>138705.22999999998</v>
      </c>
    </row>
    <row r="71" spans="1:9" ht="12.75">
      <c r="A71" s="85" t="s">
        <v>22</v>
      </c>
      <c r="B71" s="86"/>
      <c r="C71" s="86"/>
      <c r="D71" s="86"/>
      <c r="E71" s="86"/>
      <c r="F71" s="86"/>
      <c r="G71" s="86"/>
      <c r="H71" s="86"/>
      <c r="I71" s="87"/>
    </row>
    <row r="72" spans="1:9" ht="12.75">
      <c r="A72" s="7" t="s">
        <v>23</v>
      </c>
      <c r="B72" s="35">
        <f>B73+B74+B75+B76+B77+B78+B79+B80</f>
        <v>134754.2</v>
      </c>
      <c r="C72" s="35">
        <f>C73+C74+C75+C76+C77+C78+C79+C80</f>
        <v>61302.14172</v>
      </c>
      <c r="D72" s="35">
        <f>D73+D74+D75+D76+D77+D78+D79+D80</f>
        <v>60565.318439999995</v>
      </c>
      <c r="E72" s="26">
        <f>$D:$D/$B:$B*100</f>
        <v>44.945032095474566</v>
      </c>
      <c r="F72" s="26">
        <f>$D:$D/$C:$C*100</f>
        <v>98.79804643145181</v>
      </c>
      <c r="G72" s="35">
        <v>56084.8</v>
      </c>
      <c r="H72" s="26">
        <f>$D:$D/$G:$G*100</f>
        <v>107.98882841696857</v>
      </c>
      <c r="I72" s="35">
        <f>I73+I74+I75+I76+I77+I78+I79+I80</f>
        <v>-743.4815600000002</v>
      </c>
    </row>
    <row r="73" spans="1:9" ht="14.25" customHeight="1">
      <c r="A73" s="8" t="s">
        <v>24</v>
      </c>
      <c r="B73" s="36">
        <v>2230.1</v>
      </c>
      <c r="C73" s="36">
        <v>988.517</v>
      </c>
      <c r="D73" s="36">
        <v>986.41999</v>
      </c>
      <c r="E73" s="29">
        <f>$D:$D/$B:$B*100</f>
        <v>44.23209676696113</v>
      </c>
      <c r="F73" s="29">
        <f>$D:$D/$C:$C*100</f>
        <v>99.78786303118711</v>
      </c>
      <c r="G73" s="36">
        <v>604.5</v>
      </c>
      <c r="H73" s="29">
        <f>$D:$D/$G:$G*100</f>
        <v>163.17948552522745</v>
      </c>
      <c r="I73" s="36">
        <f>D73-июнь!D8</f>
        <v>-244.38000999999997</v>
      </c>
    </row>
    <row r="74" spans="1:9" ht="12.75">
      <c r="A74" s="8" t="s">
        <v>25</v>
      </c>
      <c r="B74" s="36">
        <v>5806.4</v>
      </c>
      <c r="C74" s="36">
        <v>3080.06492</v>
      </c>
      <c r="D74" s="36">
        <v>3069.03992</v>
      </c>
      <c r="E74" s="29">
        <f>$D:$D/$B:$B*100</f>
        <v>52.856157343620836</v>
      </c>
      <c r="F74" s="29">
        <f>$D:$D/$C:$C*100</f>
        <v>99.64205299932446</v>
      </c>
      <c r="G74" s="36">
        <v>2243.8</v>
      </c>
      <c r="H74" s="29">
        <f>$D:$D/$G:$G*100</f>
        <v>136.77867546127104</v>
      </c>
      <c r="I74" s="36">
        <f>D74-июнь!D9</f>
        <v>-57.16007999999965</v>
      </c>
    </row>
    <row r="75" spans="1:9" ht="25.5">
      <c r="A75" s="8" t="s">
        <v>26</v>
      </c>
      <c r="B75" s="36">
        <v>50659.4</v>
      </c>
      <c r="C75" s="36">
        <v>25641.01067</v>
      </c>
      <c r="D75" s="36">
        <v>25087.52208</v>
      </c>
      <c r="E75" s="29">
        <f>$D:$D/$B:$B*100</f>
        <v>49.52194870053731</v>
      </c>
      <c r="F75" s="29">
        <f>$D:$D/$C:$C*100</f>
        <v>97.84139323865426</v>
      </c>
      <c r="G75" s="36">
        <v>21608.9</v>
      </c>
      <c r="H75" s="29">
        <f>$D:$D/$G:$G*100</f>
        <v>116.09809883890432</v>
      </c>
      <c r="I75" s="36">
        <f>D75-июнь!D10</f>
        <v>-4811.977920000001</v>
      </c>
    </row>
    <row r="76" spans="1:9" ht="12.75">
      <c r="A76" s="8" t="s">
        <v>72</v>
      </c>
      <c r="B76" s="45">
        <v>30.1</v>
      </c>
      <c r="C76" s="45">
        <v>30.1</v>
      </c>
      <c r="D76" s="45">
        <v>0</v>
      </c>
      <c r="E76" s="29">
        <v>0</v>
      </c>
      <c r="F76" s="29">
        <v>0</v>
      </c>
      <c r="G76" s="45">
        <v>0</v>
      </c>
      <c r="H76" s="29">
        <v>0</v>
      </c>
      <c r="I76" s="36">
        <f>D76-июнь!D11</f>
        <v>-28.4</v>
      </c>
    </row>
    <row r="77" spans="1:9" ht="25.5">
      <c r="A77" s="1" t="s">
        <v>27</v>
      </c>
      <c r="B77" s="28">
        <v>13022.4</v>
      </c>
      <c r="C77" s="28">
        <v>7664.194</v>
      </c>
      <c r="D77" s="28">
        <v>7664.05918</v>
      </c>
      <c r="E77" s="29">
        <f>$D:$D/$B:$B*100</f>
        <v>58.85289332227547</v>
      </c>
      <c r="F77" s="29">
        <v>0</v>
      </c>
      <c r="G77" s="28">
        <v>6889</v>
      </c>
      <c r="H77" s="29">
        <f>$D:$D/$G:$G*100</f>
        <v>111.25067760197416</v>
      </c>
      <c r="I77" s="36">
        <f>D77-июнь!D12</f>
        <v>846.75918</v>
      </c>
    </row>
    <row r="78" spans="1:9" ht="12.75">
      <c r="A78" s="8" t="s">
        <v>28</v>
      </c>
      <c r="B78" s="36">
        <v>0</v>
      </c>
      <c r="C78" s="36">
        <v>0</v>
      </c>
      <c r="D78" s="36">
        <v>0</v>
      </c>
      <c r="E78" s="29">
        <v>0</v>
      </c>
      <c r="F78" s="29">
        <v>0</v>
      </c>
      <c r="G78" s="36">
        <v>1198.3</v>
      </c>
      <c r="H78" s="29">
        <v>0</v>
      </c>
      <c r="I78" s="36">
        <f>D78-июнь!D13</f>
        <v>0</v>
      </c>
    </row>
    <row r="79" spans="1:9" ht="12.75">
      <c r="A79" s="8" t="s">
        <v>29</v>
      </c>
      <c r="B79" s="36">
        <v>1056</v>
      </c>
      <c r="C79" s="36">
        <v>0</v>
      </c>
      <c r="D79" s="36">
        <v>0</v>
      </c>
      <c r="E79" s="29">
        <f>$D:$D/$B:$B*100</f>
        <v>0</v>
      </c>
      <c r="F79" s="29">
        <v>0</v>
      </c>
      <c r="G79" s="36">
        <v>0</v>
      </c>
      <c r="H79" s="29">
        <v>0</v>
      </c>
      <c r="I79" s="36">
        <f>D79-июнь!D14</f>
        <v>0</v>
      </c>
    </row>
    <row r="80" spans="1:9" ht="12.75">
      <c r="A80" s="1" t="s">
        <v>30</v>
      </c>
      <c r="B80" s="36">
        <v>61949.8</v>
      </c>
      <c r="C80" s="36">
        <v>23898.25513</v>
      </c>
      <c r="D80" s="36">
        <v>23758.27727</v>
      </c>
      <c r="E80" s="29">
        <f>$D:$D/$B:$B*100</f>
        <v>38.35085386877762</v>
      </c>
      <c r="F80" s="29">
        <f>$D:$D/$C:$C*100</f>
        <v>99.41427581537413</v>
      </c>
      <c r="G80" s="36">
        <v>23540.3</v>
      </c>
      <c r="H80" s="29">
        <f>$D:$D/$G:$G*100</f>
        <v>100.92597490261382</v>
      </c>
      <c r="I80" s="36">
        <f>D80-июнь!D15</f>
        <v>3551.67727</v>
      </c>
    </row>
    <row r="81" spans="1:9" ht="12.75">
      <c r="A81" s="7" t="s">
        <v>31</v>
      </c>
      <c r="B81" s="27">
        <v>400.4</v>
      </c>
      <c r="C81" s="27">
        <v>198.57225</v>
      </c>
      <c r="D81" s="35">
        <v>198.54225</v>
      </c>
      <c r="E81" s="26">
        <f>$D:$D/$B:$B*100</f>
        <v>49.585976523476525</v>
      </c>
      <c r="F81" s="26">
        <f>$D:$D/$C:$C*100</f>
        <v>99.98489214882744</v>
      </c>
      <c r="G81" s="35">
        <v>180</v>
      </c>
      <c r="H81" s="26">
        <v>0</v>
      </c>
      <c r="I81" s="35">
        <f>D81-июнь!D16</f>
        <v>-0.9577500000000043</v>
      </c>
    </row>
    <row r="82" spans="1:9" ht="25.5">
      <c r="A82" s="9" t="s">
        <v>32</v>
      </c>
      <c r="B82" s="27">
        <v>4849.7</v>
      </c>
      <c r="C82" s="27">
        <v>2288.07493</v>
      </c>
      <c r="D82" s="27">
        <v>2089.72538</v>
      </c>
      <c r="E82" s="26">
        <f>$D:$D/$B:$B*100</f>
        <v>43.0897865847372</v>
      </c>
      <c r="F82" s="26">
        <f>$D:$D/$C:$C*100</f>
        <v>91.33116020811433</v>
      </c>
      <c r="G82" s="27">
        <v>1809.2</v>
      </c>
      <c r="H82" s="26">
        <f>$D:$D/$G:$G*100</f>
        <v>115.50549303559583</v>
      </c>
      <c r="I82" s="35">
        <f>D82-июнь!D17</f>
        <v>2.4253799999996772</v>
      </c>
    </row>
    <row r="83" spans="1:9" ht="12.75">
      <c r="A83" s="7" t="s">
        <v>33</v>
      </c>
      <c r="B83" s="35">
        <f>B84+B85+B86+B87+B88</f>
        <v>301986.9</v>
      </c>
      <c r="C83" s="35">
        <f>C84+C85+C86+C87+C88</f>
        <v>47464.71246</v>
      </c>
      <c r="D83" s="35">
        <f>D84+D85+D86+D87+D88</f>
        <v>41427.45479</v>
      </c>
      <c r="E83" s="26">
        <f>$D:$D/$B:$B*100</f>
        <v>13.718295326717813</v>
      </c>
      <c r="F83" s="26">
        <f>$D:$D/$C:$C*100</f>
        <v>87.28053461803275</v>
      </c>
      <c r="G83" s="35">
        <v>34974.92</v>
      </c>
      <c r="H83" s="26">
        <f>$D:$D/$G:$G*100</f>
        <v>118.44903373617439</v>
      </c>
      <c r="I83" s="35">
        <f>D83-июнь!D18</f>
        <v>3119.7547900000063</v>
      </c>
    </row>
    <row r="84" spans="1:9" ht="12.75" hidden="1">
      <c r="A84" s="10" t="s">
        <v>64</v>
      </c>
      <c r="B84" s="36"/>
      <c r="C84" s="36"/>
      <c r="D84" s="36"/>
      <c r="E84" s="29">
        <v>0</v>
      </c>
      <c r="F84" s="29">
        <v>0</v>
      </c>
      <c r="G84" s="36"/>
      <c r="H84" s="29">
        <v>0</v>
      </c>
      <c r="I84" s="36">
        <f>D84-июнь!D19</f>
        <v>0</v>
      </c>
    </row>
    <row r="85" spans="1:9" ht="12.75">
      <c r="A85" s="10" t="s">
        <v>67</v>
      </c>
      <c r="B85" s="36">
        <v>48299.1</v>
      </c>
      <c r="C85" s="36">
        <v>0</v>
      </c>
      <c r="D85" s="36">
        <v>0</v>
      </c>
      <c r="E85" s="29">
        <v>0</v>
      </c>
      <c r="F85" s="29">
        <v>0</v>
      </c>
      <c r="G85" s="36">
        <v>0</v>
      </c>
      <c r="H85" s="29">
        <v>0</v>
      </c>
      <c r="I85" s="36">
        <f>D85-июнь!D20</f>
        <v>0</v>
      </c>
    </row>
    <row r="86" spans="1:9" ht="12.75">
      <c r="A86" s="8" t="s">
        <v>34</v>
      </c>
      <c r="B86" s="36">
        <v>24097</v>
      </c>
      <c r="C86" s="36">
        <v>10786.54152</v>
      </c>
      <c r="D86" s="36">
        <v>10786.54152</v>
      </c>
      <c r="E86" s="29">
        <f>$D:$D/$B:$B*100</f>
        <v>44.7630058513508</v>
      </c>
      <c r="F86" s="29">
        <v>0</v>
      </c>
      <c r="G86" s="36">
        <v>9587.62</v>
      </c>
      <c r="H86" s="29">
        <v>0</v>
      </c>
      <c r="I86" s="36">
        <f>D86-июнь!D21</f>
        <v>-18.55847999999969</v>
      </c>
    </row>
    <row r="87" spans="1:9" ht="12.75">
      <c r="A87" s="10" t="s">
        <v>77</v>
      </c>
      <c r="B87" s="28">
        <v>218452.4</v>
      </c>
      <c r="C87" s="28">
        <v>31243.24612</v>
      </c>
      <c r="D87" s="28">
        <v>25237.56773</v>
      </c>
      <c r="E87" s="29">
        <f>$D:$D/$B:$B*100</f>
        <v>11.552891032554461</v>
      </c>
      <c r="F87" s="29">
        <f>$D:$D/$C:$C*100</f>
        <v>80.7776747431006</v>
      </c>
      <c r="G87" s="28">
        <v>20018.8</v>
      </c>
      <c r="H87" s="29">
        <v>0</v>
      </c>
      <c r="I87" s="36">
        <f>D87-июнь!D22</f>
        <v>2766.9677300000003</v>
      </c>
    </row>
    <row r="88" spans="1:9" ht="12.75">
      <c r="A88" s="8" t="s">
        <v>35</v>
      </c>
      <c r="B88" s="36">
        <v>11138.4</v>
      </c>
      <c r="C88" s="36">
        <v>5434.92482</v>
      </c>
      <c r="D88" s="36">
        <v>5403.34554</v>
      </c>
      <c r="E88" s="29">
        <f>$D:$D/$B:$B*100</f>
        <v>48.510966925231635</v>
      </c>
      <c r="F88" s="29">
        <f>$D:$D/$C:$C*100</f>
        <v>99.4189564520968</v>
      </c>
      <c r="G88" s="36">
        <v>5368.5</v>
      </c>
      <c r="H88" s="29">
        <f>$D:$D/$G:$G*100</f>
        <v>100.64907404302879</v>
      </c>
      <c r="I88" s="36">
        <f>D88-июнь!D23</f>
        <v>371.34554000000026</v>
      </c>
    </row>
    <row r="89" spans="1:9" ht="12.75">
      <c r="A89" s="7" t="s">
        <v>36</v>
      </c>
      <c r="B89" s="35">
        <f>B91+B92+B93+B90</f>
        <v>182387.4</v>
      </c>
      <c r="C89" s="35">
        <f>C91+C92+C93+C90</f>
        <v>60095.28447</v>
      </c>
      <c r="D89" s="35">
        <f>D91+D92+D93+D90</f>
        <v>28224.70412</v>
      </c>
      <c r="E89" s="35">
        <f>E91+E92+E93+E90</f>
        <v>60.80852555747302</v>
      </c>
      <c r="F89" s="26">
        <f>$D:$D/$C:$C*100</f>
        <v>46.96658709401729</v>
      </c>
      <c r="G89" s="35">
        <v>26381.300000000003</v>
      </c>
      <c r="H89" s="35">
        <f>H91+H92+H93</f>
        <v>216.8886183024666</v>
      </c>
      <c r="I89" s="35">
        <f>D89-июнь!D24</f>
        <v>-65978.09588000002</v>
      </c>
    </row>
    <row r="90" spans="1:9" ht="12.75">
      <c r="A90" s="8" t="s">
        <v>37</v>
      </c>
      <c r="B90" s="67">
        <v>74060</v>
      </c>
      <c r="C90" s="67">
        <v>31038.22061</v>
      </c>
      <c r="D90" s="67">
        <v>1907.32075</v>
      </c>
      <c r="E90" s="48">
        <f aca="true" t="shared" si="0" ref="E90:E95">$D:$D/$B:$B*100</f>
        <v>2.5753723332433163</v>
      </c>
      <c r="F90" s="29">
        <v>0</v>
      </c>
      <c r="G90" s="49">
        <v>0</v>
      </c>
      <c r="H90" s="29">
        <v>0</v>
      </c>
      <c r="I90" s="36">
        <f>D90-июнь!D25</f>
        <v>-25553.27925</v>
      </c>
    </row>
    <row r="91" spans="1:9" ht="12.75">
      <c r="A91" s="8" t="s">
        <v>38</v>
      </c>
      <c r="B91" s="36">
        <v>7304.2</v>
      </c>
      <c r="C91" s="36">
        <v>1452.84855</v>
      </c>
      <c r="D91" s="36">
        <v>52.29855</v>
      </c>
      <c r="E91" s="29">
        <f t="shared" si="0"/>
        <v>0.7160065441800607</v>
      </c>
      <c r="F91" s="29">
        <v>0</v>
      </c>
      <c r="G91" s="36">
        <v>1558.4</v>
      </c>
      <c r="H91" s="29">
        <v>0</v>
      </c>
      <c r="I91" s="36">
        <f>D91-июнь!D26</f>
        <v>-2359.20145</v>
      </c>
    </row>
    <row r="92" spans="1:9" ht="12.75">
      <c r="A92" s="8" t="s">
        <v>39</v>
      </c>
      <c r="B92" s="36">
        <v>75981.2</v>
      </c>
      <c r="C92" s="36">
        <v>18959.50854</v>
      </c>
      <c r="D92" s="36">
        <v>17692.891</v>
      </c>
      <c r="E92" s="29">
        <f t="shared" si="0"/>
        <v>23.285879928192763</v>
      </c>
      <c r="F92" s="29">
        <f>$D:$D/$C:$C*100</f>
        <v>93.31935457436704</v>
      </c>
      <c r="G92" s="36">
        <v>17371.2</v>
      </c>
      <c r="H92" s="29">
        <f>$D:$D/$G:$G*100</f>
        <v>101.85186400478953</v>
      </c>
      <c r="I92" s="36">
        <f>D92-июнь!D27</f>
        <v>-11101.009000000002</v>
      </c>
    </row>
    <row r="93" spans="1:9" ht="12.75">
      <c r="A93" s="8" t="s">
        <v>40</v>
      </c>
      <c r="B93" s="36">
        <v>25042</v>
      </c>
      <c r="C93" s="36">
        <v>8644.70677</v>
      </c>
      <c r="D93" s="36">
        <v>8572.19382</v>
      </c>
      <c r="E93" s="29">
        <f t="shared" si="0"/>
        <v>34.23126675185688</v>
      </c>
      <c r="F93" s="29">
        <f>$D:$D/$C:$C*100</f>
        <v>99.16118670153574</v>
      </c>
      <c r="G93" s="36">
        <v>7451.7</v>
      </c>
      <c r="H93" s="29">
        <f>$D:$D/$G:$G*100</f>
        <v>115.03675429767706</v>
      </c>
      <c r="I93" s="36">
        <f>D93-июнь!D28</f>
        <v>-26964.606180000002</v>
      </c>
    </row>
    <row r="94" spans="1:9" ht="12.75">
      <c r="A94" s="11" t="s">
        <v>116</v>
      </c>
      <c r="B94" s="35">
        <f>B95</f>
        <v>1776.3</v>
      </c>
      <c r="C94" s="64">
        <f aca="true" t="shared" si="1" ref="C94:H94">C95</f>
        <v>654.3</v>
      </c>
      <c r="D94" s="64">
        <f t="shared" si="1"/>
        <v>255</v>
      </c>
      <c r="E94" s="26">
        <f t="shared" si="0"/>
        <v>14.355683161628106</v>
      </c>
      <c r="F94" s="26">
        <f>$D:$D/$C:$C*100</f>
        <v>38.97294818890418</v>
      </c>
      <c r="G94" s="64">
        <f t="shared" si="1"/>
        <v>0</v>
      </c>
      <c r="H94" s="64">
        <f t="shared" si="1"/>
        <v>0</v>
      </c>
      <c r="I94" s="35">
        <f>D94-июнь!D29</f>
        <v>118.4</v>
      </c>
    </row>
    <row r="95" spans="1:9" ht="25.5">
      <c r="A95" s="8" t="s">
        <v>146</v>
      </c>
      <c r="B95" s="80">
        <v>1776.3</v>
      </c>
      <c r="C95" s="81">
        <v>654.3</v>
      </c>
      <c r="D95" s="81">
        <v>255</v>
      </c>
      <c r="E95" s="29">
        <f t="shared" si="0"/>
        <v>14.355683161628106</v>
      </c>
      <c r="F95" s="29">
        <f>$D:$D/$C:$C*100</f>
        <v>38.97294818890418</v>
      </c>
      <c r="G95" s="36">
        <v>0</v>
      </c>
      <c r="H95" s="29">
        <v>0</v>
      </c>
      <c r="I95" s="36">
        <f>D95-июнь!D30</f>
        <v>118.4</v>
      </c>
    </row>
    <row r="96" spans="1:9" ht="12.75">
      <c r="A96" s="11" t="s">
        <v>41</v>
      </c>
      <c r="B96" s="35">
        <f>B97+B98+B99+B100+B101+B102</f>
        <v>1579717.7</v>
      </c>
      <c r="C96" s="35">
        <f>C97+C98+C99+C100+C101+C102</f>
        <v>849040.06125</v>
      </c>
      <c r="D96" s="35">
        <f>D97+D98+D99+D100+D101+D102</f>
        <v>808990.20698</v>
      </c>
      <c r="E96" s="35">
        <f>E97+E98+E100+E101+E99</f>
        <v>238.84036085473227</v>
      </c>
      <c r="F96" s="35">
        <f>F97+F98+F100+F101+F99</f>
        <v>416.6266377158605</v>
      </c>
      <c r="G96" s="35">
        <v>754432.2999999999</v>
      </c>
      <c r="H96" s="35">
        <f>H97+H98+H100+H101+H99</f>
        <v>238.42277901128043</v>
      </c>
      <c r="I96" s="35">
        <f>D96-июнь!D31</f>
        <v>14210.206980000017</v>
      </c>
    </row>
    <row r="97" spans="1:9" ht="12.75">
      <c r="A97" s="8" t="s">
        <v>42</v>
      </c>
      <c r="B97" s="36">
        <v>614567.5</v>
      </c>
      <c r="C97" s="36">
        <v>306131.32136</v>
      </c>
      <c r="D97" s="36">
        <v>300598.57172</v>
      </c>
      <c r="E97" s="29">
        <f>$D:$D/$B:$B*100</f>
        <v>48.91221415385617</v>
      </c>
      <c r="F97" s="29">
        <f>$D:$D/$C:$C*100</f>
        <v>98.19268749913581</v>
      </c>
      <c r="G97" s="36">
        <v>291184.1</v>
      </c>
      <c r="H97" s="29">
        <f>$D:$D/$G:$G*100</f>
        <v>103.23316819840096</v>
      </c>
      <c r="I97" s="36">
        <f>D97-июнь!D32</f>
        <v>-378.0282799999695</v>
      </c>
    </row>
    <row r="98" spans="1:9" ht="12.75">
      <c r="A98" s="8" t="s">
        <v>43</v>
      </c>
      <c r="B98" s="36">
        <v>625797.4</v>
      </c>
      <c r="C98" s="36">
        <v>362578.82442</v>
      </c>
      <c r="D98" s="36">
        <v>344932.66981</v>
      </c>
      <c r="E98" s="29">
        <f>$D:$D/$B:$B*100</f>
        <v>55.11890426678027</v>
      </c>
      <c r="F98" s="29">
        <f>$D:$D/$C:$C*100</f>
        <v>95.13315355958039</v>
      </c>
      <c r="G98" s="36">
        <v>307172.1</v>
      </c>
      <c r="H98" s="29">
        <f>$D:$D/$G:$G*100</f>
        <v>112.29296860294278</v>
      </c>
      <c r="I98" s="36">
        <f>D98-июнь!D33</f>
        <v>16492.46980999998</v>
      </c>
    </row>
    <row r="99" spans="1:9" ht="12.75">
      <c r="A99" s="8" t="s">
        <v>105</v>
      </c>
      <c r="B99" s="36">
        <v>123902.3</v>
      </c>
      <c r="C99" s="36">
        <v>76597.74528</v>
      </c>
      <c r="D99" s="36">
        <v>73852.43096</v>
      </c>
      <c r="E99" s="29">
        <f>$D:$D/$B:$B*100</f>
        <v>59.60537533201562</v>
      </c>
      <c r="F99" s="29">
        <f>$D:$D/$C:$C*100</f>
        <v>96.41593324977829</v>
      </c>
      <c r="G99" s="36">
        <v>64404</v>
      </c>
      <c r="H99" s="29">
        <v>0</v>
      </c>
      <c r="I99" s="36">
        <f>D99-июнь!D34</f>
        <v>3183.230960000001</v>
      </c>
    </row>
    <row r="100" spans="1:9" ht="25.5">
      <c r="A100" s="8" t="s">
        <v>126</v>
      </c>
      <c r="B100" s="36">
        <v>1790</v>
      </c>
      <c r="C100" s="36">
        <v>1274.984</v>
      </c>
      <c r="D100" s="36">
        <v>964.55525</v>
      </c>
      <c r="E100" s="29">
        <f>$D:$D/$B:$B*100</f>
        <v>53.88576815642458</v>
      </c>
      <c r="F100" s="29">
        <f>$D:$D/$C:$C*100</f>
        <v>75.65234151957986</v>
      </c>
      <c r="G100" s="36">
        <v>21521.5</v>
      </c>
      <c r="H100" s="29">
        <f>$D:$D/$G:$G*100</f>
        <v>4.481821666705388</v>
      </c>
      <c r="I100" s="36">
        <f>D100-июнь!D35</f>
        <v>505.55525</v>
      </c>
    </row>
    <row r="101" spans="1:9" ht="12.75">
      <c r="A101" s="8" t="s">
        <v>44</v>
      </c>
      <c r="B101" s="36">
        <v>60596.9</v>
      </c>
      <c r="C101" s="36">
        <v>25214.66175</v>
      </c>
      <c r="D101" s="28">
        <v>12918.1071</v>
      </c>
      <c r="E101" s="29">
        <f>$D:$D/$B:$B*100</f>
        <v>21.318098945655635</v>
      </c>
      <c r="F101" s="29">
        <f>$D:$D/$C:$C*100</f>
        <v>51.23252188778618</v>
      </c>
      <c r="G101" s="28">
        <v>70150.6</v>
      </c>
      <c r="H101" s="29">
        <f>$D:$D/$G:$G*100</f>
        <v>18.414820543231276</v>
      </c>
      <c r="I101" s="36">
        <f>D101-июнь!D36</f>
        <v>-7970.292900000002</v>
      </c>
    </row>
    <row r="102" spans="1:9" ht="12.75">
      <c r="A102" s="8" t="s">
        <v>45</v>
      </c>
      <c r="B102" s="36">
        <v>153063.6</v>
      </c>
      <c r="C102" s="36">
        <v>77242.52444</v>
      </c>
      <c r="D102" s="28">
        <v>75723.87214</v>
      </c>
      <c r="E102" s="29"/>
      <c r="F102" s="29"/>
      <c r="G102" s="28">
        <v>0</v>
      </c>
      <c r="H102" s="29">
        <v>0</v>
      </c>
      <c r="I102" s="36">
        <f>D102-июнь!D37</f>
        <v>2377.272140000001</v>
      </c>
    </row>
    <row r="103" spans="1:9" ht="25.5">
      <c r="A103" s="11" t="s">
        <v>46</v>
      </c>
      <c r="B103" s="35">
        <f>B104+B105</f>
        <v>199955.6</v>
      </c>
      <c r="C103" s="35">
        <f>C104+C105</f>
        <v>63544.248530000004</v>
      </c>
      <c r="D103" s="35">
        <f>D104+D105</f>
        <v>63251.77319</v>
      </c>
      <c r="E103" s="26">
        <f aca="true" t="shared" si="2" ref="E103:E109">$D:$D/$B:$B*100</f>
        <v>31.632909100820385</v>
      </c>
      <c r="F103" s="26">
        <f>$D:$D/$C:$C*100</f>
        <v>99.5397296423107</v>
      </c>
      <c r="G103" s="35">
        <v>59010.5</v>
      </c>
      <c r="H103" s="26">
        <f>$D:$D/$G:$G*100</f>
        <v>107.18731952788063</v>
      </c>
      <c r="I103" s="35">
        <f>D103-июнь!D38</f>
        <v>-6667.126809999994</v>
      </c>
    </row>
    <row r="104" spans="1:9" ht="12.75">
      <c r="A104" s="8" t="s">
        <v>47</v>
      </c>
      <c r="B104" s="36">
        <v>189132.5</v>
      </c>
      <c r="C104" s="36">
        <v>61194.70743</v>
      </c>
      <c r="D104" s="36">
        <v>60925.92351</v>
      </c>
      <c r="E104" s="29">
        <f t="shared" si="2"/>
        <v>32.21335492842319</v>
      </c>
      <c r="F104" s="29">
        <f>$D:$D/$C:$C*100</f>
        <v>99.56077260389313</v>
      </c>
      <c r="G104" s="36">
        <v>57704.6</v>
      </c>
      <c r="H104" s="29">
        <f>$D:$D/$G:$G*100</f>
        <v>105.5824379858798</v>
      </c>
      <c r="I104" s="36">
        <f>D104-июнь!D39</f>
        <v>-7351.976489999994</v>
      </c>
    </row>
    <row r="105" spans="1:9" ht="25.5">
      <c r="A105" s="8" t="s">
        <v>48</v>
      </c>
      <c r="B105" s="36">
        <v>10823.1</v>
      </c>
      <c r="C105" s="36">
        <v>2349.5411</v>
      </c>
      <c r="D105" s="36">
        <v>2325.84968</v>
      </c>
      <c r="E105" s="29">
        <f t="shared" si="2"/>
        <v>21.489681144958467</v>
      </c>
      <c r="F105" s="29">
        <f>$D:$D/$C:$C*100</f>
        <v>98.99165756240654</v>
      </c>
      <c r="G105" s="36">
        <v>1305.9</v>
      </c>
      <c r="H105" s="29">
        <v>0</v>
      </c>
      <c r="I105" s="36">
        <f>D105-июнь!D40</f>
        <v>684.8496799999998</v>
      </c>
    </row>
    <row r="106" spans="1:9" ht="12.75">
      <c r="A106" s="11" t="s">
        <v>97</v>
      </c>
      <c r="B106" s="35">
        <f>B107</f>
        <v>42.5</v>
      </c>
      <c r="C106" s="35">
        <f>C107</f>
        <v>42.5</v>
      </c>
      <c r="D106" s="35">
        <f>D107</f>
        <v>42.5</v>
      </c>
      <c r="E106" s="26">
        <f t="shared" si="2"/>
        <v>100</v>
      </c>
      <c r="F106" s="26">
        <v>0</v>
      </c>
      <c r="G106" s="35">
        <v>42.5</v>
      </c>
      <c r="H106" s="26">
        <v>0</v>
      </c>
      <c r="I106" s="35">
        <f>D106-июнь!D41</f>
        <v>0</v>
      </c>
    </row>
    <row r="107" spans="1:9" ht="12.75">
      <c r="A107" s="8" t="s">
        <v>98</v>
      </c>
      <c r="B107" s="36">
        <v>42.5</v>
      </c>
      <c r="C107" s="36">
        <v>42.5</v>
      </c>
      <c r="D107" s="36">
        <v>42.5</v>
      </c>
      <c r="E107" s="29">
        <f t="shared" si="2"/>
        <v>100</v>
      </c>
      <c r="F107" s="29">
        <v>0</v>
      </c>
      <c r="G107" s="36">
        <v>42.5</v>
      </c>
      <c r="H107" s="29">
        <v>0</v>
      </c>
      <c r="I107" s="36">
        <f>D107-июнь!D42</f>
        <v>0</v>
      </c>
    </row>
    <row r="108" spans="1:9" ht="12.75">
      <c r="A108" s="11" t="s">
        <v>49</v>
      </c>
      <c r="B108" s="35">
        <f>SUM(B109:B113)</f>
        <v>129137.1</v>
      </c>
      <c r="C108" s="35">
        <f>SUM(C109:C113)</f>
        <v>80246.55301</v>
      </c>
      <c r="D108" s="35">
        <f>SUM(D109:D113)</f>
        <v>52875.32738</v>
      </c>
      <c r="E108" s="26">
        <f t="shared" si="2"/>
        <v>40.945109794164495</v>
      </c>
      <c r="F108" s="26">
        <f>$D:$D/$C:$C*100</f>
        <v>65.89108864702375</v>
      </c>
      <c r="G108" s="35">
        <v>99259.79999999999</v>
      </c>
      <c r="H108" s="26">
        <v>0</v>
      </c>
      <c r="I108" s="35">
        <f>D108-июнь!D43</f>
        <v>12765.927380000001</v>
      </c>
    </row>
    <row r="109" spans="1:9" ht="12.75">
      <c r="A109" s="8" t="s">
        <v>50</v>
      </c>
      <c r="B109" s="36">
        <v>2000</v>
      </c>
      <c r="C109" s="36">
        <v>975.76901</v>
      </c>
      <c r="D109" s="36">
        <v>975.76901</v>
      </c>
      <c r="E109" s="29">
        <f t="shared" si="2"/>
        <v>48.788450499999996</v>
      </c>
      <c r="F109" s="29">
        <v>0</v>
      </c>
      <c r="G109" s="36">
        <v>777</v>
      </c>
      <c r="H109" s="29">
        <v>0</v>
      </c>
      <c r="I109" s="36">
        <f>D109-июнь!D44</f>
        <v>-200.03098999999997</v>
      </c>
    </row>
    <row r="110" spans="1:9" ht="12.75">
      <c r="A110" s="8" t="s">
        <v>51</v>
      </c>
      <c r="B110" s="36">
        <v>0</v>
      </c>
      <c r="C110" s="36">
        <v>0</v>
      </c>
      <c r="D110" s="36">
        <v>0</v>
      </c>
      <c r="E110" s="29">
        <v>0</v>
      </c>
      <c r="F110" s="29">
        <v>0</v>
      </c>
      <c r="G110" s="36">
        <v>34387</v>
      </c>
      <c r="H110" s="29">
        <f>$D:$D/$G:$G*100</f>
        <v>0</v>
      </c>
      <c r="I110" s="36">
        <f>D110-июнь!D45</f>
        <v>0</v>
      </c>
    </row>
    <row r="111" spans="1:9" ht="12.75">
      <c r="A111" s="8" t="s">
        <v>52</v>
      </c>
      <c r="B111" s="36">
        <v>39361.3</v>
      </c>
      <c r="C111" s="36">
        <v>21229.2</v>
      </c>
      <c r="D111" s="36">
        <v>20132.5</v>
      </c>
      <c r="E111" s="29">
        <f>$D:$D/$B:$B*100</f>
        <v>51.14795497099943</v>
      </c>
      <c r="F111" s="29">
        <f>$D:$D/$C:$C*100</f>
        <v>94.83400222335274</v>
      </c>
      <c r="G111" s="36">
        <v>20430</v>
      </c>
      <c r="H111" s="29">
        <v>0</v>
      </c>
      <c r="I111" s="36">
        <f>D111-июнь!D46</f>
        <v>-15811.5</v>
      </c>
    </row>
    <row r="112" spans="1:9" ht="12.75">
      <c r="A112" s="8" t="s">
        <v>53</v>
      </c>
      <c r="B112" s="28">
        <v>85447.5</v>
      </c>
      <c r="C112" s="28">
        <v>56471.15693</v>
      </c>
      <c r="D112" s="28">
        <v>30522.51301</v>
      </c>
      <c r="E112" s="29">
        <f>$D:$D/$B:$B*100</f>
        <v>35.7207794376664</v>
      </c>
      <c r="F112" s="29">
        <v>0</v>
      </c>
      <c r="G112" s="28">
        <v>24445.7</v>
      </c>
      <c r="H112" s="29">
        <v>0</v>
      </c>
      <c r="I112" s="36">
        <f>D112-июнь!D47</f>
        <v>28383.41301</v>
      </c>
    </row>
    <row r="113" spans="1:9" ht="12.75">
      <c r="A113" s="8" t="s">
        <v>54</v>
      </c>
      <c r="B113" s="36">
        <v>2328.3</v>
      </c>
      <c r="C113" s="36">
        <v>1570.42707</v>
      </c>
      <c r="D113" s="36">
        <v>1244.54536</v>
      </c>
      <c r="E113" s="29">
        <f>$D:$D/$B:$B*100</f>
        <v>53.452963965124766</v>
      </c>
      <c r="F113" s="29">
        <f>$D:$D/$C:$C*100</f>
        <v>79.24884789460488</v>
      </c>
      <c r="G113" s="36">
        <v>19220.1</v>
      </c>
      <c r="H113" s="29">
        <f>$D:$D/$G:$G*100</f>
        <v>6.47522832867675</v>
      </c>
      <c r="I113" s="36">
        <f>D113-июнь!D48</f>
        <v>394.0453600000001</v>
      </c>
    </row>
    <row r="114" spans="1:9" ht="12.75">
      <c r="A114" s="11" t="s">
        <v>61</v>
      </c>
      <c r="B114" s="27">
        <f>B115+B116+B117</f>
        <v>70207.40000000001</v>
      </c>
      <c r="C114" s="27">
        <f>C115+C116+C117</f>
        <v>35251.750940000005</v>
      </c>
      <c r="D114" s="27">
        <f>D115+D116+D117</f>
        <v>34995.749540000004</v>
      </c>
      <c r="E114" s="26">
        <f>$D:$D/$B:$B*100</f>
        <v>49.8462406242077</v>
      </c>
      <c r="F114" s="26">
        <f>$D:$D/$C:$C*100</f>
        <v>99.27379096591336</v>
      </c>
      <c r="G114" s="27">
        <v>36938.9</v>
      </c>
      <c r="H114" s="26">
        <f>$D:$D/$G:$G*100</f>
        <v>94.7395551573003</v>
      </c>
      <c r="I114" s="35">
        <f>D114-июнь!D49</f>
        <v>-4329.050459999999</v>
      </c>
    </row>
    <row r="115" spans="1:9" ht="12.75">
      <c r="A115" s="41" t="s">
        <v>62</v>
      </c>
      <c r="B115" s="28">
        <v>59736.8</v>
      </c>
      <c r="C115" s="28">
        <v>31122.18417</v>
      </c>
      <c r="D115" s="28">
        <v>30914.16517</v>
      </c>
      <c r="E115" s="29">
        <f>$D:$D/$B:$B*100</f>
        <v>51.75062134228817</v>
      </c>
      <c r="F115" s="29">
        <f>$D:$D/$C:$C*100</f>
        <v>99.33160539484078</v>
      </c>
      <c r="G115" s="28">
        <v>33094.9</v>
      </c>
      <c r="H115" s="29">
        <v>0</v>
      </c>
      <c r="I115" s="36">
        <f>D115-июнь!D50</f>
        <v>-3964.034829999997</v>
      </c>
    </row>
    <row r="116" spans="1:9" ht="24.75" customHeight="1">
      <c r="A116" s="12" t="s">
        <v>63</v>
      </c>
      <c r="B116" s="28">
        <v>6907.6</v>
      </c>
      <c r="C116" s="28">
        <v>2118.53925</v>
      </c>
      <c r="D116" s="28">
        <v>2118.53925</v>
      </c>
      <c r="E116" s="29">
        <v>0</v>
      </c>
      <c r="F116" s="29">
        <v>0</v>
      </c>
      <c r="G116" s="28">
        <v>2155.4</v>
      </c>
      <c r="H116" s="29">
        <v>0</v>
      </c>
      <c r="I116" s="36">
        <f>D116-июнь!D51</f>
        <v>-403.26075000000037</v>
      </c>
    </row>
    <row r="117" spans="1:9" ht="25.5">
      <c r="A117" s="12" t="s">
        <v>73</v>
      </c>
      <c r="B117" s="28">
        <v>3563</v>
      </c>
      <c r="C117" s="28">
        <v>2011.02752</v>
      </c>
      <c r="D117" s="28">
        <v>1963.04512</v>
      </c>
      <c r="E117" s="29">
        <f>$D:$D/$B:$B*100</f>
        <v>55.09528824024699</v>
      </c>
      <c r="F117" s="29">
        <f>$D:$D/$C:$C*100</f>
        <v>97.61403563487782</v>
      </c>
      <c r="G117" s="28">
        <v>1688.6</v>
      </c>
      <c r="H117" s="29">
        <v>0</v>
      </c>
      <c r="I117" s="36">
        <f>D117-июнь!D52</f>
        <v>38.24512000000004</v>
      </c>
    </row>
    <row r="118" spans="1:9" ht="26.25" customHeight="1">
      <c r="A118" s="13" t="s">
        <v>80</v>
      </c>
      <c r="B118" s="27">
        <f>B119</f>
        <v>187.7</v>
      </c>
      <c r="C118" s="27">
        <f>C119</f>
        <v>0.10578</v>
      </c>
      <c r="D118" s="27">
        <f>D119</f>
        <v>0.10578</v>
      </c>
      <c r="E118" s="29">
        <f>$D:$D/$B:$B*100</f>
        <v>0.05635588705380927</v>
      </c>
      <c r="F118" s="29">
        <v>0</v>
      </c>
      <c r="G118" s="27">
        <v>0</v>
      </c>
      <c r="H118" s="29">
        <v>0</v>
      </c>
      <c r="I118" s="36">
        <f>D118-июнь!D53</f>
        <v>0.10578</v>
      </c>
    </row>
    <row r="119" spans="1:9" ht="13.5" customHeight="1">
      <c r="A119" s="12" t="s">
        <v>81</v>
      </c>
      <c r="B119" s="28">
        <v>187.7</v>
      </c>
      <c r="C119" s="28">
        <v>0.10578</v>
      </c>
      <c r="D119" s="28">
        <v>0.10578</v>
      </c>
      <c r="E119" s="29">
        <f>$D:$D/$B:$B*100</f>
        <v>0.05635588705380927</v>
      </c>
      <c r="F119" s="29">
        <v>0</v>
      </c>
      <c r="G119" s="28">
        <v>0</v>
      </c>
      <c r="H119" s="29">
        <v>0</v>
      </c>
      <c r="I119" s="36">
        <f>D119-июнь!D54</f>
        <v>0.10578</v>
      </c>
    </row>
    <row r="120" spans="1:9" ht="18" customHeight="1">
      <c r="A120" s="14" t="s">
        <v>55</v>
      </c>
      <c r="B120" s="35">
        <f>B72+B81+B82+B83+B89+B96+B103+B106+B108+B114+B118+B94</f>
        <v>2605402.9</v>
      </c>
      <c r="C120" s="35">
        <f>C72+C81+C82+C83+C89+C96+C103+C106+C108+C114+C118+C94</f>
        <v>1200128.30534</v>
      </c>
      <c r="D120" s="35">
        <f>D72+D81+D82+D83+D89+D96+D103+D106+D108+D114+D118+D94</f>
        <v>1092916.40785</v>
      </c>
      <c r="E120" s="26">
        <f>$D:$D/$B:$B*100</f>
        <v>41.948076738918196</v>
      </c>
      <c r="F120" s="26">
        <f>$D:$D/$C:$C*100</f>
        <v>91.06663037502257</v>
      </c>
      <c r="G120" s="35">
        <v>1069114.2199999997</v>
      </c>
      <c r="H120" s="26">
        <f>$D:$D/$G:$G*100</f>
        <v>102.22634657782406</v>
      </c>
      <c r="I120" s="35">
        <f>D120-июнь!D55</f>
        <v>-47501.89214999997</v>
      </c>
    </row>
    <row r="121" spans="1:9" ht="21.75" customHeight="1">
      <c r="A121" s="15" t="s">
        <v>56</v>
      </c>
      <c r="B121" s="30">
        <f>B70-B120</f>
        <v>-33376.60000000009</v>
      </c>
      <c r="C121" s="30">
        <f>C70-C120</f>
        <v>-60290.93533999985</v>
      </c>
      <c r="D121" s="30">
        <f>D70-D120</f>
        <v>47620.43215000001</v>
      </c>
      <c r="E121" s="30"/>
      <c r="F121" s="30"/>
      <c r="G121" s="30">
        <f>G70-G120</f>
        <v>51918.13000000012</v>
      </c>
      <c r="H121" s="30"/>
      <c r="I121" s="35" t="e">
        <f>D121-июнь!#REF!</f>
        <v>#REF!</v>
      </c>
    </row>
    <row r="122" spans="1:9" ht="24" customHeight="1">
      <c r="A122" s="1" t="s">
        <v>57</v>
      </c>
      <c r="B122" s="28" t="s">
        <v>127</v>
      </c>
      <c r="C122" s="28"/>
      <c r="D122" s="28" t="s">
        <v>148</v>
      </c>
      <c r="E122" s="28"/>
      <c r="F122" s="28"/>
      <c r="G122" s="28"/>
      <c r="H122" s="27"/>
      <c r="I122" s="35"/>
    </row>
    <row r="123" spans="1:9" ht="12.75">
      <c r="A123" s="3" t="s">
        <v>58</v>
      </c>
      <c r="B123" s="27" t="e">
        <f>B125+B126</f>
        <v>#REF!</v>
      </c>
      <c r="C123" s="27">
        <f aca="true" t="shared" si="3" ref="C123:H123">C125+C126</f>
        <v>0</v>
      </c>
      <c r="D123" s="27">
        <f t="shared" si="3"/>
        <v>59412.600000000006</v>
      </c>
      <c r="E123" s="27">
        <f t="shared" si="3"/>
        <v>0</v>
      </c>
      <c r="F123" s="27">
        <f t="shared" si="3"/>
        <v>0</v>
      </c>
      <c r="G123" s="27">
        <f t="shared" si="3"/>
        <v>0</v>
      </c>
      <c r="H123" s="27">
        <f t="shared" si="3"/>
        <v>0</v>
      </c>
      <c r="I123" s="35" t="e">
        <f>D123-июнь!#REF!</f>
        <v>#REF!</v>
      </c>
    </row>
    <row r="124" spans="1:9" ht="12" customHeight="1">
      <c r="A124" s="1" t="s">
        <v>6</v>
      </c>
      <c r="B124" s="28"/>
      <c r="C124" s="28"/>
      <c r="D124" s="28"/>
      <c r="E124" s="28"/>
      <c r="F124" s="28"/>
      <c r="G124" s="28"/>
      <c r="H124" s="37"/>
      <c r="I124" s="35" t="e">
        <f>D124-июнь!#REF!</f>
        <v>#REF!</v>
      </c>
    </row>
    <row r="125" spans="1:9" ht="12.75">
      <c r="A125" s="5" t="s">
        <v>59</v>
      </c>
      <c r="B125" s="28" t="e">
        <f>#REF!</f>
        <v>#REF!</v>
      </c>
      <c r="C125" s="28"/>
      <c r="D125" s="28">
        <v>17965.2</v>
      </c>
      <c r="E125" s="28"/>
      <c r="F125" s="28"/>
      <c r="G125" s="28"/>
      <c r="H125" s="37"/>
      <c r="I125" s="35" t="e">
        <f>D125-июнь!#REF!</f>
        <v>#REF!</v>
      </c>
    </row>
    <row r="126" spans="1:9" ht="12.75">
      <c r="A126" s="1" t="s">
        <v>60</v>
      </c>
      <c r="B126" s="28" t="e">
        <f>#REF!</f>
        <v>#REF!</v>
      </c>
      <c r="C126" s="28"/>
      <c r="D126" s="28">
        <v>41447.4</v>
      </c>
      <c r="E126" s="28"/>
      <c r="F126" s="28"/>
      <c r="G126" s="28"/>
      <c r="H126" s="37"/>
      <c r="I126" s="35" t="e">
        <f>D126-июнь!#REF!</f>
        <v>#REF!</v>
      </c>
    </row>
    <row r="127" spans="1:9" ht="12.75">
      <c r="A127" s="3" t="s">
        <v>99</v>
      </c>
      <c r="B127" s="40">
        <f>B128-B129</f>
        <v>0</v>
      </c>
      <c r="C127" s="40"/>
      <c r="D127" s="40">
        <f>D128-D129</f>
        <v>0</v>
      </c>
      <c r="E127" s="40"/>
      <c r="F127" s="40"/>
      <c r="G127" s="40"/>
      <c r="H127" s="42"/>
      <c r="I127" s="35" t="e">
        <f>D127-июнь!#REF!</f>
        <v>#REF!</v>
      </c>
    </row>
    <row r="128" spans="1:9" ht="12.75">
      <c r="A128" s="2" t="s">
        <v>100</v>
      </c>
      <c r="B128" s="38">
        <v>0</v>
      </c>
      <c r="C128" s="38"/>
      <c r="D128" s="28"/>
      <c r="E128" s="38"/>
      <c r="F128" s="38"/>
      <c r="G128" s="38"/>
      <c r="H128" s="39"/>
      <c r="I128" s="35" t="e">
        <f>D128-июнь!#REF!</f>
        <v>#REF!</v>
      </c>
    </row>
    <row r="129" spans="1:9" ht="12.75">
      <c r="A129" s="2" t="s">
        <v>101</v>
      </c>
      <c r="B129" s="38">
        <v>0</v>
      </c>
      <c r="C129" s="38"/>
      <c r="D129" s="28"/>
      <c r="E129" s="38"/>
      <c r="F129" s="38"/>
      <c r="G129" s="38"/>
      <c r="H129" s="39"/>
      <c r="I129" s="36">
        <v>0</v>
      </c>
    </row>
    <row r="130" spans="1:9" ht="12.75">
      <c r="A130" s="16"/>
      <c r="B130" s="25"/>
      <c r="C130" s="25"/>
      <c r="D130" s="25"/>
      <c r="E130" s="25"/>
      <c r="F130" s="25"/>
      <c r="G130" s="25"/>
      <c r="H130" s="25"/>
      <c r="I130" s="25"/>
    </row>
    <row r="131" ht="12.75">
      <c r="D131" s="23" t="s">
        <v>114</v>
      </c>
    </row>
    <row r="132" ht="12" customHeight="1">
      <c r="A132" s="22" t="s">
        <v>79</v>
      </c>
    </row>
    <row r="133" ht="12.75" customHeight="1" hidden="1"/>
    <row r="135" spans="1:9" ht="31.5">
      <c r="A135" s="72" t="s">
        <v>142</v>
      </c>
      <c r="C135" s="24" t="s">
        <v>143</v>
      </c>
      <c r="D135" s="24"/>
      <c r="E135" s="24"/>
      <c r="F135" s="24"/>
      <c r="G135" s="24"/>
      <c r="H135" s="24"/>
      <c r="I135" s="25"/>
    </row>
  </sheetData>
  <sheetProtection/>
  <autoFilter ref="A8:I131"/>
  <mergeCells count="5">
    <mergeCell ref="A71:I71"/>
    <mergeCell ref="A1:H1"/>
    <mergeCell ref="A2:H2"/>
    <mergeCell ref="A3:H3"/>
    <mergeCell ref="A6:I6"/>
  </mergeCells>
  <printOptions/>
  <pageMargins left="0.3937007874015748" right="0.15748031496062992" top="0" bottom="0" header="0.35433070866141736" footer="0.275590551181102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31"/>
  <sheetViews>
    <sheetView zoomScalePageLayoutView="0" workbookViewId="0" topLeftCell="A1">
      <pane xSplit="1" ySplit="6" topLeftCell="B115" activePane="bottomRight" state="frozen"/>
      <selection pane="topLeft" activeCell="B131" sqref="B131:B132"/>
      <selection pane="topRight" activeCell="B131" sqref="B131:B132"/>
      <selection pane="bottomLeft" activeCell="B131" sqref="B131:B132"/>
      <selection pane="bottomRight" activeCell="B131" sqref="B131:B132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88" t="s">
        <v>102</v>
      </c>
      <c r="B1" s="88"/>
      <c r="C1" s="88"/>
      <c r="D1" s="88"/>
      <c r="E1" s="88"/>
      <c r="F1" s="88"/>
      <c r="G1" s="88"/>
      <c r="H1" s="88"/>
      <c r="I1" s="31"/>
    </row>
    <row r="2" spans="1:9" ht="15">
      <c r="A2" s="89" t="s">
        <v>152</v>
      </c>
      <c r="B2" s="89"/>
      <c r="C2" s="89"/>
      <c r="D2" s="89"/>
      <c r="E2" s="89"/>
      <c r="F2" s="89"/>
      <c r="G2" s="89"/>
      <c r="H2" s="89"/>
      <c r="I2" s="32"/>
    </row>
    <row r="3" spans="1:9" ht="5.25" customHeight="1" hidden="1">
      <c r="A3" s="90" t="s">
        <v>0</v>
      </c>
      <c r="B3" s="90"/>
      <c r="C3" s="90"/>
      <c r="D3" s="90"/>
      <c r="E3" s="90"/>
      <c r="F3" s="90"/>
      <c r="G3" s="90"/>
      <c r="H3" s="90"/>
      <c r="I3" s="33"/>
    </row>
    <row r="4" spans="1:9" ht="45" customHeight="1">
      <c r="A4" s="4" t="s">
        <v>1</v>
      </c>
      <c r="B4" s="18" t="s">
        <v>2</v>
      </c>
      <c r="C4" s="18" t="s">
        <v>153</v>
      </c>
      <c r="D4" s="18" t="s">
        <v>68</v>
      </c>
      <c r="E4" s="18" t="s">
        <v>66</v>
      </c>
      <c r="F4" s="18" t="s">
        <v>69</v>
      </c>
      <c r="G4" s="18" t="s">
        <v>117</v>
      </c>
      <c r="H4" s="19" t="s">
        <v>65</v>
      </c>
      <c r="I4" s="18" t="s">
        <v>71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91" t="s">
        <v>3</v>
      </c>
      <c r="B6" s="92"/>
      <c r="C6" s="92"/>
      <c r="D6" s="92"/>
      <c r="E6" s="92"/>
      <c r="F6" s="92"/>
      <c r="G6" s="92"/>
      <c r="H6" s="92"/>
      <c r="I6" s="93"/>
    </row>
    <row r="7" spans="1:9" ht="12.75">
      <c r="A7" s="51" t="s">
        <v>104</v>
      </c>
      <c r="B7" s="35">
        <v>442159.12999999995</v>
      </c>
      <c r="C7" s="35">
        <v>262088.15</v>
      </c>
      <c r="D7" s="35">
        <v>267329.04000000004</v>
      </c>
      <c r="E7" s="26">
        <v>60.45991632017189</v>
      </c>
      <c r="F7" s="26">
        <v>101.99966690596275</v>
      </c>
      <c r="G7" s="35">
        <v>258113.9399999999</v>
      </c>
      <c r="H7" s="26">
        <v>103.57016750044579</v>
      </c>
      <c r="I7" s="35">
        <v>33640.87000000001</v>
      </c>
    </row>
    <row r="8" spans="1:9" ht="12.75">
      <c r="A8" s="52" t="s">
        <v>4</v>
      </c>
      <c r="B8" s="26">
        <v>276033.23999999993</v>
      </c>
      <c r="C8" s="26">
        <v>164739</v>
      </c>
      <c r="D8" s="26">
        <v>179124.15</v>
      </c>
      <c r="E8" s="26">
        <v>64.8922390651213</v>
      </c>
      <c r="F8" s="26">
        <v>108.73208529856318</v>
      </c>
      <c r="G8" s="26">
        <v>157831.47999999995</v>
      </c>
      <c r="H8" s="26">
        <v>113.49076242584815</v>
      </c>
      <c r="I8" s="26">
        <v>23901.160000000003</v>
      </c>
    </row>
    <row r="9" spans="1:9" ht="25.5">
      <c r="A9" s="53" t="s">
        <v>5</v>
      </c>
      <c r="B9" s="27">
        <v>6017.6</v>
      </c>
      <c r="C9" s="27">
        <v>4039</v>
      </c>
      <c r="D9" s="27">
        <v>8835.54</v>
      </c>
      <c r="E9" s="26">
        <v>146.82830364264822</v>
      </c>
      <c r="F9" s="26">
        <v>218.7556325823224</v>
      </c>
      <c r="G9" s="27">
        <v>1809.83</v>
      </c>
      <c r="H9" s="26">
        <v>488.19723399435316</v>
      </c>
      <c r="I9" s="27">
        <v>1811.2</v>
      </c>
    </row>
    <row r="10" spans="1:9" ht="12.75" customHeight="1">
      <c r="A10" s="54" t="s">
        <v>70</v>
      </c>
      <c r="B10" s="46">
        <v>270015.63999999996</v>
      </c>
      <c r="C10" s="46">
        <v>160700</v>
      </c>
      <c r="D10" s="46">
        <v>170288.61</v>
      </c>
      <c r="E10" s="47">
        <v>63.06620238738764</v>
      </c>
      <c r="F10" s="26">
        <v>105.96677660236465</v>
      </c>
      <c r="G10" s="46">
        <v>156021.64999999997</v>
      </c>
      <c r="H10" s="47">
        <v>109.14421812613828</v>
      </c>
      <c r="I10" s="46">
        <v>22089.960000000003</v>
      </c>
    </row>
    <row r="11" spans="1:9" ht="53.25" customHeight="1">
      <c r="A11" s="56" t="s">
        <v>74</v>
      </c>
      <c r="B11" s="28">
        <v>258218.54</v>
      </c>
      <c r="C11" s="28">
        <v>151000</v>
      </c>
      <c r="D11" s="28">
        <v>162039.99</v>
      </c>
      <c r="E11" s="26">
        <v>62.75304244226615</v>
      </c>
      <c r="F11" s="26">
        <v>107.31125165562914</v>
      </c>
      <c r="G11" s="28">
        <v>147751.81</v>
      </c>
      <c r="H11" s="26">
        <v>109.67039253190873</v>
      </c>
      <c r="I11" s="28">
        <v>21480.33</v>
      </c>
    </row>
    <row r="12" spans="1:9" ht="90.75" customHeight="1">
      <c r="A12" s="56" t="s">
        <v>75</v>
      </c>
      <c r="B12" s="28">
        <v>4039.82</v>
      </c>
      <c r="C12" s="28">
        <v>3410</v>
      </c>
      <c r="D12" s="28">
        <v>3417.12</v>
      </c>
      <c r="E12" s="26">
        <v>84.58594689862419</v>
      </c>
      <c r="F12" s="26">
        <v>100.20879765395894</v>
      </c>
      <c r="G12" s="28">
        <v>1818.1100000000001</v>
      </c>
      <c r="H12" s="26">
        <v>187.94902398644743</v>
      </c>
      <c r="I12" s="28">
        <v>178.37</v>
      </c>
    </row>
    <row r="13" spans="1:9" ht="25.5">
      <c r="A13" s="56" t="s">
        <v>76</v>
      </c>
      <c r="B13" s="28">
        <v>4853.42</v>
      </c>
      <c r="C13" s="28">
        <v>4390</v>
      </c>
      <c r="D13" s="28">
        <v>2386.53</v>
      </c>
      <c r="E13" s="26">
        <v>49.172130168005246</v>
      </c>
      <c r="F13" s="26">
        <v>54.3628701594533</v>
      </c>
      <c r="G13" s="28">
        <v>4251.9</v>
      </c>
      <c r="H13" s="26">
        <v>56.128554293374734</v>
      </c>
      <c r="I13" s="28">
        <v>192.31</v>
      </c>
    </row>
    <row r="14" spans="1:9" ht="63.75">
      <c r="A14" s="57" t="s">
        <v>78</v>
      </c>
      <c r="B14" s="28">
        <v>2903.86</v>
      </c>
      <c r="C14" s="28">
        <v>1900</v>
      </c>
      <c r="D14" s="28">
        <v>2444.97</v>
      </c>
      <c r="E14" s="26">
        <v>84.19724091381815</v>
      </c>
      <c r="F14" s="26">
        <v>128.68263157894734</v>
      </c>
      <c r="G14" s="28">
        <v>2199.83</v>
      </c>
      <c r="H14" s="26">
        <v>111.1435883681921</v>
      </c>
      <c r="I14" s="28">
        <v>238.95</v>
      </c>
    </row>
    <row r="15" spans="1:9" ht="39.75" customHeight="1">
      <c r="A15" s="58" t="s">
        <v>82</v>
      </c>
      <c r="B15" s="35">
        <v>23712</v>
      </c>
      <c r="C15" s="35">
        <v>15036.47</v>
      </c>
      <c r="D15" s="35">
        <v>13588.4</v>
      </c>
      <c r="E15" s="26">
        <v>57.306005398110656</v>
      </c>
      <c r="F15" s="26">
        <v>90.36961467684903</v>
      </c>
      <c r="G15" s="35">
        <v>14947.259999999998</v>
      </c>
      <c r="H15" s="26">
        <v>90.90896926928414</v>
      </c>
      <c r="I15" s="35">
        <v>2139.8</v>
      </c>
    </row>
    <row r="16" spans="1:9" ht="39.75" customHeight="1">
      <c r="A16" s="39" t="s">
        <v>83</v>
      </c>
      <c r="B16" s="28">
        <v>10865.8</v>
      </c>
      <c r="C16" s="28">
        <v>6736.82</v>
      </c>
      <c r="D16" s="28">
        <v>6339.74</v>
      </c>
      <c r="E16" s="26">
        <v>58.34581899169873</v>
      </c>
      <c r="F16" s="26">
        <v>94.10582440973634</v>
      </c>
      <c r="G16" s="28">
        <v>6736.82</v>
      </c>
      <c r="H16" s="26">
        <v>94.10582440973634</v>
      </c>
      <c r="I16" s="28">
        <v>959.58</v>
      </c>
    </row>
    <row r="17" spans="1:9" ht="37.5" customHeight="1">
      <c r="A17" s="39" t="s">
        <v>84</v>
      </c>
      <c r="B17" s="28">
        <v>56</v>
      </c>
      <c r="C17" s="28">
        <v>40</v>
      </c>
      <c r="D17" s="28">
        <v>43.230000000000004</v>
      </c>
      <c r="E17" s="26">
        <v>77.19642857142858</v>
      </c>
      <c r="F17" s="26">
        <v>108.07500000000002</v>
      </c>
      <c r="G17" s="28">
        <v>51.72</v>
      </c>
      <c r="H17" s="26">
        <v>83.58468677494201</v>
      </c>
      <c r="I17" s="28">
        <v>8.07</v>
      </c>
    </row>
    <row r="18" spans="1:9" ht="56.25" customHeight="1">
      <c r="A18" s="39" t="s">
        <v>85</v>
      </c>
      <c r="B18" s="28">
        <v>14192.6</v>
      </c>
      <c r="C18" s="28">
        <v>9329.65</v>
      </c>
      <c r="D18" s="28">
        <v>8390.01</v>
      </c>
      <c r="E18" s="26">
        <v>59.11538407339035</v>
      </c>
      <c r="F18" s="26">
        <v>89.92845390770286</v>
      </c>
      <c r="G18" s="28">
        <v>9329.65</v>
      </c>
      <c r="H18" s="26">
        <v>89.92845390770286</v>
      </c>
      <c r="I18" s="28">
        <v>1291.91</v>
      </c>
    </row>
    <row r="19" spans="1:9" ht="55.5" customHeight="1">
      <c r="A19" s="39" t="s">
        <v>86</v>
      </c>
      <c r="B19" s="28">
        <v>-1402.4</v>
      </c>
      <c r="C19" s="28">
        <v>-1070</v>
      </c>
      <c r="D19" s="28">
        <v>-1184.5800000000002</v>
      </c>
      <c r="E19" s="26">
        <v>84.46805476326298</v>
      </c>
      <c r="F19" s="26">
        <v>110.7084112149533</v>
      </c>
      <c r="G19" s="28">
        <v>-1170.93</v>
      </c>
      <c r="H19" s="26">
        <v>101.16574005277856</v>
      </c>
      <c r="I19" s="28">
        <v>-119.76</v>
      </c>
    </row>
    <row r="20" spans="1:9" ht="15" customHeight="1">
      <c r="A20" s="59" t="s">
        <v>7</v>
      </c>
      <c r="B20" s="35">
        <v>34616.2</v>
      </c>
      <c r="C20" s="35">
        <v>24429.319999999996</v>
      </c>
      <c r="D20" s="35">
        <v>20246.38</v>
      </c>
      <c r="E20" s="26">
        <v>58.48816450101398</v>
      </c>
      <c r="F20" s="26">
        <v>82.87737849436662</v>
      </c>
      <c r="G20" s="35">
        <v>24335.489999999994</v>
      </c>
      <c r="H20" s="26">
        <v>83.1969276147717</v>
      </c>
      <c r="I20" s="35">
        <v>820.71</v>
      </c>
    </row>
    <row r="21" spans="1:9" ht="12.75">
      <c r="A21" s="56" t="s">
        <v>89</v>
      </c>
      <c r="B21" s="28">
        <v>32762</v>
      </c>
      <c r="C21" s="28">
        <v>23304.949999999997</v>
      </c>
      <c r="D21" s="28">
        <v>19382.53</v>
      </c>
      <c r="E21" s="26">
        <v>59.161620169708804</v>
      </c>
      <c r="F21" s="26">
        <v>83.16915505075103</v>
      </c>
      <c r="G21" s="28">
        <v>23305.639999999996</v>
      </c>
      <c r="H21" s="26">
        <v>83.16669269756163</v>
      </c>
      <c r="I21" s="28">
        <v>825.12</v>
      </c>
    </row>
    <row r="22" spans="1:9" ht="18.75" customHeight="1">
      <c r="A22" s="56" t="s">
        <v>87</v>
      </c>
      <c r="B22" s="28">
        <v>895.2</v>
      </c>
      <c r="C22" s="28">
        <v>895.2</v>
      </c>
      <c r="D22" s="28">
        <v>574.38</v>
      </c>
      <c r="E22" s="26">
        <v>64.16219839142092</v>
      </c>
      <c r="F22" s="26">
        <v>64.16219839142092</v>
      </c>
      <c r="G22" s="28">
        <v>800.6799999999998</v>
      </c>
      <c r="H22" s="26">
        <v>71.73652395463857</v>
      </c>
      <c r="I22" s="28">
        <v>21.72</v>
      </c>
    </row>
    <row r="23" spans="1:9" ht="30" customHeight="1">
      <c r="A23" s="56" t="s">
        <v>88</v>
      </c>
      <c r="B23" s="28">
        <v>959</v>
      </c>
      <c r="C23" s="28">
        <v>229.17</v>
      </c>
      <c r="D23" s="28">
        <v>289.47</v>
      </c>
      <c r="E23" s="26">
        <v>30.184567257559962</v>
      </c>
      <c r="F23" s="26">
        <v>126.3123445477157</v>
      </c>
      <c r="G23" s="28">
        <v>229.17</v>
      </c>
      <c r="H23" s="26">
        <v>126.3123445477157</v>
      </c>
      <c r="I23" s="28">
        <v>-26.13</v>
      </c>
    </row>
    <row r="24" spans="1:9" ht="16.5" customHeight="1">
      <c r="A24" s="59" t="s">
        <v>8</v>
      </c>
      <c r="B24" s="35">
        <v>36295.600000000006</v>
      </c>
      <c r="C24" s="35">
        <v>12303.7</v>
      </c>
      <c r="D24" s="35">
        <v>10145.23</v>
      </c>
      <c r="E24" s="26">
        <v>27.95168009345485</v>
      </c>
      <c r="F24" s="26">
        <v>82.45674065525004</v>
      </c>
      <c r="G24" s="35">
        <v>11878.400000000001</v>
      </c>
      <c r="H24" s="26">
        <v>85.4090618265086</v>
      </c>
      <c r="I24" s="35">
        <v>749.1</v>
      </c>
    </row>
    <row r="25" spans="1:9" ht="12.75">
      <c r="A25" s="56" t="s">
        <v>106</v>
      </c>
      <c r="B25" s="28">
        <v>18923.7</v>
      </c>
      <c r="C25" s="28">
        <v>4100</v>
      </c>
      <c r="D25" s="28">
        <v>2983.08</v>
      </c>
      <c r="E25" s="26">
        <v>15.763724852962158</v>
      </c>
      <c r="F25" s="26">
        <v>72.75804878048781</v>
      </c>
      <c r="G25" s="28">
        <v>3674.7</v>
      </c>
      <c r="H25" s="26">
        <v>81.17887174463222</v>
      </c>
      <c r="I25" s="28">
        <v>371.85</v>
      </c>
    </row>
    <row r="26" spans="1:9" ht="12.75">
      <c r="A26" s="56" t="s">
        <v>107</v>
      </c>
      <c r="B26" s="28">
        <v>17371.9</v>
      </c>
      <c r="C26" s="28">
        <v>8203.7</v>
      </c>
      <c r="D26" s="28">
        <v>7162.15</v>
      </c>
      <c r="E26" s="26">
        <v>41.228363046068644</v>
      </c>
      <c r="F26" s="26">
        <v>87.30389945999974</v>
      </c>
      <c r="G26" s="28">
        <v>8203.7</v>
      </c>
      <c r="H26" s="26">
        <v>87.30389945999974</v>
      </c>
      <c r="I26" s="28">
        <v>377.25</v>
      </c>
    </row>
    <row r="27" spans="1:9" ht="12.75">
      <c r="A27" s="52" t="s">
        <v>9</v>
      </c>
      <c r="B27" s="35">
        <v>14814.9</v>
      </c>
      <c r="C27" s="35">
        <v>9098.8</v>
      </c>
      <c r="D27" s="35">
        <v>9105.19</v>
      </c>
      <c r="E27" s="26">
        <v>61.459679106845144</v>
      </c>
      <c r="F27" s="26">
        <v>100.07022904119225</v>
      </c>
      <c r="G27" s="35">
        <v>10182.96</v>
      </c>
      <c r="H27" s="26">
        <v>89.41594585464345</v>
      </c>
      <c r="I27" s="35">
        <v>1391.73</v>
      </c>
    </row>
    <row r="28" spans="1:9" ht="25.5">
      <c r="A28" s="56" t="s">
        <v>10</v>
      </c>
      <c r="B28" s="28">
        <v>14680.1</v>
      </c>
      <c r="C28" s="28">
        <v>9000</v>
      </c>
      <c r="D28" s="28">
        <v>9008.99</v>
      </c>
      <c r="E28" s="26">
        <v>61.36872364629669</v>
      </c>
      <c r="F28" s="26">
        <v>100.09988888888887</v>
      </c>
      <c r="G28" s="28">
        <v>10111.16</v>
      </c>
      <c r="H28" s="26">
        <v>89.09947028827553</v>
      </c>
      <c r="I28" s="28">
        <v>1372.13</v>
      </c>
    </row>
    <row r="29" spans="1:9" ht="25.5">
      <c r="A29" s="56" t="s">
        <v>91</v>
      </c>
      <c r="B29" s="28">
        <v>84.8</v>
      </c>
      <c r="C29" s="28">
        <v>68.8</v>
      </c>
      <c r="D29" s="28">
        <v>51.2</v>
      </c>
      <c r="E29" s="26">
        <v>60.377358490566046</v>
      </c>
      <c r="F29" s="26">
        <v>74.4186046511628</v>
      </c>
      <c r="G29" s="28">
        <v>35</v>
      </c>
      <c r="H29" s="26">
        <v>146.28571428571428</v>
      </c>
      <c r="I29" s="28">
        <v>9.6</v>
      </c>
    </row>
    <row r="30" spans="1:9" ht="25.5">
      <c r="A30" s="56" t="s">
        <v>90</v>
      </c>
      <c r="B30" s="28">
        <v>50</v>
      </c>
      <c r="C30" s="28">
        <v>30</v>
      </c>
      <c r="D30" s="28">
        <v>45</v>
      </c>
      <c r="E30" s="26">
        <v>90</v>
      </c>
      <c r="F30" s="26">
        <v>150</v>
      </c>
      <c r="G30" s="28">
        <v>36.8</v>
      </c>
      <c r="H30" s="26">
        <v>122.28260869565217</v>
      </c>
      <c r="I30" s="28">
        <v>10</v>
      </c>
    </row>
    <row r="31" spans="1:9" ht="25.5">
      <c r="A31" s="59" t="s">
        <v>11</v>
      </c>
      <c r="B31" s="35">
        <v>0</v>
      </c>
      <c r="C31" s="35">
        <v>0</v>
      </c>
      <c r="D31" s="35">
        <v>0.07</v>
      </c>
      <c r="E31" s="26">
        <v>0</v>
      </c>
      <c r="F31" s="26">
        <v>0</v>
      </c>
      <c r="G31" s="35">
        <v>0.17</v>
      </c>
      <c r="H31" s="26">
        <v>41.1764705882353</v>
      </c>
      <c r="I31" s="35">
        <v>0</v>
      </c>
    </row>
    <row r="32" spans="1:9" ht="25.5">
      <c r="A32" s="56" t="s">
        <v>118</v>
      </c>
      <c r="B32" s="28">
        <v>0</v>
      </c>
      <c r="C32" s="28">
        <v>0</v>
      </c>
      <c r="D32" s="28">
        <v>0</v>
      </c>
      <c r="E32" s="26">
        <v>0</v>
      </c>
      <c r="F32" s="26">
        <v>0</v>
      </c>
      <c r="G32" s="28">
        <v>0.14</v>
      </c>
      <c r="H32" s="26">
        <v>0</v>
      </c>
      <c r="I32" s="28">
        <v>0</v>
      </c>
    </row>
    <row r="33" spans="1:9" ht="25.5">
      <c r="A33" s="56" t="s">
        <v>92</v>
      </c>
      <c r="B33" s="28">
        <v>0</v>
      </c>
      <c r="C33" s="28">
        <v>0</v>
      </c>
      <c r="D33" s="28">
        <v>0.07</v>
      </c>
      <c r="E33" s="26">
        <v>0</v>
      </c>
      <c r="F33" s="26">
        <v>0</v>
      </c>
      <c r="G33" s="28">
        <v>0.03</v>
      </c>
      <c r="H33" s="26">
        <v>233.33333333333334</v>
      </c>
      <c r="I33" s="28">
        <v>0</v>
      </c>
    </row>
    <row r="34" spans="1:9" ht="38.25">
      <c r="A34" s="59" t="s">
        <v>12</v>
      </c>
      <c r="B34" s="35">
        <v>50872.7</v>
      </c>
      <c r="C34" s="35">
        <v>32192.84</v>
      </c>
      <c r="D34" s="35">
        <v>26359.589999999997</v>
      </c>
      <c r="E34" s="26">
        <v>51.8148044039337</v>
      </c>
      <c r="F34" s="26">
        <v>81.88028766645004</v>
      </c>
      <c r="G34" s="35">
        <v>28244.68</v>
      </c>
      <c r="H34" s="26">
        <v>93.32585817931022</v>
      </c>
      <c r="I34" s="35">
        <v>2428.9</v>
      </c>
    </row>
    <row r="35" spans="1:9" ht="76.5" hidden="1">
      <c r="A35" s="56" t="s">
        <v>115</v>
      </c>
      <c r="B35" s="28"/>
      <c r="C35" s="28"/>
      <c r="D35" s="28"/>
      <c r="E35" s="26" t="s">
        <v>112</v>
      </c>
      <c r="F35" s="26" t="e">
        <v>#DIV/0!</v>
      </c>
      <c r="G35" s="28"/>
      <c r="H35" s="26" t="e">
        <v>#DIV/0!</v>
      </c>
      <c r="I35" s="28"/>
    </row>
    <row r="36" spans="1:9" ht="84" customHeight="1">
      <c r="A36" s="56" t="s">
        <v>119</v>
      </c>
      <c r="B36" s="28">
        <v>26368</v>
      </c>
      <c r="C36" s="28">
        <v>15700</v>
      </c>
      <c r="D36" s="28">
        <v>14297.73</v>
      </c>
      <c r="E36" s="26">
        <v>54.22379399271845</v>
      </c>
      <c r="F36" s="26">
        <v>91.06834394904459</v>
      </c>
      <c r="G36" s="28">
        <v>14858.86</v>
      </c>
      <c r="H36" s="26">
        <v>96.22359992623929</v>
      </c>
      <c r="I36" s="28">
        <v>1046.93</v>
      </c>
    </row>
    <row r="37" spans="1:9" ht="81.75" customHeight="1">
      <c r="A37" s="56" t="s">
        <v>128</v>
      </c>
      <c r="B37" s="28">
        <v>628</v>
      </c>
      <c r="C37" s="28">
        <v>418.40000000000003</v>
      </c>
      <c r="D37" s="28">
        <v>638.48</v>
      </c>
      <c r="E37" s="26">
        <v>101.66878980891721</v>
      </c>
      <c r="F37" s="26">
        <v>152.60038240917783</v>
      </c>
      <c r="G37" s="28">
        <v>69.56</v>
      </c>
      <c r="H37" s="26" t="s">
        <v>111</v>
      </c>
      <c r="I37" s="28">
        <v>30.01</v>
      </c>
    </row>
    <row r="38" spans="1:9" ht="76.5">
      <c r="A38" s="56" t="s">
        <v>120</v>
      </c>
      <c r="B38" s="28">
        <v>530.18</v>
      </c>
      <c r="C38" s="28">
        <v>353.44</v>
      </c>
      <c r="D38" s="28">
        <v>217.78999999999996</v>
      </c>
      <c r="E38" s="26">
        <v>41.078501640952126</v>
      </c>
      <c r="F38" s="26">
        <v>61.62007695789949</v>
      </c>
      <c r="G38" s="28">
        <v>324.69</v>
      </c>
      <c r="H38" s="26">
        <v>67.07628815177553</v>
      </c>
      <c r="I38" s="28">
        <v>34.13</v>
      </c>
    </row>
    <row r="39" spans="1:9" ht="38.25">
      <c r="A39" s="56" t="s">
        <v>121</v>
      </c>
      <c r="B39" s="28">
        <v>19213.07</v>
      </c>
      <c r="C39" s="28">
        <v>12800</v>
      </c>
      <c r="D39" s="28">
        <v>7990.619999999999</v>
      </c>
      <c r="E39" s="26">
        <v>41.589501313428826</v>
      </c>
      <c r="F39" s="26">
        <v>62.426718749999985</v>
      </c>
      <c r="G39" s="28">
        <v>10376.07</v>
      </c>
      <c r="H39" s="26">
        <v>77.01008185179937</v>
      </c>
      <c r="I39" s="28">
        <v>858.15</v>
      </c>
    </row>
    <row r="40" spans="1:9" ht="51" hidden="1">
      <c r="A40" s="56" t="s">
        <v>141</v>
      </c>
      <c r="B40" s="28">
        <v>0</v>
      </c>
      <c r="C40" s="28"/>
      <c r="D40" s="28">
        <v>7.01</v>
      </c>
      <c r="E40" s="26" t="e">
        <v>#DIV/0!</v>
      </c>
      <c r="F40" s="26" t="e">
        <v>#DIV/0!</v>
      </c>
      <c r="G40" s="28"/>
      <c r="H40" s="26" t="e">
        <v>#DIV/0!</v>
      </c>
      <c r="I40" s="28"/>
    </row>
    <row r="41" spans="1:9" ht="51">
      <c r="A41" s="60" t="s">
        <v>122</v>
      </c>
      <c r="B41" s="28">
        <v>691</v>
      </c>
      <c r="C41" s="28">
        <v>691</v>
      </c>
      <c r="D41" s="28">
        <v>470.23</v>
      </c>
      <c r="E41" s="26">
        <v>68.0506512301013</v>
      </c>
      <c r="F41" s="26" t="s">
        <v>111</v>
      </c>
      <c r="G41" s="28">
        <v>690.92</v>
      </c>
      <c r="H41" s="26" t="s">
        <v>111</v>
      </c>
      <c r="I41" s="28"/>
    </row>
    <row r="42" spans="1:9" ht="76.5">
      <c r="A42" s="53" t="s">
        <v>123</v>
      </c>
      <c r="B42" s="27">
        <v>3442.45</v>
      </c>
      <c r="C42" s="27">
        <v>2230</v>
      </c>
      <c r="D42" s="27">
        <v>2737.73</v>
      </c>
      <c r="E42" s="26">
        <v>79.52853345727607</v>
      </c>
      <c r="F42" s="26">
        <v>122.76816143497757</v>
      </c>
      <c r="G42" s="27">
        <v>1924.58</v>
      </c>
      <c r="H42" s="26">
        <v>142.25077679285872</v>
      </c>
      <c r="I42" s="27">
        <v>459.68</v>
      </c>
    </row>
    <row r="43" spans="1:9" ht="25.5">
      <c r="A43" s="53" t="s">
        <v>13</v>
      </c>
      <c r="B43" s="27">
        <v>515</v>
      </c>
      <c r="C43" s="27">
        <v>418.54999999999995</v>
      </c>
      <c r="D43" s="27">
        <v>1541.1099999999997</v>
      </c>
      <c r="E43" s="26">
        <v>299.2446601941747</v>
      </c>
      <c r="F43" s="26">
        <v>368.20212638872295</v>
      </c>
      <c r="G43" s="27">
        <v>388.58</v>
      </c>
      <c r="H43" s="26">
        <v>396.6004426372947</v>
      </c>
      <c r="I43" s="27">
        <v>276.99</v>
      </c>
    </row>
    <row r="44" spans="1:9" ht="25.5">
      <c r="A44" s="59" t="s">
        <v>96</v>
      </c>
      <c r="B44" s="35">
        <v>1829.19</v>
      </c>
      <c r="C44" s="35">
        <v>1191.42</v>
      </c>
      <c r="D44" s="35">
        <v>1807.98</v>
      </c>
      <c r="E44" s="26">
        <v>98.84047037213193</v>
      </c>
      <c r="F44" s="26">
        <v>151.75001259001863</v>
      </c>
      <c r="G44" s="35">
        <v>1500.58</v>
      </c>
      <c r="H44" s="26">
        <v>120.48541230724122</v>
      </c>
      <c r="I44" s="35">
        <v>93.08</v>
      </c>
    </row>
    <row r="45" spans="1:9" ht="14.25" customHeight="1">
      <c r="A45" s="56" t="s">
        <v>14</v>
      </c>
      <c r="B45" s="28">
        <v>1497.5</v>
      </c>
      <c r="C45" s="28">
        <v>987.5</v>
      </c>
      <c r="D45" s="28">
        <v>3308.4300000000003</v>
      </c>
      <c r="E45" s="26">
        <v>220.93021702838067</v>
      </c>
      <c r="F45" s="26">
        <v>335.0308860759494</v>
      </c>
      <c r="G45" s="28">
        <v>1717.71</v>
      </c>
      <c r="H45" s="26">
        <v>192.60701748257856</v>
      </c>
      <c r="I45" s="28">
        <v>1501.59</v>
      </c>
    </row>
    <row r="46" spans="1:9" ht="17.25" customHeight="1">
      <c r="A46" s="56" t="s">
        <v>94</v>
      </c>
      <c r="B46" s="28">
        <v>0</v>
      </c>
      <c r="C46" s="28">
        <v>0</v>
      </c>
      <c r="D46" s="28">
        <v>413.05</v>
      </c>
      <c r="E46" s="26" t="s">
        <v>111</v>
      </c>
      <c r="F46" s="26">
        <v>0</v>
      </c>
      <c r="G46" s="28">
        <v>0</v>
      </c>
      <c r="H46" s="26">
        <v>0</v>
      </c>
      <c r="I46" s="28">
        <v>0</v>
      </c>
    </row>
    <row r="47" spans="1:9" ht="76.5">
      <c r="A47" s="60" t="s">
        <v>95</v>
      </c>
      <c r="B47" s="28">
        <v>97.5</v>
      </c>
      <c r="C47" s="28">
        <v>97.5</v>
      </c>
      <c r="D47" s="28">
        <v>134.67</v>
      </c>
      <c r="E47" s="26" t="s">
        <v>112</v>
      </c>
      <c r="F47" s="26">
        <v>138.1230769230769</v>
      </c>
      <c r="G47" s="28">
        <v>87.75</v>
      </c>
      <c r="H47" s="26">
        <v>153.47008547008545</v>
      </c>
      <c r="I47" s="28">
        <v>24.22</v>
      </c>
    </row>
    <row r="48" spans="1:9" ht="12.75">
      <c r="A48" s="53" t="s">
        <v>93</v>
      </c>
      <c r="B48" s="35">
        <v>1400</v>
      </c>
      <c r="C48" s="35">
        <v>890</v>
      </c>
      <c r="D48" s="35">
        <v>2760.71</v>
      </c>
      <c r="E48" s="26">
        <v>197.19357142857143</v>
      </c>
      <c r="F48" s="26">
        <v>310.1921348314607</v>
      </c>
      <c r="G48" s="35">
        <v>1629.96</v>
      </c>
      <c r="H48" s="26">
        <v>169.3728680458416</v>
      </c>
      <c r="I48" s="35">
        <v>1477.37</v>
      </c>
    </row>
    <row r="49" spans="1:9" ht="12.75">
      <c r="A49" s="56" t="s">
        <v>15</v>
      </c>
      <c r="B49" s="28">
        <v>1972.8</v>
      </c>
      <c r="C49" s="28">
        <v>1590.55</v>
      </c>
      <c r="D49" s="28">
        <v>2075.94</v>
      </c>
      <c r="E49" s="26">
        <v>105.22810218978103</v>
      </c>
      <c r="F49" s="26">
        <v>130.51711672063124</v>
      </c>
      <c r="G49" s="28">
        <v>6998.8899999999985</v>
      </c>
      <c r="H49" s="26">
        <v>29.660989099700103</v>
      </c>
      <c r="I49" s="28">
        <v>295.48</v>
      </c>
    </row>
    <row r="50" spans="1:9" ht="52.5" customHeight="1" hidden="1">
      <c r="A50" s="56" t="s">
        <v>129</v>
      </c>
      <c r="B50" s="28"/>
      <c r="C50" s="28"/>
      <c r="D50" s="28"/>
      <c r="E50" s="26" t="e">
        <v>#DIV/0!</v>
      </c>
      <c r="F50" s="26" t="e">
        <v>#DIV/0!</v>
      </c>
      <c r="G50" s="28"/>
      <c r="H50" s="26" t="e">
        <v>#DIV/0!</v>
      </c>
      <c r="I50" s="28"/>
    </row>
    <row r="51" spans="1:9" ht="52.5" customHeight="1" hidden="1">
      <c r="A51" s="56" t="s">
        <v>130</v>
      </c>
      <c r="B51" s="28"/>
      <c r="C51" s="28"/>
      <c r="D51" s="28"/>
      <c r="E51" s="26" t="e">
        <v>#DIV/0!</v>
      </c>
      <c r="F51" s="26" t="e">
        <v>#DIV/0!</v>
      </c>
      <c r="G51" s="28"/>
      <c r="H51" s="26" t="e">
        <v>#DIV/0!</v>
      </c>
      <c r="I51" s="28"/>
    </row>
    <row r="52" spans="1:9" ht="37.5" customHeight="1" hidden="1">
      <c r="A52" s="56" t="s">
        <v>131</v>
      </c>
      <c r="B52" s="28"/>
      <c r="C52" s="28"/>
      <c r="D52" s="28"/>
      <c r="E52" s="26" t="e">
        <v>#DIV/0!</v>
      </c>
      <c r="F52" s="26" t="e">
        <v>#DIV/0!</v>
      </c>
      <c r="G52" s="28"/>
      <c r="H52" s="26" t="e">
        <v>#DIV/0!</v>
      </c>
      <c r="I52" s="28"/>
    </row>
    <row r="53" spans="1:9" ht="52.5" customHeight="1" hidden="1">
      <c r="A53" s="56" t="s">
        <v>132</v>
      </c>
      <c r="B53" s="28"/>
      <c r="C53" s="28"/>
      <c r="D53" s="28"/>
      <c r="E53" s="26" t="e">
        <v>#DIV/0!</v>
      </c>
      <c r="F53" s="26" t="e">
        <v>#DIV/0!</v>
      </c>
      <c r="G53" s="28"/>
      <c r="H53" s="26" t="e">
        <v>#DIV/0!</v>
      </c>
      <c r="I53" s="28"/>
    </row>
    <row r="54" spans="1:9" ht="42" customHeight="1" hidden="1">
      <c r="A54" s="56" t="s">
        <v>133</v>
      </c>
      <c r="B54" s="28"/>
      <c r="C54" s="28"/>
      <c r="D54" s="28"/>
      <c r="E54" s="26" t="s">
        <v>112</v>
      </c>
      <c r="F54" s="26" t="e">
        <v>#DIV/0!</v>
      </c>
      <c r="G54" s="28"/>
      <c r="H54" s="26" t="e">
        <v>#DIV/0!</v>
      </c>
      <c r="I54" s="28"/>
    </row>
    <row r="55" spans="1:9" ht="52.5" customHeight="1" hidden="1">
      <c r="A55" s="56" t="s">
        <v>134</v>
      </c>
      <c r="B55" s="28"/>
      <c r="C55" s="28"/>
      <c r="D55" s="28"/>
      <c r="E55" s="26" t="e">
        <v>#DIV/0!</v>
      </c>
      <c r="F55" s="26" t="e">
        <v>#DIV/0!</v>
      </c>
      <c r="G55" s="28"/>
      <c r="H55" s="26" t="e">
        <v>#DIV/0!</v>
      </c>
      <c r="I55" s="28"/>
    </row>
    <row r="56" spans="1:9" ht="26.25" customHeight="1" hidden="1">
      <c r="A56" s="56" t="s">
        <v>135</v>
      </c>
      <c r="B56" s="28"/>
      <c r="C56" s="28"/>
      <c r="D56" s="28"/>
      <c r="E56" s="26" t="e">
        <v>#DIV/0!</v>
      </c>
      <c r="F56" s="26" t="e">
        <v>#DIV/0!</v>
      </c>
      <c r="G56" s="28"/>
      <c r="H56" s="26" t="e">
        <v>#DIV/0!</v>
      </c>
      <c r="I56" s="28"/>
    </row>
    <row r="57" spans="1:9" ht="52.5" customHeight="1" hidden="1">
      <c r="A57" s="56" t="s">
        <v>136</v>
      </c>
      <c r="B57" s="28"/>
      <c r="C57" s="28"/>
      <c r="D57" s="28"/>
      <c r="E57" s="26" t="e">
        <v>#DIV/0!</v>
      </c>
      <c r="F57" s="26" t="e">
        <v>#DIV/0!</v>
      </c>
      <c r="G57" s="28"/>
      <c r="H57" s="26" t="e">
        <v>#DIV/0!</v>
      </c>
      <c r="I57" s="28"/>
    </row>
    <row r="58" spans="1:9" ht="41.25" customHeight="1" hidden="1">
      <c r="A58" s="56" t="s">
        <v>137</v>
      </c>
      <c r="B58" s="28"/>
      <c r="C58" s="28"/>
      <c r="D58" s="28"/>
      <c r="E58" s="26" t="s">
        <v>111</v>
      </c>
      <c r="F58" s="26" t="e">
        <v>#DIV/0!</v>
      </c>
      <c r="G58" s="28"/>
      <c r="H58" s="26" t="e">
        <v>#DIV/0!</v>
      </c>
      <c r="I58" s="28"/>
    </row>
    <row r="59" spans="1:9" ht="39" customHeight="1" hidden="1">
      <c r="A59" s="56" t="s">
        <v>138</v>
      </c>
      <c r="B59" s="28"/>
      <c r="C59" s="28"/>
      <c r="D59" s="28"/>
      <c r="E59" s="26" t="e">
        <v>#DIV/0!</v>
      </c>
      <c r="F59" s="26" t="e">
        <v>#DIV/0!</v>
      </c>
      <c r="G59" s="28"/>
      <c r="H59" s="26" t="e">
        <v>#DIV/0!</v>
      </c>
      <c r="I59" s="28"/>
    </row>
    <row r="60" spans="1:9" ht="15.75" customHeight="1">
      <c r="A60" s="56" t="s">
        <v>16</v>
      </c>
      <c r="B60" s="28">
        <v>160.35</v>
      </c>
      <c r="C60" s="28">
        <v>100</v>
      </c>
      <c r="D60" s="28">
        <v>26.57</v>
      </c>
      <c r="E60" s="26">
        <v>16.570003118178985</v>
      </c>
      <c r="F60" s="26">
        <v>26.57</v>
      </c>
      <c r="G60" s="28">
        <v>87.74</v>
      </c>
      <c r="H60" s="26">
        <v>30.28265329382266</v>
      </c>
      <c r="I60" s="28">
        <v>42.33</v>
      </c>
    </row>
    <row r="61" spans="1:9" ht="16.5" customHeight="1">
      <c r="A61" s="56" t="s">
        <v>17</v>
      </c>
      <c r="B61" s="28">
        <v>442319.4799999999</v>
      </c>
      <c r="C61" s="28">
        <v>262088.15</v>
      </c>
      <c r="D61" s="28">
        <v>267329.04000000004</v>
      </c>
      <c r="E61" s="26">
        <v>60.43799834454501</v>
      </c>
      <c r="F61" s="26">
        <v>101.99966690596275</v>
      </c>
      <c r="G61" s="28">
        <v>258113.9399999999</v>
      </c>
      <c r="H61" s="26">
        <v>103.57016750044579</v>
      </c>
      <c r="I61" s="28">
        <v>33640.87000000001</v>
      </c>
    </row>
    <row r="62" spans="1:9" ht="16.5" customHeight="1">
      <c r="A62" s="56" t="s">
        <v>18</v>
      </c>
      <c r="B62" s="28">
        <v>2160808.05</v>
      </c>
      <c r="C62" s="28">
        <v>986398.23</v>
      </c>
      <c r="D62" s="28">
        <v>985989.6299999999</v>
      </c>
      <c r="E62" s="26">
        <v>45.630597775679334</v>
      </c>
      <c r="F62" s="26">
        <v>99.95857656800538</v>
      </c>
      <c r="G62" s="28">
        <v>1005749.7199999999</v>
      </c>
      <c r="H62" s="26">
        <v>98.0352875464882</v>
      </c>
      <c r="I62" s="28">
        <v>79140.97</v>
      </c>
    </row>
    <row r="63" spans="1:9" ht="27" customHeight="1">
      <c r="A63" s="56" t="s">
        <v>19</v>
      </c>
      <c r="B63" s="28">
        <v>2163077.25</v>
      </c>
      <c r="C63" s="28">
        <v>988667.4299999999</v>
      </c>
      <c r="D63" s="28">
        <v>988667.44</v>
      </c>
      <c r="E63" s="26">
        <v>45.70652481320304</v>
      </c>
      <c r="F63" s="26">
        <v>100.00000101146247</v>
      </c>
      <c r="G63" s="28">
        <v>1005799.3699999999</v>
      </c>
      <c r="H63" s="26">
        <v>98.29668515302411</v>
      </c>
      <c r="I63" s="28">
        <v>79140.97</v>
      </c>
    </row>
    <row r="64" spans="1:9" ht="12.75">
      <c r="A64" s="56" t="s">
        <v>108</v>
      </c>
      <c r="B64" s="28">
        <v>473017.91</v>
      </c>
      <c r="C64" s="28">
        <v>294265.5</v>
      </c>
      <c r="D64" s="28">
        <v>294265.5</v>
      </c>
      <c r="E64" s="26">
        <v>62.21022371013394</v>
      </c>
      <c r="F64" s="26">
        <v>100</v>
      </c>
      <c r="G64" s="28">
        <v>247538.38</v>
      </c>
      <c r="H64" s="26">
        <v>118.8767172185582</v>
      </c>
      <c r="I64" s="28">
        <v>27497.1</v>
      </c>
    </row>
    <row r="65" spans="1:9" ht="12.75">
      <c r="A65" s="52" t="s">
        <v>109</v>
      </c>
      <c r="B65" s="27">
        <v>676171.4800000002</v>
      </c>
      <c r="C65" s="27">
        <v>98206.6</v>
      </c>
      <c r="D65" s="27">
        <v>98206.61000000002</v>
      </c>
      <c r="E65" s="26">
        <v>14.523920766371273</v>
      </c>
      <c r="F65" s="26">
        <v>100.00001018261501</v>
      </c>
      <c r="G65" s="27">
        <v>116479.71999999999</v>
      </c>
      <c r="H65" s="26">
        <v>84.31219614882318</v>
      </c>
      <c r="I65" s="27">
        <v>12762.97</v>
      </c>
    </row>
    <row r="66" spans="1:9" ht="12.75">
      <c r="A66" s="59" t="s">
        <v>110</v>
      </c>
      <c r="B66" s="35">
        <v>993672.76</v>
      </c>
      <c r="C66" s="35">
        <v>592960.02</v>
      </c>
      <c r="D66" s="35">
        <v>592960.02</v>
      </c>
      <c r="E66" s="26">
        <v>59.67357100540826</v>
      </c>
      <c r="F66" s="26">
        <v>100</v>
      </c>
      <c r="G66" s="35">
        <v>640196.69</v>
      </c>
      <c r="H66" s="26">
        <v>92.621537921416</v>
      </c>
      <c r="I66" s="35">
        <v>38597.2</v>
      </c>
    </row>
    <row r="67" spans="1:9" ht="12.75">
      <c r="A67" s="59" t="s">
        <v>124</v>
      </c>
      <c r="B67" s="35">
        <v>20215.100000000002</v>
      </c>
      <c r="C67" s="35">
        <v>3235.3099999999995</v>
      </c>
      <c r="D67" s="35">
        <v>3235.3099999999995</v>
      </c>
      <c r="E67" s="26">
        <v>16.004422436693357</v>
      </c>
      <c r="F67" s="26" t="s">
        <v>111</v>
      </c>
      <c r="G67" s="35">
        <v>1584.58</v>
      </c>
      <c r="H67" s="26" t="s">
        <v>111</v>
      </c>
      <c r="I67" s="35">
        <v>283.7</v>
      </c>
    </row>
    <row r="68" spans="1:9" ht="29.25" customHeight="1">
      <c r="A68" s="59" t="s">
        <v>113</v>
      </c>
      <c r="B68" s="35"/>
      <c r="C68" s="35"/>
      <c r="D68" s="35"/>
      <c r="E68" s="26" t="s">
        <v>112</v>
      </c>
      <c r="F68" s="26" t="s">
        <v>111</v>
      </c>
      <c r="G68" s="35">
        <v>827.16</v>
      </c>
      <c r="H68" s="26" t="s">
        <v>112</v>
      </c>
      <c r="I68" s="35"/>
    </row>
    <row r="69" spans="1:9" ht="29.25" customHeight="1">
      <c r="A69" s="59" t="s">
        <v>21</v>
      </c>
      <c r="B69" s="35">
        <v>-2269.2</v>
      </c>
      <c r="C69" s="35">
        <v>-2269.2</v>
      </c>
      <c r="D69" s="35">
        <v>-2677.8099999999995</v>
      </c>
      <c r="E69" s="26" t="s">
        <v>112</v>
      </c>
      <c r="F69" s="26" t="s">
        <v>111</v>
      </c>
      <c r="G69" s="35">
        <v>-876.81</v>
      </c>
      <c r="H69" s="26">
        <v>305.40367924635893</v>
      </c>
      <c r="I69" s="35"/>
    </row>
    <row r="70" spans="1:9" ht="17.25" customHeight="1">
      <c r="A70" s="59" t="s">
        <v>20</v>
      </c>
      <c r="B70" s="35">
        <v>2603127.53</v>
      </c>
      <c r="C70" s="35">
        <v>1248486.38</v>
      </c>
      <c r="D70" s="35">
        <v>1253318.67</v>
      </c>
      <c r="E70" s="26">
        <v>48.146648812092586</v>
      </c>
      <c r="F70" s="26">
        <v>100.38705187957278</v>
      </c>
      <c r="G70" s="35">
        <v>1263863.6599999997</v>
      </c>
      <c r="H70" s="26">
        <v>99.16565446624205</v>
      </c>
      <c r="I70" s="35">
        <v>112781.84000000001</v>
      </c>
    </row>
    <row r="71" spans="1:9" ht="12.75">
      <c r="A71" s="85" t="s">
        <v>22</v>
      </c>
      <c r="B71" s="86"/>
      <c r="C71" s="86"/>
      <c r="D71" s="86"/>
      <c r="E71" s="86"/>
      <c r="F71" s="86"/>
      <c r="G71" s="86"/>
      <c r="H71" s="86"/>
      <c r="I71" s="87"/>
    </row>
    <row r="72" spans="1:9" ht="14.25" customHeight="1">
      <c r="A72" s="7" t="s">
        <v>23</v>
      </c>
      <c r="B72" s="35">
        <f>B73+B74+B75+B76+B77+B78+B79+B80</f>
        <v>134862.1</v>
      </c>
      <c r="C72" s="35">
        <f>C73+C74+C75+C76+C77+C78+C79+C80</f>
        <v>69106.3</v>
      </c>
      <c r="D72" s="35">
        <f>D73+D74+D75+D76+D77+D78+D79+D80</f>
        <v>66103.4</v>
      </c>
      <c r="E72" s="26">
        <f>$D:$D/$B:$B*100</f>
        <v>49.01554995806827</v>
      </c>
      <c r="F72" s="26">
        <f>$D:$D/$C:$C*100</f>
        <v>95.65466534889003</v>
      </c>
      <c r="G72" s="35">
        <v>64042.9</v>
      </c>
      <c r="H72" s="26">
        <f>$D:$D/$G:$G*100</f>
        <v>103.21737460358602</v>
      </c>
      <c r="I72" s="35">
        <f>I73+I74+I75+I76+I77+I78+I79+I80</f>
        <v>66846.88156</v>
      </c>
    </row>
    <row r="73" spans="1:9" ht="12.75">
      <c r="A73" s="8" t="s">
        <v>24</v>
      </c>
      <c r="B73" s="36">
        <v>2230.1</v>
      </c>
      <c r="C73" s="36">
        <v>1193.9</v>
      </c>
      <c r="D73" s="36">
        <v>1061.2</v>
      </c>
      <c r="E73" s="29">
        <f>$D:$D/$B:$B*100</f>
        <v>47.585310075781365</v>
      </c>
      <c r="F73" s="29">
        <f>$D:$D/$C:$C*100</f>
        <v>88.88516626183097</v>
      </c>
      <c r="G73" s="36">
        <v>776.3</v>
      </c>
      <c r="H73" s="29">
        <f>$D:$D/$G:$G*100</f>
        <v>136.69972948602347</v>
      </c>
      <c r="I73" s="36">
        <f>D73-июль!I73</f>
        <v>1305.5800100000001</v>
      </c>
    </row>
    <row r="74" spans="1:9" ht="12.75">
      <c r="A74" s="8" t="s">
        <v>25</v>
      </c>
      <c r="B74" s="36">
        <v>5806.4</v>
      </c>
      <c r="C74" s="36">
        <v>3443.2</v>
      </c>
      <c r="D74" s="36">
        <v>3210.4</v>
      </c>
      <c r="E74" s="29">
        <f>$D:$D/$B:$B*100</f>
        <v>55.29071369523285</v>
      </c>
      <c r="F74" s="29">
        <f>$D:$D/$C:$C*100</f>
        <v>93.23884758364312</v>
      </c>
      <c r="G74" s="36">
        <v>2635.8</v>
      </c>
      <c r="H74" s="29">
        <f>$D:$D/$G:$G*100</f>
        <v>121.7998330677593</v>
      </c>
      <c r="I74" s="36">
        <f>D74-июль!I74</f>
        <v>3267.5600799999997</v>
      </c>
    </row>
    <row r="75" spans="1:9" ht="25.5">
      <c r="A75" s="8" t="s">
        <v>26</v>
      </c>
      <c r="B75" s="36">
        <v>50592.3</v>
      </c>
      <c r="C75" s="36">
        <v>29297.3</v>
      </c>
      <c r="D75" s="36">
        <v>26985.1</v>
      </c>
      <c r="E75" s="29">
        <f>$D:$D/$B:$B*100</f>
        <v>53.3383538601724</v>
      </c>
      <c r="F75" s="29">
        <f>$D:$D/$C:$C*100</f>
        <v>92.10780515610654</v>
      </c>
      <c r="G75" s="36">
        <v>25405.7</v>
      </c>
      <c r="H75" s="29">
        <f>$D:$D/$G:$G*100</f>
        <v>106.21671514660096</v>
      </c>
      <c r="I75" s="36">
        <f>D75-июль!I75</f>
        <v>31797.07792</v>
      </c>
    </row>
    <row r="76" spans="1:9" ht="12.75">
      <c r="A76" s="8" t="s">
        <v>72</v>
      </c>
      <c r="B76" s="45">
        <v>30.1</v>
      </c>
      <c r="C76" s="45">
        <v>0</v>
      </c>
      <c r="D76" s="45">
        <v>0</v>
      </c>
      <c r="E76" s="29">
        <v>0</v>
      </c>
      <c r="F76" s="29">
        <v>0</v>
      </c>
      <c r="G76" s="45">
        <v>0</v>
      </c>
      <c r="H76" s="29">
        <v>0</v>
      </c>
      <c r="I76" s="36">
        <f>D76-июль!I76</f>
        <v>28.4</v>
      </c>
    </row>
    <row r="77" spans="1:9" ht="25.5">
      <c r="A77" s="1" t="s">
        <v>27</v>
      </c>
      <c r="B77" s="28">
        <v>13022.4</v>
      </c>
      <c r="C77" s="28">
        <v>8354.1</v>
      </c>
      <c r="D77" s="28">
        <v>8170.5</v>
      </c>
      <c r="E77" s="29">
        <f>$D:$D/$B:$B*100</f>
        <v>62.74189089568743</v>
      </c>
      <c r="F77" s="29">
        <v>0</v>
      </c>
      <c r="G77" s="28">
        <v>7665.2</v>
      </c>
      <c r="H77" s="29">
        <f>$D:$D/$G:$G*100</f>
        <v>106.5921306684757</v>
      </c>
      <c r="I77" s="36">
        <f>D77-июль!I77</f>
        <v>7323.74082</v>
      </c>
    </row>
    <row r="78" spans="1:9" ht="12.75">
      <c r="A78" s="8" t="s">
        <v>28</v>
      </c>
      <c r="B78" s="36">
        <v>0</v>
      </c>
      <c r="C78" s="36">
        <v>0</v>
      </c>
      <c r="D78" s="36">
        <v>0</v>
      </c>
      <c r="E78" s="29">
        <v>0</v>
      </c>
      <c r="F78" s="29">
        <v>0</v>
      </c>
      <c r="G78" s="36">
        <v>1198.3</v>
      </c>
      <c r="H78" s="29">
        <v>0</v>
      </c>
      <c r="I78" s="36">
        <f>D78-июль!I78</f>
        <v>0</v>
      </c>
    </row>
    <row r="79" spans="1:9" ht="12.75">
      <c r="A79" s="8" t="s">
        <v>29</v>
      </c>
      <c r="B79" s="36">
        <v>1056</v>
      </c>
      <c r="C79" s="36">
        <v>0</v>
      </c>
      <c r="D79" s="36">
        <v>0</v>
      </c>
      <c r="E79" s="29">
        <f>$D:$D/$B:$B*100</f>
        <v>0</v>
      </c>
      <c r="F79" s="29">
        <v>0</v>
      </c>
      <c r="G79" s="36">
        <v>0</v>
      </c>
      <c r="H79" s="29">
        <v>0</v>
      </c>
      <c r="I79" s="36">
        <f>D79-июль!I79</f>
        <v>0</v>
      </c>
    </row>
    <row r="80" spans="1:9" ht="12.75">
      <c r="A80" s="1" t="s">
        <v>30</v>
      </c>
      <c r="B80" s="36">
        <v>62124.8</v>
      </c>
      <c r="C80" s="36">
        <v>26817.8</v>
      </c>
      <c r="D80" s="36">
        <v>26676.2</v>
      </c>
      <c r="E80" s="29">
        <f>$D:$D/$B:$B*100</f>
        <v>42.93969558050891</v>
      </c>
      <c r="F80" s="29">
        <f>$D:$D/$C:$C*100</f>
        <v>99.47199248260485</v>
      </c>
      <c r="G80" s="36">
        <v>26361.6</v>
      </c>
      <c r="H80" s="29">
        <f>$D:$D/$G:$G*100</f>
        <v>101.19340252488469</v>
      </c>
      <c r="I80" s="36">
        <f>D80-июль!I80</f>
        <v>23124.52273</v>
      </c>
    </row>
    <row r="81" spans="1:9" ht="12.75">
      <c r="A81" s="7" t="s">
        <v>31</v>
      </c>
      <c r="B81" s="27">
        <v>400.4</v>
      </c>
      <c r="C81" s="27">
        <v>259.5</v>
      </c>
      <c r="D81" s="35">
        <v>259.5</v>
      </c>
      <c r="E81" s="26">
        <f>$D:$D/$B:$B*100</f>
        <v>64.81018981018981</v>
      </c>
      <c r="F81" s="26">
        <f>$D:$D/$C:$C*100</f>
        <v>100</v>
      </c>
      <c r="G81" s="35">
        <v>203.9</v>
      </c>
      <c r="H81" s="26">
        <v>0</v>
      </c>
      <c r="I81" s="36">
        <f>D81-июль!I81</f>
        <v>260.45775000000003</v>
      </c>
    </row>
    <row r="82" spans="1:9" ht="25.5">
      <c r="A82" s="9" t="s">
        <v>32</v>
      </c>
      <c r="B82" s="27">
        <v>4849.7</v>
      </c>
      <c r="C82" s="27">
        <v>2540.9</v>
      </c>
      <c r="D82" s="27">
        <v>2400.6</v>
      </c>
      <c r="E82" s="26">
        <f>$D:$D/$B:$B*100</f>
        <v>49.49996907025177</v>
      </c>
      <c r="F82" s="26">
        <f>$D:$D/$C:$C*100</f>
        <v>94.47833444842378</v>
      </c>
      <c r="G82" s="27">
        <v>2096.1</v>
      </c>
      <c r="H82" s="26">
        <f>$D:$D/$G:$G*100</f>
        <v>114.52697867468156</v>
      </c>
      <c r="I82" s="35">
        <f>D82-июль!I82</f>
        <v>2398.1746200000002</v>
      </c>
    </row>
    <row r="83" spans="1:9" ht="12.75">
      <c r="A83" s="7" t="s">
        <v>33</v>
      </c>
      <c r="B83" s="35">
        <f>B84+B85+B86+B87+B88</f>
        <v>316233.7</v>
      </c>
      <c r="C83" s="35">
        <f>C84+C85+C86+C87+C88</f>
        <v>88997.5</v>
      </c>
      <c r="D83" s="35">
        <f>D84+D85+D86+D87+D88</f>
        <v>57992.600000000006</v>
      </c>
      <c r="E83" s="26">
        <f>$D:$D/$B:$B*100</f>
        <v>18.33852622285354</v>
      </c>
      <c r="F83" s="26">
        <f>$D:$D/$C:$C*100</f>
        <v>65.1620551139077</v>
      </c>
      <c r="G83" s="35">
        <v>50551.700000000004</v>
      </c>
      <c r="H83" s="26">
        <f>$D:$D/$G:$G*100</f>
        <v>114.71938629165786</v>
      </c>
      <c r="I83" s="36">
        <f>D83-июль!I83</f>
        <v>54872.84521</v>
      </c>
    </row>
    <row r="84" spans="1:9" ht="12.75" hidden="1">
      <c r="A84" s="10" t="s">
        <v>64</v>
      </c>
      <c r="B84" s="36"/>
      <c r="C84" s="36"/>
      <c r="D84" s="36"/>
      <c r="E84" s="29">
        <v>0</v>
      </c>
      <c r="F84" s="29">
        <v>0</v>
      </c>
      <c r="G84" s="36"/>
      <c r="H84" s="29">
        <v>0</v>
      </c>
      <c r="I84" s="36">
        <f>D84-июль!I84</f>
        <v>0</v>
      </c>
    </row>
    <row r="85" spans="1:9" ht="12.75">
      <c r="A85" s="10" t="s">
        <v>67</v>
      </c>
      <c r="B85" s="36">
        <v>48299.1</v>
      </c>
      <c r="C85" s="36">
        <v>6275.8</v>
      </c>
      <c r="D85" s="36">
        <v>6275.8</v>
      </c>
      <c r="E85" s="29">
        <v>0</v>
      </c>
      <c r="F85" s="29">
        <v>0</v>
      </c>
      <c r="G85" s="36">
        <v>0</v>
      </c>
      <c r="H85" s="29">
        <v>0</v>
      </c>
      <c r="I85" s="36">
        <f>D85-июль!I85</f>
        <v>6275.8</v>
      </c>
    </row>
    <row r="86" spans="1:9" ht="12.75">
      <c r="A86" s="8" t="s">
        <v>34</v>
      </c>
      <c r="B86" s="36">
        <v>24097</v>
      </c>
      <c r="C86" s="36">
        <v>12615.4</v>
      </c>
      <c r="D86" s="36">
        <v>12615.4</v>
      </c>
      <c r="E86" s="29">
        <f>$D:$D/$B:$B*100</f>
        <v>52.352575009337265</v>
      </c>
      <c r="F86" s="29">
        <v>0</v>
      </c>
      <c r="G86" s="36">
        <v>11230.5</v>
      </c>
      <c r="H86" s="29">
        <v>0</v>
      </c>
      <c r="I86" s="36">
        <f>D86-июль!I86</f>
        <v>12633.95848</v>
      </c>
    </row>
    <row r="87" spans="1:9" ht="12.75">
      <c r="A87" s="10" t="s">
        <v>77</v>
      </c>
      <c r="B87" s="28">
        <v>218452.4</v>
      </c>
      <c r="C87" s="28">
        <v>63883.4</v>
      </c>
      <c r="D87" s="28">
        <v>32894.6</v>
      </c>
      <c r="E87" s="29">
        <f>$D:$D/$B:$B*100</f>
        <v>15.058017215649725</v>
      </c>
      <c r="F87" s="29">
        <f>$D:$D/$C:$C*100</f>
        <v>51.491623802114475</v>
      </c>
      <c r="G87" s="28">
        <v>33077.9</v>
      </c>
      <c r="H87" s="29">
        <v>0</v>
      </c>
      <c r="I87" s="36">
        <f>D87-июль!I87</f>
        <v>30127.63227</v>
      </c>
    </row>
    <row r="88" spans="1:9" ht="12.75">
      <c r="A88" s="8" t="s">
        <v>35</v>
      </c>
      <c r="B88" s="36">
        <v>25385.2</v>
      </c>
      <c r="C88" s="36">
        <v>6222.9</v>
      </c>
      <c r="D88" s="36">
        <v>6206.8</v>
      </c>
      <c r="E88" s="29">
        <f>$D:$D/$B:$B*100</f>
        <v>24.450467201361423</v>
      </c>
      <c r="F88" s="29">
        <f>$D:$D/$C:$C*100</f>
        <v>99.74127818219802</v>
      </c>
      <c r="G88" s="36">
        <v>6243.3</v>
      </c>
      <c r="H88" s="29">
        <f>$D:$D/$G:$G*100</f>
        <v>99.41537328015633</v>
      </c>
      <c r="I88" s="36">
        <f>D88-июль!I88</f>
        <v>5835.45446</v>
      </c>
    </row>
    <row r="89" spans="1:9" ht="12.75">
      <c r="A89" s="7" t="s">
        <v>36</v>
      </c>
      <c r="B89" s="35">
        <f>B91+B92+B93+B90</f>
        <v>182287.3</v>
      </c>
      <c r="C89" s="35">
        <f>C91+C92+C93+C90</f>
        <v>41540</v>
      </c>
      <c r="D89" s="35">
        <f>D91+D92+D93+D90</f>
        <v>30760.5</v>
      </c>
      <c r="E89" s="35">
        <f>E91+E92+E93+E90</f>
        <v>65.6432936073289</v>
      </c>
      <c r="F89" s="26">
        <f>$D:$D/$C:$C*100</f>
        <v>74.05031295137218</v>
      </c>
      <c r="G89" s="35">
        <v>35349.200000000004</v>
      </c>
      <c r="H89" s="35">
        <f>H91+H92+H93</f>
        <v>178.1693412328404</v>
      </c>
      <c r="I89" s="35">
        <f>D89-июль!I89</f>
        <v>96738.59588000002</v>
      </c>
    </row>
    <row r="90" spans="1:9" ht="12.75">
      <c r="A90" s="8" t="s">
        <v>37</v>
      </c>
      <c r="B90" s="67">
        <v>74063.4</v>
      </c>
      <c r="C90" s="67">
        <v>1910.8</v>
      </c>
      <c r="D90" s="67">
        <v>1910.8</v>
      </c>
      <c r="E90" s="48">
        <f aca="true" t="shared" si="0" ref="E90:E95">$D:$D/$B:$B*100</f>
        <v>2.5799517710502085</v>
      </c>
      <c r="F90" s="29">
        <v>0</v>
      </c>
      <c r="G90" s="49">
        <v>0</v>
      </c>
      <c r="H90" s="29">
        <v>0</v>
      </c>
      <c r="I90" s="36">
        <f>D90-июль!I90</f>
        <v>27464.07925</v>
      </c>
    </row>
    <row r="91" spans="1:9" ht="12.75">
      <c r="A91" s="8" t="s">
        <v>38</v>
      </c>
      <c r="B91" s="36">
        <v>7304.2</v>
      </c>
      <c r="C91" s="36">
        <v>1476.4</v>
      </c>
      <c r="D91" s="36">
        <v>76.4</v>
      </c>
      <c r="E91" s="29">
        <f t="shared" si="0"/>
        <v>1.0459735494646916</v>
      </c>
      <c r="F91" s="29">
        <v>0</v>
      </c>
      <c r="G91" s="36">
        <v>1558.4</v>
      </c>
      <c r="H91" s="29">
        <v>0</v>
      </c>
      <c r="I91" s="36">
        <f>D91-июль!I91</f>
        <v>2435.60145</v>
      </c>
    </row>
    <row r="92" spans="1:9" ht="12.75">
      <c r="A92" s="8" t="s">
        <v>39</v>
      </c>
      <c r="B92" s="36">
        <v>75631.4</v>
      </c>
      <c r="C92" s="36">
        <v>28030.6</v>
      </c>
      <c r="D92" s="36">
        <v>19665.6</v>
      </c>
      <c r="E92" s="29">
        <f t="shared" si="0"/>
        <v>26.001898682293334</v>
      </c>
      <c r="F92" s="29">
        <f>$D:$D/$C:$C*100</f>
        <v>70.15761346528436</v>
      </c>
      <c r="G92" s="36">
        <v>24482.4</v>
      </c>
      <c r="H92" s="29">
        <f>$D:$D/$G:$G*100</f>
        <v>80.32545828840308</v>
      </c>
      <c r="I92" s="36">
        <f>D92-июль!I92</f>
        <v>30766.609</v>
      </c>
    </row>
    <row r="93" spans="1:9" ht="12.75">
      <c r="A93" s="8" t="s">
        <v>40</v>
      </c>
      <c r="B93" s="36">
        <v>25288.3</v>
      </c>
      <c r="C93" s="36">
        <v>10122.2</v>
      </c>
      <c r="D93" s="36">
        <v>9107.7</v>
      </c>
      <c r="E93" s="29">
        <f t="shared" si="0"/>
        <v>36.015469604520675</v>
      </c>
      <c r="F93" s="29">
        <f>$D:$D/$C:$C*100</f>
        <v>89.97747525241549</v>
      </c>
      <c r="G93" s="36">
        <v>9308.4</v>
      </c>
      <c r="H93" s="29">
        <f>$D:$D/$G:$G*100</f>
        <v>97.8438829444373</v>
      </c>
      <c r="I93" s="36">
        <f>D93-июль!I93</f>
        <v>36072.30618</v>
      </c>
    </row>
    <row r="94" spans="1:9" ht="12.75">
      <c r="A94" s="11" t="s">
        <v>116</v>
      </c>
      <c r="B94" s="35">
        <f>B95</f>
        <v>1768.4</v>
      </c>
      <c r="C94" s="64">
        <f aca="true" t="shared" si="1" ref="C94:H94">C95</f>
        <v>255</v>
      </c>
      <c r="D94" s="64">
        <f t="shared" si="1"/>
        <v>255</v>
      </c>
      <c r="E94" s="26">
        <f t="shared" si="0"/>
        <v>14.419814521601445</v>
      </c>
      <c r="F94" s="26">
        <f>$D:$D/$C:$C*100</f>
        <v>100</v>
      </c>
      <c r="G94" s="64">
        <f t="shared" si="1"/>
        <v>0</v>
      </c>
      <c r="H94" s="64">
        <f t="shared" si="1"/>
        <v>0</v>
      </c>
      <c r="I94" s="35">
        <f>D94-июль!I94</f>
        <v>136.6</v>
      </c>
    </row>
    <row r="95" spans="1:9" ht="25.5">
      <c r="A95" s="8" t="s">
        <v>146</v>
      </c>
      <c r="B95" s="80">
        <v>1768.4</v>
      </c>
      <c r="C95" s="81">
        <v>255</v>
      </c>
      <c r="D95" s="81">
        <v>255</v>
      </c>
      <c r="E95" s="29">
        <f t="shared" si="0"/>
        <v>14.419814521601445</v>
      </c>
      <c r="F95" s="29">
        <f>$D:$D/$C:$C*100</f>
        <v>100</v>
      </c>
      <c r="G95" s="36">
        <v>0</v>
      </c>
      <c r="H95" s="29">
        <v>0</v>
      </c>
      <c r="I95" s="36">
        <f>D95-июль!I95</f>
        <v>136.6</v>
      </c>
    </row>
    <row r="96" spans="1:9" ht="12.75">
      <c r="A96" s="11" t="s">
        <v>41</v>
      </c>
      <c r="B96" s="35">
        <f>B97+B98+B99+B100+B101+B102</f>
        <v>1570418.8</v>
      </c>
      <c r="C96" s="35">
        <f>C97+C98+C99+C100+C101+C102</f>
        <v>922926.9</v>
      </c>
      <c r="D96" s="35">
        <f>D97+D98+D99+D100+D101+D102</f>
        <v>879938.5</v>
      </c>
      <c r="E96" s="35">
        <f>E97+E98+E100+E101+E99</f>
        <v>263.7271607008073</v>
      </c>
      <c r="F96" s="35">
        <f>F97+F98+F100+F101+F99</f>
        <v>441.7331181114047</v>
      </c>
      <c r="G96" s="35">
        <v>819938.5999999999</v>
      </c>
      <c r="H96" s="35">
        <f>H97+H98+H100+H101+H99</f>
        <v>275.09031777104536</v>
      </c>
      <c r="I96" s="35">
        <f>D96-июль!I96</f>
        <v>865728.29302</v>
      </c>
    </row>
    <row r="97" spans="1:9" ht="12.75">
      <c r="A97" s="8" t="s">
        <v>42</v>
      </c>
      <c r="B97" s="36">
        <v>614557.3</v>
      </c>
      <c r="C97" s="36">
        <v>342034.6</v>
      </c>
      <c r="D97" s="36">
        <v>335667.9</v>
      </c>
      <c r="E97" s="29">
        <f>$D:$D/$B:$B*100</f>
        <v>54.61946347395109</v>
      </c>
      <c r="F97" s="29">
        <f>$D:$D/$C:$C*100</f>
        <v>98.13858013195158</v>
      </c>
      <c r="G97" s="36">
        <v>329724.6</v>
      </c>
      <c r="H97" s="29">
        <f>$D:$D/$G:$G*100</f>
        <v>101.8025042717468</v>
      </c>
      <c r="I97" s="36">
        <f>D97-июль!I97</f>
        <v>336045.92828</v>
      </c>
    </row>
    <row r="98" spans="1:9" ht="12.75">
      <c r="A98" s="8" t="s">
        <v>43</v>
      </c>
      <c r="B98" s="36">
        <v>625791.7</v>
      </c>
      <c r="C98" s="36">
        <v>385632.4</v>
      </c>
      <c r="D98" s="36">
        <v>363484.5</v>
      </c>
      <c r="E98" s="29">
        <f>$D:$D/$B:$B*100</f>
        <v>58.08394390657467</v>
      </c>
      <c r="F98" s="29">
        <f>$D:$D/$C:$C*100</f>
        <v>94.2567325774494</v>
      </c>
      <c r="G98" s="36">
        <v>317535.5</v>
      </c>
      <c r="H98" s="29">
        <f>$D:$D/$G:$G*100</f>
        <v>114.4705080219377</v>
      </c>
      <c r="I98" s="36">
        <f>D98-июль!I98</f>
        <v>346992.03019</v>
      </c>
    </row>
    <row r="99" spans="1:9" ht="12.75">
      <c r="A99" s="8" t="s">
        <v>105</v>
      </c>
      <c r="B99" s="36">
        <v>123901.9</v>
      </c>
      <c r="C99" s="36">
        <v>79110.3</v>
      </c>
      <c r="D99" s="36">
        <v>78536.3</v>
      </c>
      <c r="E99" s="29">
        <f>$D:$D/$B:$B*100</f>
        <v>63.3858722101921</v>
      </c>
      <c r="F99" s="29">
        <f>$D:$D/$C:$C*100</f>
        <v>99.2744307631244</v>
      </c>
      <c r="G99" s="36">
        <v>67335.7</v>
      </c>
      <c r="H99" s="29">
        <v>0</v>
      </c>
      <c r="I99" s="36">
        <f>D99-июль!I99</f>
        <v>75353.06904</v>
      </c>
    </row>
    <row r="100" spans="1:9" ht="25.5">
      <c r="A100" s="8" t="s">
        <v>126</v>
      </c>
      <c r="B100" s="36">
        <v>1840.3</v>
      </c>
      <c r="C100" s="36">
        <v>1393.4</v>
      </c>
      <c r="D100" s="36">
        <v>1072</v>
      </c>
      <c r="E100" s="29">
        <f>$D:$D/$B:$B*100</f>
        <v>58.25137205890344</v>
      </c>
      <c r="F100" s="29">
        <f>$D:$D/$C:$C*100</f>
        <v>76.93411798478542</v>
      </c>
      <c r="G100" s="82">
        <v>0</v>
      </c>
      <c r="H100" s="29">
        <v>0</v>
      </c>
      <c r="I100" s="36">
        <f>D100-июль!I100</f>
        <v>566.44475</v>
      </c>
    </row>
    <row r="101" spans="1:9" ht="12.75">
      <c r="A101" s="8" t="s">
        <v>44</v>
      </c>
      <c r="B101" s="36">
        <v>51264</v>
      </c>
      <c r="C101" s="36">
        <v>20600.1</v>
      </c>
      <c r="D101" s="28">
        <v>15064.7</v>
      </c>
      <c r="E101" s="29">
        <f>$D:$D/$B:$B*100</f>
        <v>29.38650905118602</v>
      </c>
      <c r="F101" s="29">
        <f>$D:$D/$C:$C*100</f>
        <v>73.12925665409392</v>
      </c>
      <c r="G101" s="36">
        <v>25612.7</v>
      </c>
      <c r="H101" s="29">
        <f>$D:$D/$G:$G*100</f>
        <v>58.81730547736084</v>
      </c>
      <c r="I101" s="36">
        <f>D101-июль!I101</f>
        <v>23034.992900000005</v>
      </c>
    </row>
    <row r="102" spans="1:9" ht="12.75">
      <c r="A102" s="8" t="s">
        <v>45</v>
      </c>
      <c r="B102" s="36">
        <v>153063.6</v>
      </c>
      <c r="C102" s="36">
        <v>94156.1</v>
      </c>
      <c r="D102" s="28">
        <v>86113.1</v>
      </c>
      <c r="E102" s="29"/>
      <c r="F102" s="29"/>
      <c r="G102" s="28">
        <v>79730.1</v>
      </c>
      <c r="H102" s="29">
        <v>0</v>
      </c>
      <c r="I102" s="36">
        <f>D102-июль!I102</f>
        <v>83735.82786</v>
      </c>
    </row>
    <row r="103" spans="1:9" ht="25.5">
      <c r="A103" s="11" t="s">
        <v>46</v>
      </c>
      <c r="B103" s="35">
        <f>B104+B105</f>
        <v>200351.7</v>
      </c>
      <c r="C103" s="35">
        <f>C104+C105</f>
        <v>72024.9</v>
      </c>
      <c r="D103" s="35">
        <f>D104+D105</f>
        <v>72021.5</v>
      </c>
      <c r="E103" s="26">
        <f aca="true" t="shared" si="2" ref="E103:E109">$D:$D/$B:$B*100</f>
        <v>35.947536257491194</v>
      </c>
      <c r="F103" s="26">
        <f>$D:$D/$C:$C*100</f>
        <v>99.99527941031505</v>
      </c>
      <c r="G103" s="35">
        <v>66781</v>
      </c>
      <c r="H103" s="26">
        <f>$D:$D/$G:$G*100</f>
        <v>107.8472918944011</v>
      </c>
      <c r="I103" s="35">
        <f>D103-июль!I103</f>
        <v>78688.62680999999</v>
      </c>
    </row>
    <row r="104" spans="1:9" ht="12.75">
      <c r="A104" s="8" t="s">
        <v>47</v>
      </c>
      <c r="B104" s="36">
        <v>189528.6</v>
      </c>
      <c r="C104" s="36">
        <v>69272.9</v>
      </c>
      <c r="D104" s="36">
        <v>69272.9</v>
      </c>
      <c r="E104" s="29">
        <f t="shared" si="2"/>
        <v>36.55010378380888</v>
      </c>
      <c r="F104" s="29">
        <f>$D:$D/$C:$C*100</f>
        <v>100</v>
      </c>
      <c r="G104" s="36">
        <v>65233.2</v>
      </c>
      <c r="H104" s="29">
        <f>$D:$D/$G:$G*100</f>
        <v>106.19270555484017</v>
      </c>
      <c r="I104" s="36">
        <f>D104-июль!I104</f>
        <v>76624.87649</v>
      </c>
    </row>
    <row r="105" spans="1:9" ht="25.5">
      <c r="A105" s="8" t="s">
        <v>48</v>
      </c>
      <c r="B105" s="36">
        <v>10823.1</v>
      </c>
      <c r="C105" s="36">
        <v>2752</v>
      </c>
      <c r="D105" s="36">
        <v>2748.6</v>
      </c>
      <c r="E105" s="29">
        <f t="shared" si="2"/>
        <v>25.395681459101365</v>
      </c>
      <c r="F105" s="29">
        <f>$D:$D/$C:$C*100</f>
        <v>99.87645348837208</v>
      </c>
      <c r="G105" s="36">
        <v>1547.8</v>
      </c>
      <c r="H105" s="29">
        <v>0</v>
      </c>
      <c r="I105" s="36">
        <f>D105-июль!I105</f>
        <v>2063.75032</v>
      </c>
    </row>
    <row r="106" spans="1:9" ht="12.75">
      <c r="A106" s="11" t="s">
        <v>97</v>
      </c>
      <c r="B106" s="35">
        <f>B107</f>
        <v>42.5</v>
      </c>
      <c r="C106" s="35">
        <f>C107</f>
        <v>42.5</v>
      </c>
      <c r="D106" s="35">
        <f>D107</f>
        <v>42.5</v>
      </c>
      <c r="E106" s="26">
        <f t="shared" si="2"/>
        <v>100</v>
      </c>
      <c r="F106" s="26">
        <v>0</v>
      </c>
      <c r="G106" s="35">
        <v>42.5</v>
      </c>
      <c r="H106" s="26">
        <v>0</v>
      </c>
      <c r="I106" s="35">
        <f>D106-июль!I106</f>
        <v>42.5</v>
      </c>
    </row>
    <row r="107" spans="1:9" ht="12.75">
      <c r="A107" s="8" t="s">
        <v>98</v>
      </c>
      <c r="B107" s="36">
        <v>42.5</v>
      </c>
      <c r="C107" s="36">
        <v>42.5</v>
      </c>
      <c r="D107" s="36">
        <v>42.5</v>
      </c>
      <c r="E107" s="29">
        <f t="shared" si="2"/>
        <v>100</v>
      </c>
      <c r="F107" s="29">
        <v>0</v>
      </c>
      <c r="G107" s="36">
        <v>42.5</v>
      </c>
      <c r="H107" s="29">
        <v>0</v>
      </c>
      <c r="I107" s="36">
        <f>D107-июль!I107</f>
        <v>42.5</v>
      </c>
    </row>
    <row r="108" spans="1:9" ht="12.75">
      <c r="A108" s="11" t="s">
        <v>49</v>
      </c>
      <c r="B108" s="35">
        <f>SUM(B109:B113)</f>
        <v>153078.8</v>
      </c>
      <c r="C108" s="35">
        <f>SUM(C109:C113)</f>
        <v>55156.1</v>
      </c>
      <c r="D108" s="35">
        <f>SUM(D109:D113)</f>
        <v>53297.7</v>
      </c>
      <c r="E108" s="26">
        <f t="shared" si="2"/>
        <v>34.81716606087845</v>
      </c>
      <c r="F108" s="26">
        <f>$D:$D/$C:$C*100</f>
        <v>96.63065372642373</v>
      </c>
      <c r="G108" s="35">
        <f>G109+G110+G111+G112+G113</f>
        <v>107073.70000000001</v>
      </c>
      <c r="H108" s="26">
        <v>0</v>
      </c>
      <c r="I108" s="35">
        <f>D108-июль!I108</f>
        <v>40531.772619999996</v>
      </c>
    </row>
    <row r="109" spans="1:9" ht="12.75">
      <c r="A109" s="8" t="s">
        <v>50</v>
      </c>
      <c r="B109" s="36">
        <v>2000</v>
      </c>
      <c r="C109" s="36">
        <v>1262.4</v>
      </c>
      <c r="D109" s="36">
        <v>1262.4</v>
      </c>
      <c r="E109" s="29">
        <f t="shared" si="2"/>
        <v>63.12000000000001</v>
      </c>
      <c r="F109" s="29">
        <v>0</v>
      </c>
      <c r="G109" s="36">
        <v>902.9</v>
      </c>
      <c r="H109" s="29">
        <v>0</v>
      </c>
      <c r="I109" s="36">
        <f>D109-июль!I109</f>
        <v>1462.43099</v>
      </c>
    </row>
    <row r="110" spans="1:9" ht="12.75">
      <c r="A110" s="8" t="s">
        <v>51</v>
      </c>
      <c r="B110" s="36">
        <v>0</v>
      </c>
      <c r="C110" s="36">
        <v>0</v>
      </c>
      <c r="D110" s="36">
        <v>0</v>
      </c>
      <c r="E110" s="29">
        <v>0</v>
      </c>
      <c r="F110" s="29">
        <v>0</v>
      </c>
      <c r="G110" s="36">
        <v>39295.8</v>
      </c>
      <c r="H110" s="29">
        <f>$D:$D/$G:$G*100</f>
        <v>0</v>
      </c>
      <c r="I110" s="36">
        <f>D110-июль!I110</f>
        <v>0</v>
      </c>
    </row>
    <row r="111" spans="1:9" ht="12.75">
      <c r="A111" s="8" t="s">
        <v>52</v>
      </c>
      <c r="B111" s="36">
        <v>64503</v>
      </c>
      <c r="C111" s="36">
        <v>21603.4</v>
      </c>
      <c r="D111" s="36">
        <v>20197.5</v>
      </c>
      <c r="E111" s="29">
        <f>$D:$D/$B:$B*100</f>
        <v>31.31249709315846</v>
      </c>
      <c r="F111" s="29">
        <f>$D:$D/$C:$C*100</f>
        <v>93.49222807521038</v>
      </c>
      <c r="G111" s="36">
        <v>20830.4</v>
      </c>
      <c r="H111" s="29">
        <v>0</v>
      </c>
      <c r="I111" s="36">
        <f>D111-июль!I111</f>
        <v>36009</v>
      </c>
    </row>
    <row r="112" spans="1:9" ht="24.75" customHeight="1">
      <c r="A112" s="8" t="s">
        <v>53</v>
      </c>
      <c r="B112" s="28">
        <v>84247.5</v>
      </c>
      <c r="C112" s="28">
        <v>30921.6</v>
      </c>
      <c r="D112" s="28">
        <v>30561.3</v>
      </c>
      <c r="E112" s="29">
        <f>$D:$D/$B:$B*100</f>
        <v>36.27561648713611</v>
      </c>
      <c r="F112" s="29">
        <v>0</v>
      </c>
      <c r="G112" s="28">
        <v>24712</v>
      </c>
      <c r="H112" s="29">
        <v>0</v>
      </c>
      <c r="I112" s="36">
        <f>D112-июль!I112</f>
        <v>2177.886989999999</v>
      </c>
    </row>
    <row r="113" spans="1:9" ht="12.75">
      <c r="A113" s="8" t="s">
        <v>54</v>
      </c>
      <c r="B113" s="36">
        <v>2328.3</v>
      </c>
      <c r="C113" s="36">
        <v>1368.7</v>
      </c>
      <c r="D113" s="36">
        <v>1276.5</v>
      </c>
      <c r="E113" s="29">
        <f>$D:$D/$B:$B*100</f>
        <v>54.825409096765874</v>
      </c>
      <c r="F113" s="29">
        <f>$D:$D/$C:$C*100</f>
        <v>93.26368086505443</v>
      </c>
      <c r="G113" s="36">
        <v>21332.6</v>
      </c>
      <c r="H113" s="29">
        <f>$D:$D/$G:$G*100</f>
        <v>5.983799443105857</v>
      </c>
      <c r="I113" s="36">
        <f>D113-июль!I113</f>
        <v>882.4546399999999</v>
      </c>
    </row>
    <row r="114" spans="1:9" ht="26.25" customHeight="1">
      <c r="A114" s="11" t="s">
        <v>61</v>
      </c>
      <c r="B114" s="27">
        <f>B115+B116+B117</f>
        <v>72023</v>
      </c>
      <c r="C114" s="27">
        <f>C115+C116+C117</f>
        <v>38690.2</v>
      </c>
      <c r="D114" s="27">
        <f>D115+D116+D117</f>
        <v>38658.2</v>
      </c>
      <c r="E114" s="26">
        <f>$D:$D/$B:$B*100</f>
        <v>53.67479832831179</v>
      </c>
      <c r="F114" s="26">
        <f>$D:$D/$C:$C*100</f>
        <v>99.91729171728241</v>
      </c>
      <c r="G114" s="27">
        <v>50655.200000000004</v>
      </c>
      <c r="H114" s="26">
        <f>$D:$D/$G:$G*100</f>
        <v>76.31635054249118</v>
      </c>
      <c r="I114" s="35">
        <f>D114-июль!I114</f>
        <v>42987.250459999996</v>
      </c>
    </row>
    <row r="115" spans="1:9" ht="13.5" customHeight="1">
      <c r="A115" s="41" t="s">
        <v>62</v>
      </c>
      <c r="B115" s="28">
        <v>59736.8</v>
      </c>
      <c r="C115" s="28">
        <v>34117</v>
      </c>
      <c r="D115" s="28">
        <v>34117</v>
      </c>
      <c r="E115" s="29">
        <f>$D:$D/$B:$B*100</f>
        <v>57.11219884560271</v>
      </c>
      <c r="F115" s="29">
        <f>$D:$D/$C:$C*100</f>
        <v>100</v>
      </c>
      <c r="G115" s="28">
        <v>36824</v>
      </c>
      <c r="H115" s="29">
        <v>0</v>
      </c>
      <c r="I115" s="36">
        <f>D115-июль!I115</f>
        <v>38081.03483</v>
      </c>
    </row>
    <row r="116" spans="1:9" ht="18" customHeight="1">
      <c r="A116" s="12" t="s">
        <v>63</v>
      </c>
      <c r="B116" s="28">
        <v>8723.2</v>
      </c>
      <c r="C116" s="28">
        <v>2267.7</v>
      </c>
      <c r="D116" s="28">
        <v>2262.1</v>
      </c>
      <c r="E116" s="29">
        <v>0</v>
      </c>
      <c r="F116" s="29">
        <v>0</v>
      </c>
      <c r="G116" s="28">
        <v>11828.3</v>
      </c>
      <c r="H116" s="29">
        <v>0</v>
      </c>
      <c r="I116" s="36">
        <f>D116-июль!I116</f>
        <v>2665.3607500000003</v>
      </c>
    </row>
    <row r="117" spans="1:9" ht="21.75" customHeight="1">
      <c r="A117" s="12" t="s">
        <v>73</v>
      </c>
      <c r="B117" s="28">
        <v>3563</v>
      </c>
      <c r="C117" s="28">
        <v>2305.5</v>
      </c>
      <c r="D117" s="28">
        <v>2279.1</v>
      </c>
      <c r="E117" s="29">
        <f>$D:$D/$B:$B*100</f>
        <v>63.96575919169239</v>
      </c>
      <c r="F117" s="29">
        <f>$D:$D/$C:$C*100</f>
        <v>98.85491216655822</v>
      </c>
      <c r="G117" s="28">
        <v>2002.9</v>
      </c>
      <c r="H117" s="29">
        <v>0</v>
      </c>
      <c r="I117" s="36">
        <f>D117-июль!I117</f>
        <v>2240.85488</v>
      </c>
    </row>
    <row r="118" spans="1:9" ht="24" customHeight="1">
      <c r="A118" s="13" t="s">
        <v>80</v>
      </c>
      <c r="B118" s="27">
        <f>B119</f>
        <v>187.7</v>
      </c>
      <c r="C118" s="27">
        <f>C119</f>
        <v>0.10578</v>
      </c>
      <c r="D118" s="27">
        <f>D119</f>
        <v>0.10578</v>
      </c>
      <c r="E118" s="29">
        <f>$D:$D/$B:$B*100</f>
        <v>0.05635588705380927</v>
      </c>
      <c r="F118" s="29">
        <v>0</v>
      </c>
      <c r="G118" s="27">
        <v>0</v>
      </c>
      <c r="H118" s="29">
        <v>0</v>
      </c>
      <c r="I118" s="36">
        <f>D118-июль!I118</f>
        <v>0</v>
      </c>
    </row>
    <row r="119" spans="1:9" ht="25.5">
      <c r="A119" s="12" t="s">
        <v>81</v>
      </c>
      <c r="B119" s="28">
        <v>187.7</v>
      </c>
      <c r="C119" s="28">
        <v>0.10578</v>
      </c>
      <c r="D119" s="28">
        <v>0.10578</v>
      </c>
      <c r="E119" s="29">
        <f>$D:$D/$B:$B*100</f>
        <v>0.05635588705380927</v>
      </c>
      <c r="F119" s="29">
        <v>0</v>
      </c>
      <c r="G119" s="28">
        <v>0</v>
      </c>
      <c r="H119" s="29">
        <v>0</v>
      </c>
      <c r="I119" s="36">
        <f>D119-июль!I119</f>
        <v>0</v>
      </c>
    </row>
    <row r="120" spans="1:9" ht="12" customHeight="1">
      <c r="A120" s="14" t="s">
        <v>55</v>
      </c>
      <c r="B120" s="35">
        <f>B72+B81+B82+B83+B89+B96+B103+B106+B108+B114+B118+B94</f>
        <v>2636504.1</v>
      </c>
      <c r="C120" s="35">
        <f>C72+C81+C82+C83+C89+C96+C103+C106+C108+C114+C118+C94</f>
        <v>1291539.9057800001</v>
      </c>
      <c r="D120" s="35">
        <f>D72+D81+D82+D83+D89+D96+D103+D106+D108+D114+D118+D94</f>
        <v>1201730.10578</v>
      </c>
      <c r="E120" s="26">
        <f>$D:$D/$B:$B*100</f>
        <v>45.580437587030495</v>
      </c>
      <c r="F120" s="26">
        <f>$D:$D/$C:$C*100</f>
        <v>93.0463008074256</v>
      </c>
      <c r="G120" s="35">
        <v>1196734.7999999998</v>
      </c>
      <c r="H120" s="26">
        <f>$D:$D/$G:$G*100</f>
        <v>100.4174112576989</v>
      </c>
      <c r="I120" s="35">
        <f>D120-июль!I120</f>
        <v>1249231.99793</v>
      </c>
    </row>
    <row r="121" spans="1:9" ht="12.75">
      <c r="A121" s="15" t="s">
        <v>56</v>
      </c>
      <c r="B121" s="30">
        <f>B70-B120</f>
        <v>-33376.5700000003</v>
      </c>
      <c r="C121" s="30">
        <f aca="true" t="shared" si="3" ref="C121:H121">C70-C120</f>
        <v>-43053.52578000026</v>
      </c>
      <c r="D121" s="30">
        <f t="shared" si="3"/>
        <v>51588.564219999826</v>
      </c>
      <c r="E121" s="30">
        <f t="shared" si="3"/>
        <v>2.5662112250620908</v>
      </c>
      <c r="F121" s="30">
        <f t="shared" si="3"/>
        <v>7.340751072147185</v>
      </c>
      <c r="G121" s="30">
        <v>67128.85999999987</v>
      </c>
      <c r="H121" s="30">
        <f t="shared" si="3"/>
        <v>-1.251756791456856</v>
      </c>
      <c r="I121" s="35" t="e">
        <f>D121-июль!I121</f>
        <v>#REF!</v>
      </c>
    </row>
    <row r="122" spans="1:9" ht="12.75">
      <c r="A122" s="1" t="s">
        <v>57</v>
      </c>
      <c r="B122" s="28" t="s">
        <v>127</v>
      </c>
      <c r="C122" s="28"/>
      <c r="D122" s="28" t="s">
        <v>151</v>
      </c>
      <c r="E122" s="28"/>
      <c r="F122" s="28"/>
      <c r="G122" s="28"/>
      <c r="H122" s="27"/>
      <c r="I122" s="36"/>
    </row>
    <row r="123" spans="1:9" ht="12.75">
      <c r="A123" s="3" t="s">
        <v>58</v>
      </c>
      <c r="B123" s="27">
        <f>B125+B126</f>
        <v>12692.099999999999</v>
      </c>
      <c r="C123" s="27">
        <f aca="true" t="shared" si="4" ref="C123:H123">C125+C126</f>
        <v>0</v>
      </c>
      <c r="D123" s="27">
        <f t="shared" si="4"/>
        <v>63380.7</v>
      </c>
      <c r="E123" s="27">
        <f t="shared" si="4"/>
        <v>0</v>
      </c>
      <c r="F123" s="27">
        <f t="shared" si="4"/>
        <v>0</v>
      </c>
      <c r="G123" s="27"/>
      <c r="H123" s="27">
        <f t="shared" si="4"/>
        <v>0</v>
      </c>
      <c r="I123" s="35" t="e">
        <f>D123-июль!I123</f>
        <v>#REF!</v>
      </c>
    </row>
    <row r="124" spans="1:9" ht="12.75">
      <c r="A124" s="1" t="s">
        <v>6</v>
      </c>
      <c r="B124" s="28"/>
      <c r="C124" s="28"/>
      <c r="D124" s="28"/>
      <c r="E124" s="28"/>
      <c r="F124" s="28"/>
      <c r="G124" s="28"/>
      <c r="H124" s="37"/>
      <c r="I124" s="36"/>
    </row>
    <row r="125" spans="1:9" ht="12.75">
      <c r="A125" s="5" t="s">
        <v>59</v>
      </c>
      <c r="B125" s="28">
        <v>2269.2</v>
      </c>
      <c r="C125" s="28"/>
      <c r="D125" s="28">
        <f>63380.7-14390.4</f>
        <v>48990.299999999996</v>
      </c>
      <c r="E125" s="28"/>
      <c r="F125" s="28"/>
      <c r="G125" s="28"/>
      <c r="H125" s="37"/>
      <c r="I125" s="36" t="e">
        <f>D125-июль!I125</f>
        <v>#REF!</v>
      </c>
    </row>
    <row r="126" spans="1:9" ht="12.75">
      <c r="A126" s="1" t="s">
        <v>60</v>
      </c>
      <c r="B126" s="28">
        <v>10422.9</v>
      </c>
      <c r="C126" s="28"/>
      <c r="D126" s="28">
        <v>14390.4</v>
      </c>
      <c r="E126" s="28"/>
      <c r="F126" s="28"/>
      <c r="G126" s="28"/>
      <c r="H126" s="37"/>
      <c r="I126" s="36" t="e">
        <f>D126-июль!I126</f>
        <v>#REF!</v>
      </c>
    </row>
    <row r="127" spans="1:9" ht="12.75">
      <c r="A127" s="3" t="s">
        <v>99</v>
      </c>
      <c r="B127" s="40">
        <f>B128-B129</f>
        <v>0</v>
      </c>
      <c r="C127" s="40"/>
      <c r="D127" s="40">
        <f>D128-D129</f>
        <v>-900</v>
      </c>
      <c r="E127" s="40"/>
      <c r="F127" s="40"/>
      <c r="G127" s="40"/>
      <c r="H127" s="42"/>
      <c r="I127" s="36" t="e">
        <f>D127-июль!I127</f>
        <v>#REF!</v>
      </c>
    </row>
    <row r="128" spans="1:9" ht="14.25" customHeight="1">
      <c r="A128" s="2" t="s">
        <v>100</v>
      </c>
      <c r="B128" s="38">
        <v>0</v>
      </c>
      <c r="C128" s="38"/>
      <c r="D128" s="28"/>
      <c r="E128" s="38"/>
      <c r="F128" s="38"/>
      <c r="G128" s="38"/>
      <c r="H128" s="39"/>
      <c r="I128" s="36" t="e">
        <f>D128-июль!I128</f>
        <v>#REF!</v>
      </c>
    </row>
    <row r="129" spans="1:9" ht="12.75" customHeight="1">
      <c r="A129" s="2" t="s">
        <v>101</v>
      </c>
      <c r="B129" s="38">
        <v>0</v>
      </c>
      <c r="C129" s="38"/>
      <c r="D129" s="28">
        <v>900</v>
      </c>
      <c r="E129" s="38"/>
      <c r="F129" s="38"/>
      <c r="G129" s="38">
        <v>0</v>
      </c>
      <c r="H129" s="39"/>
      <c r="I129" s="36">
        <v>0</v>
      </c>
    </row>
    <row r="131" spans="1:9" ht="31.5">
      <c r="A131" s="72" t="s">
        <v>142</v>
      </c>
      <c r="C131" s="24" t="s">
        <v>143</v>
      </c>
      <c r="D131" s="24"/>
      <c r="E131" s="24"/>
      <c r="F131" s="24"/>
      <c r="G131" s="24"/>
      <c r="H131" s="24"/>
      <c r="I131" s="25"/>
    </row>
  </sheetData>
  <sheetProtection/>
  <mergeCells count="5">
    <mergeCell ref="A1:H1"/>
    <mergeCell ref="A2:H2"/>
    <mergeCell ref="A3:H3"/>
    <mergeCell ref="A6:I6"/>
    <mergeCell ref="A71:I71"/>
  </mergeCells>
  <printOptions/>
  <pageMargins left="0.3937007874015748" right="0.15748031496062992" top="0" bottom="0" header="0.35433070866141736" footer="0.275590551181102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35"/>
  <sheetViews>
    <sheetView zoomScalePageLayoutView="0" workbookViewId="0" topLeftCell="A1">
      <pane xSplit="1" ySplit="6" topLeftCell="B67" activePane="bottomRight" state="frozen"/>
      <selection pane="topLeft" activeCell="B131" sqref="B131:B132"/>
      <selection pane="topRight" activeCell="B131" sqref="B131:B132"/>
      <selection pane="bottomLeft" activeCell="B131" sqref="B131:B132"/>
      <selection pane="bottomRight" activeCell="B131" sqref="B131:B132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88" t="s">
        <v>102</v>
      </c>
      <c r="B1" s="88"/>
      <c r="C1" s="88"/>
      <c r="D1" s="88"/>
      <c r="E1" s="88"/>
      <c r="F1" s="88"/>
      <c r="G1" s="88"/>
      <c r="H1" s="88"/>
      <c r="I1" s="31"/>
    </row>
    <row r="2" spans="1:9" ht="15">
      <c r="A2" s="89" t="s">
        <v>154</v>
      </c>
      <c r="B2" s="89"/>
      <c r="C2" s="89"/>
      <c r="D2" s="89"/>
      <c r="E2" s="89"/>
      <c r="F2" s="89"/>
      <c r="G2" s="89"/>
      <c r="H2" s="89"/>
      <c r="I2" s="32"/>
    </row>
    <row r="3" spans="1:9" ht="5.25" customHeight="1" hidden="1">
      <c r="A3" s="90" t="s">
        <v>0</v>
      </c>
      <c r="B3" s="90"/>
      <c r="C3" s="90"/>
      <c r="D3" s="90"/>
      <c r="E3" s="90"/>
      <c r="F3" s="90"/>
      <c r="G3" s="90"/>
      <c r="H3" s="90"/>
      <c r="I3" s="33"/>
    </row>
    <row r="4" spans="1:9" ht="45" customHeight="1">
      <c r="A4" s="4" t="s">
        <v>1</v>
      </c>
      <c r="B4" s="18" t="s">
        <v>2</v>
      </c>
      <c r="C4" s="18" t="s">
        <v>155</v>
      </c>
      <c r="D4" s="18" t="s">
        <v>68</v>
      </c>
      <c r="E4" s="18" t="s">
        <v>66</v>
      </c>
      <c r="F4" s="18" t="s">
        <v>69</v>
      </c>
      <c r="G4" s="18" t="s">
        <v>139</v>
      </c>
      <c r="H4" s="19" t="s">
        <v>65</v>
      </c>
      <c r="I4" s="18" t="s">
        <v>71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91" t="s">
        <v>3</v>
      </c>
      <c r="B6" s="92"/>
      <c r="C6" s="92"/>
      <c r="D6" s="92"/>
      <c r="E6" s="92"/>
      <c r="F6" s="92"/>
      <c r="G6" s="92"/>
      <c r="H6" s="92"/>
      <c r="I6" s="93"/>
    </row>
    <row r="7" spans="1:9" ht="12.75">
      <c r="A7" s="51" t="s">
        <v>104</v>
      </c>
      <c r="B7" s="35">
        <f>B8+B15+B20+B24+B27+B31+B34+B43+B44+B45+B49</f>
        <v>443597.10000000003</v>
      </c>
      <c r="C7" s="35">
        <f>C8+C15+C20+C24+C27+C31+C34+C43+C44+C45+C49+C60</f>
        <v>291890.66</v>
      </c>
      <c r="D7" s="35">
        <f>D8+D15+D20+D24+D27+D31+D34+D43+D44+D45+D49+D60</f>
        <v>300245.69</v>
      </c>
      <c r="E7" s="26">
        <f aca="true" t="shared" si="0" ref="E7:E30">$D:$D/$B:$B*100</f>
        <v>67.68432210219588</v>
      </c>
      <c r="F7" s="26">
        <f aca="true" t="shared" si="1" ref="F7:F30">$D:$D/$C:$C*100</f>
        <v>102.86238346920729</v>
      </c>
      <c r="G7" s="35">
        <f>G8+G15+G20+G24+G27+G31+G34+G43+G44+G45+G49+G60</f>
        <v>286887.78</v>
      </c>
      <c r="H7" s="26">
        <f aca="true" t="shared" si="2" ref="H7:H36">$D:$D/$G:$G*100</f>
        <v>104.65614464303776</v>
      </c>
      <c r="I7" s="35">
        <f>I8+I15+I20+I24+I27+I31+I34+I43+I44+I45+I49+I60</f>
        <v>32916.65</v>
      </c>
    </row>
    <row r="8" spans="1:9" ht="12.75">
      <c r="A8" s="52" t="s">
        <v>4</v>
      </c>
      <c r="B8" s="26">
        <f>B9+B10</f>
        <v>277471.20999999996</v>
      </c>
      <c r="C8" s="26">
        <f>C9+C10</f>
        <v>184249</v>
      </c>
      <c r="D8" s="26">
        <f>D9+D10</f>
        <v>204200.83999999997</v>
      </c>
      <c r="E8" s="26">
        <f t="shared" si="0"/>
        <v>73.59352345059511</v>
      </c>
      <c r="F8" s="26">
        <f t="shared" si="1"/>
        <v>110.82873719803091</v>
      </c>
      <c r="G8" s="26">
        <f>G9+G10</f>
        <v>176619.96</v>
      </c>
      <c r="H8" s="26">
        <f t="shared" si="2"/>
        <v>115.61594737084076</v>
      </c>
      <c r="I8" s="26">
        <f>I9+I10</f>
        <v>25076.69</v>
      </c>
    </row>
    <row r="9" spans="1:9" ht="25.5">
      <c r="A9" s="53" t="s">
        <v>5</v>
      </c>
      <c r="B9" s="27">
        <v>6017.6</v>
      </c>
      <c r="C9" s="27">
        <v>4139</v>
      </c>
      <c r="D9" s="27">
        <v>9840.61</v>
      </c>
      <c r="E9" s="26">
        <f t="shared" si="0"/>
        <v>163.5304772666844</v>
      </c>
      <c r="F9" s="26">
        <f t="shared" si="1"/>
        <v>237.75332205846826</v>
      </c>
      <c r="G9" s="27">
        <v>1866.68</v>
      </c>
      <c r="H9" s="26">
        <f t="shared" si="2"/>
        <v>527.1717702016415</v>
      </c>
      <c r="I9" s="27">
        <v>1005.07</v>
      </c>
    </row>
    <row r="10" spans="1:9" ht="25.5">
      <c r="A10" s="54" t="s">
        <v>70</v>
      </c>
      <c r="B10" s="46">
        <f>B11+B12+B13+B14</f>
        <v>271453.61</v>
      </c>
      <c r="C10" s="46">
        <f>C11+C12+C13+C14</f>
        <v>180110</v>
      </c>
      <c r="D10" s="46">
        <f>D11+D12+D13+D14</f>
        <v>194360.22999999998</v>
      </c>
      <c r="E10" s="47">
        <f t="shared" si="0"/>
        <v>71.5997956335891</v>
      </c>
      <c r="F10" s="26">
        <f t="shared" si="1"/>
        <v>107.91195935817</v>
      </c>
      <c r="G10" s="46">
        <f>G11+G12+G13+G14</f>
        <v>174753.28</v>
      </c>
      <c r="H10" s="47">
        <f t="shared" si="2"/>
        <v>111.21978940824458</v>
      </c>
      <c r="I10" s="46">
        <f>I11+I12+I13+I14</f>
        <v>24071.62</v>
      </c>
    </row>
    <row r="11" spans="1:9" ht="51">
      <c r="A11" s="56" t="s">
        <v>74</v>
      </c>
      <c r="B11" s="28">
        <f>258218.54+1437.97</f>
        <v>259656.51</v>
      </c>
      <c r="C11" s="28">
        <v>170000</v>
      </c>
      <c r="D11" s="28">
        <v>185298.53999999998</v>
      </c>
      <c r="E11" s="26">
        <f t="shared" si="0"/>
        <v>71.36294791915672</v>
      </c>
      <c r="F11" s="26">
        <f t="shared" si="1"/>
        <v>108.99914117647059</v>
      </c>
      <c r="G11" s="28">
        <v>166101.61</v>
      </c>
      <c r="H11" s="26">
        <f t="shared" si="2"/>
        <v>111.55734131655919</v>
      </c>
      <c r="I11" s="28">
        <v>23258.55</v>
      </c>
    </row>
    <row r="12" spans="1:9" ht="89.25">
      <c r="A12" s="56" t="s">
        <v>75</v>
      </c>
      <c r="B12" s="28">
        <v>4039.82</v>
      </c>
      <c r="C12" s="28">
        <v>3460</v>
      </c>
      <c r="D12" s="28">
        <v>3602.5099999999998</v>
      </c>
      <c r="E12" s="26">
        <f t="shared" si="0"/>
        <v>89.17501274809273</v>
      </c>
      <c r="F12" s="26">
        <f t="shared" si="1"/>
        <v>104.11878612716762</v>
      </c>
      <c r="G12" s="28">
        <v>1856.7500000000002</v>
      </c>
      <c r="H12" s="26">
        <f t="shared" si="2"/>
        <v>194.02235088191728</v>
      </c>
      <c r="I12" s="28">
        <v>185.39</v>
      </c>
    </row>
    <row r="13" spans="1:9" ht="25.5">
      <c r="A13" s="56" t="s">
        <v>76</v>
      </c>
      <c r="B13" s="28">
        <v>4853.42</v>
      </c>
      <c r="C13" s="28">
        <v>4500</v>
      </c>
      <c r="D13" s="28">
        <v>2779.7400000000002</v>
      </c>
      <c r="E13" s="26">
        <f t="shared" si="0"/>
        <v>57.273839890221744</v>
      </c>
      <c r="F13" s="26">
        <f t="shared" si="1"/>
        <v>61.772000000000006</v>
      </c>
      <c r="G13" s="28">
        <v>4365.79</v>
      </c>
      <c r="H13" s="26">
        <f t="shared" si="2"/>
        <v>63.67095073285706</v>
      </c>
      <c r="I13" s="28">
        <v>393.21</v>
      </c>
    </row>
    <row r="14" spans="1:9" ht="63.75">
      <c r="A14" s="57" t="s">
        <v>78</v>
      </c>
      <c r="B14" s="28">
        <v>2903.86</v>
      </c>
      <c r="C14" s="28">
        <v>2150</v>
      </c>
      <c r="D14" s="28">
        <v>2679.4399999999996</v>
      </c>
      <c r="E14" s="26">
        <f t="shared" si="0"/>
        <v>92.27166598940718</v>
      </c>
      <c r="F14" s="26">
        <f t="shared" si="1"/>
        <v>124.62511627906976</v>
      </c>
      <c r="G14" s="28">
        <v>2429.13</v>
      </c>
      <c r="H14" s="26">
        <f t="shared" si="2"/>
        <v>110.30451231510867</v>
      </c>
      <c r="I14" s="28">
        <v>234.47</v>
      </c>
    </row>
    <row r="15" spans="1:9" ht="38.25">
      <c r="A15" s="58" t="s">
        <v>82</v>
      </c>
      <c r="B15" s="35">
        <f>B16+B17+B18+B19</f>
        <v>23712</v>
      </c>
      <c r="C15" s="35">
        <f>C16+C17+C18+C19</f>
        <v>17239.18</v>
      </c>
      <c r="D15" s="35">
        <f>D16+D17+D18+D19</f>
        <v>15646.15</v>
      </c>
      <c r="E15" s="26">
        <f t="shared" si="0"/>
        <v>65.98410087719299</v>
      </c>
      <c r="F15" s="26">
        <f t="shared" si="1"/>
        <v>90.75924724957916</v>
      </c>
      <c r="G15" s="35">
        <f>G16+G17+G18+G19</f>
        <v>17150.18</v>
      </c>
      <c r="H15" s="26">
        <f t="shared" si="2"/>
        <v>91.23023781674594</v>
      </c>
      <c r="I15" s="35">
        <f>I16+I17+I18+I19</f>
        <v>2057.75</v>
      </c>
    </row>
    <row r="16" spans="1:9" ht="38.25">
      <c r="A16" s="39" t="s">
        <v>83</v>
      </c>
      <c r="B16" s="28">
        <v>10865.8</v>
      </c>
      <c r="C16" s="28">
        <v>7763.549999999999</v>
      </c>
      <c r="D16" s="28">
        <v>7294.36</v>
      </c>
      <c r="E16" s="28">
        <f t="shared" si="0"/>
        <v>67.13136630528815</v>
      </c>
      <c r="F16" s="28">
        <f t="shared" si="1"/>
        <v>93.95650185804175</v>
      </c>
      <c r="G16" s="28">
        <v>7763.549999999999</v>
      </c>
      <c r="H16" s="28">
        <f t="shared" si="2"/>
        <v>93.95650185804175</v>
      </c>
      <c r="I16" s="28">
        <v>954.62</v>
      </c>
    </row>
    <row r="17" spans="1:9" ht="51">
      <c r="A17" s="39" t="s">
        <v>84</v>
      </c>
      <c r="B17" s="28">
        <v>56</v>
      </c>
      <c r="C17" s="28">
        <v>45</v>
      </c>
      <c r="D17" s="28">
        <v>50.36000000000001</v>
      </c>
      <c r="E17" s="28">
        <f t="shared" si="0"/>
        <v>89.92857142857143</v>
      </c>
      <c r="F17" s="28">
        <f t="shared" si="1"/>
        <v>111.91111111111111</v>
      </c>
      <c r="G17" s="28">
        <v>59.05</v>
      </c>
      <c r="H17" s="28">
        <f t="shared" si="2"/>
        <v>85.2836579170195</v>
      </c>
      <c r="I17" s="28">
        <v>7.13</v>
      </c>
    </row>
    <row r="18" spans="1:9" ht="51">
      <c r="A18" s="39" t="s">
        <v>85</v>
      </c>
      <c r="B18" s="28">
        <v>14192.6</v>
      </c>
      <c r="C18" s="28">
        <v>10640.63</v>
      </c>
      <c r="D18" s="28">
        <v>9726.210000000001</v>
      </c>
      <c r="E18" s="28">
        <f t="shared" si="0"/>
        <v>68.53014951453575</v>
      </c>
      <c r="F18" s="28">
        <f t="shared" si="1"/>
        <v>91.40633590304334</v>
      </c>
      <c r="G18" s="28">
        <v>10640.63</v>
      </c>
      <c r="H18" s="28">
        <f t="shared" si="2"/>
        <v>91.40633590304334</v>
      </c>
      <c r="I18" s="28">
        <v>1336.2</v>
      </c>
    </row>
    <row r="19" spans="1:9" ht="51">
      <c r="A19" s="39" t="s">
        <v>86</v>
      </c>
      <c r="B19" s="28">
        <v>-1402.4</v>
      </c>
      <c r="C19" s="28">
        <v>-1210</v>
      </c>
      <c r="D19" s="28">
        <v>-1424.7800000000002</v>
      </c>
      <c r="E19" s="28">
        <f t="shared" si="0"/>
        <v>101.59583571021106</v>
      </c>
      <c r="F19" s="28">
        <f t="shared" si="1"/>
        <v>117.7504132231405</v>
      </c>
      <c r="G19" s="28">
        <v>-1313.0500000000002</v>
      </c>
      <c r="H19" s="28">
        <f t="shared" si="2"/>
        <v>108.50919614637675</v>
      </c>
      <c r="I19" s="28">
        <v>-240.2</v>
      </c>
    </row>
    <row r="20" spans="1:9" ht="12.75">
      <c r="A20" s="59" t="s">
        <v>7</v>
      </c>
      <c r="B20" s="35">
        <f>B21+B22+B23</f>
        <v>34616.2</v>
      </c>
      <c r="C20" s="35">
        <f>C21+C22+C23</f>
        <v>24804.5</v>
      </c>
      <c r="D20" s="35">
        <f>D21+D22+D23</f>
        <v>20759.379999999997</v>
      </c>
      <c r="E20" s="26">
        <f t="shared" si="0"/>
        <v>59.97012959250293</v>
      </c>
      <c r="F20" s="26">
        <f t="shared" si="1"/>
        <v>83.69199137253321</v>
      </c>
      <c r="G20" s="35">
        <f>G21+G22+G23</f>
        <v>24652.42</v>
      </c>
      <c r="H20" s="26">
        <f t="shared" si="2"/>
        <v>84.20828462276725</v>
      </c>
      <c r="I20" s="35">
        <f>I21+I22+I23</f>
        <v>513</v>
      </c>
    </row>
    <row r="21" spans="1:9" ht="12.75">
      <c r="A21" s="56" t="s">
        <v>89</v>
      </c>
      <c r="B21" s="28">
        <v>32762</v>
      </c>
      <c r="C21" s="28">
        <v>23603.01</v>
      </c>
      <c r="D21" s="28">
        <v>19881.699999999997</v>
      </c>
      <c r="E21" s="26">
        <f t="shared" si="0"/>
        <v>60.68524510103167</v>
      </c>
      <c r="F21" s="26">
        <f t="shared" si="1"/>
        <v>84.23374815330756</v>
      </c>
      <c r="G21" s="28">
        <v>23604.269999999997</v>
      </c>
      <c r="H21" s="26">
        <f t="shared" si="2"/>
        <v>84.22925174131629</v>
      </c>
      <c r="I21" s="28">
        <v>499.17</v>
      </c>
    </row>
    <row r="22" spans="1:9" ht="12.75">
      <c r="A22" s="56" t="s">
        <v>87</v>
      </c>
      <c r="B22" s="28">
        <v>895.2</v>
      </c>
      <c r="C22" s="28">
        <v>895.2</v>
      </c>
      <c r="D22" s="28">
        <v>574.4399999999999</v>
      </c>
      <c r="E22" s="26">
        <f t="shared" si="0"/>
        <v>64.16890080428954</v>
      </c>
      <c r="F22" s="26">
        <f t="shared" si="1"/>
        <v>64.16890080428954</v>
      </c>
      <c r="G22" s="28">
        <v>741.8599999999998</v>
      </c>
      <c r="H22" s="26">
        <f t="shared" si="2"/>
        <v>77.43239964413772</v>
      </c>
      <c r="I22" s="28">
        <v>0.06</v>
      </c>
    </row>
    <row r="23" spans="1:9" ht="38.25">
      <c r="A23" s="56" t="s">
        <v>88</v>
      </c>
      <c r="B23" s="28">
        <v>959</v>
      </c>
      <c r="C23" s="28">
        <v>306.28999999999996</v>
      </c>
      <c r="D23" s="28">
        <v>303.24</v>
      </c>
      <c r="E23" s="26">
        <f t="shared" si="0"/>
        <v>31.620437956204377</v>
      </c>
      <c r="F23" s="26">
        <f t="shared" si="1"/>
        <v>99.00421169479905</v>
      </c>
      <c r="G23" s="28">
        <v>306.28999999999996</v>
      </c>
      <c r="H23" s="26">
        <f t="shared" si="2"/>
        <v>99.00421169479905</v>
      </c>
      <c r="I23" s="28">
        <v>13.77</v>
      </c>
    </row>
    <row r="24" spans="1:9" ht="12.75">
      <c r="A24" s="59" t="s">
        <v>8</v>
      </c>
      <c r="B24" s="35">
        <f>SUM(B25:B26)</f>
        <v>36295.600000000006</v>
      </c>
      <c r="C24" s="35">
        <f>SUM(C25:C26)</f>
        <v>13890.37</v>
      </c>
      <c r="D24" s="35">
        <f>SUM(D25:D26)</f>
        <v>10905.2</v>
      </c>
      <c r="E24" s="26">
        <f t="shared" si="0"/>
        <v>30.04551515886223</v>
      </c>
      <c r="F24" s="26">
        <f t="shared" si="1"/>
        <v>78.50906779301056</v>
      </c>
      <c r="G24" s="35">
        <f>SUM(G25:G26)</f>
        <v>13415.12</v>
      </c>
      <c r="H24" s="26">
        <f t="shared" si="2"/>
        <v>81.29036490169301</v>
      </c>
      <c r="I24" s="35">
        <f>SUM(I25:I26)</f>
        <v>759.9699999999999</v>
      </c>
    </row>
    <row r="25" spans="1:9" ht="12.75" customHeight="1">
      <c r="A25" s="56" t="s">
        <v>106</v>
      </c>
      <c r="B25" s="28">
        <v>18923.7</v>
      </c>
      <c r="C25" s="28">
        <v>5200</v>
      </c>
      <c r="D25" s="28">
        <v>3663.89</v>
      </c>
      <c r="E25" s="26">
        <f t="shared" si="0"/>
        <v>19.36138281625686</v>
      </c>
      <c r="F25" s="26">
        <f t="shared" si="1"/>
        <v>70.45942307692307</v>
      </c>
      <c r="G25" s="28">
        <v>4724.75</v>
      </c>
      <c r="H25" s="26">
        <f t="shared" si="2"/>
        <v>77.54674850521191</v>
      </c>
      <c r="I25" s="28">
        <v>680.81</v>
      </c>
    </row>
    <row r="26" spans="1:9" ht="12.75">
      <c r="A26" s="56" t="s">
        <v>107</v>
      </c>
      <c r="B26" s="28">
        <v>17371.9</v>
      </c>
      <c r="C26" s="28">
        <v>8690.37</v>
      </c>
      <c r="D26" s="28">
        <v>7241.31</v>
      </c>
      <c r="E26" s="26">
        <f t="shared" si="0"/>
        <v>41.68404146926933</v>
      </c>
      <c r="F26" s="26">
        <f t="shared" si="1"/>
        <v>83.32568118503585</v>
      </c>
      <c r="G26" s="28">
        <v>8690.37</v>
      </c>
      <c r="H26" s="26">
        <f t="shared" si="2"/>
        <v>83.32568118503585</v>
      </c>
      <c r="I26" s="28">
        <v>79.16</v>
      </c>
    </row>
    <row r="27" spans="1:9" ht="15" customHeight="1">
      <c r="A27" s="52" t="s">
        <v>9</v>
      </c>
      <c r="B27" s="35">
        <f>B28+B29+B30</f>
        <v>14814.9</v>
      </c>
      <c r="C27" s="35">
        <f>C28+C29+C30</f>
        <v>10407.8</v>
      </c>
      <c r="D27" s="35">
        <f>D28+D29+D30</f>
        <v>10501.020000000002</v>
      </c>
      <c r="E27" s="26">
        <f t="shared" si="0"/>
        <v>70.88147743150479</v>
      </c>
      <c r="F27" s="26">
        <f t="shared" si="1"/>
        <v>100.89567439804765</v>
      </c>
      <c r="G27" s="35">
        <f>G28+G30+G29</f>
        <v>11567.939999999999</v>
      </c>
      <c r="H27" s="26">
        <f t="shared" si="2"/>
        <v>90.77692311682117</v>
      </c>
      <c r="I27" s="35">
        <f>I28+I29+I30</f>
        <v>1395.8300000000002</v>
      </c>
    </row>
    <row r="28" spans="1:9" ht="25.5">
      <c r="A28" s="56" t="s">
        <v>10</v>
      </c>
      <c r="B28" s="28">
        <v>14680.1</v>
      </c>
      <c r="C28" s="28">
        <v>10300</v>
      </c>
      <c r="D28" s="28">
        <v>10377.420000000002</v>
      </c>
      <c r="E28" s="26">
        <f t="shared" si="0"/>
        <v>70.69039039243603</v>
      </c>
      <c r="F28" s="26">
        <f t="shared" si="1"/>
        <v>100.75165048543691</v>
      </c>
      <c r="G28" s="28">
        <v>11491.14</v>
      </c>
      <c r="H28" s="26">
        <f t="shared" si="2"/>
        <v>90.30801121559743</v>
      </c>
      <c r="I28" s="28">
        <v>1368.43</v>
      </c>
    </row>
    <row r="29" spans="1:9" ht="25.5">
      <c r="A29" s="56" t="s">
        <v>91</v>
      </c>
      <c r="B29" s="28">
        <v>84.8</v>
      </c>
      <c r="C29" s="28">
        <v>72.8</v>
      </c>
      <c r="D29" s="28">
        <v>73.6</v>
      </c>
      <c r="E29" s="26">
        <f t="shared" si="0"/>
        <v>86.79245283018867</v>
      </c>
      <c r="F29" s="26">
        <f t="shared" si="1"/>
        <v>101.0989010989011</v>
      </c>
      <c r="G29" s="28">
        <v>40</v>
      </c>
      <c r="H29" s="26">
        <f t="shared" si="2"/>
        <v>184</v>
      </c>
      <c r="I29" s="28">
        <v>22.4</v>
      </c>
    </row>
    <row r="30" spans="1:9" ht="25.5" customHeight="1">
      <c r="A30" s="56" t="s">
        <v>90</v>
      </c>
      <c r="B30" s="28">
        <v>50</v>
      </c>
      <c r="C30" s="28">
        <v>35</v>
      </c>
      <c r="D30" s="28">
        <v>50</v>
      </c>
      <c r="E30" s="26">
        <f t="shared" si="0"/>
        <v>100</v>
      </c>
      <c r="F30" s="26">
        <f t="shared" si="1"/>
        <v>142.85714285714286</v>
      </c>
      <c r="G30" s="28">
        <v>36.8</v>
      </c>
      <c r="H30" s="26">
        <f t="shared" si="2"/>
        <v>135.8695652173913</v>
      </c>
      <c r="I30" s="28">
        <v>5</v>
      </c>
    </row>
    <row r="31" spans="1:9" ht="27.75" customHeight="1">
      <c r="A31" s="59" t="s">
        <v>11</v>
      </c>
      <c r="B31" s="35">
        <f>B32+B33</f>
        <v>0</v>
      </c>
      <c r="C31" s="35">
        <f>C32+C33</f>
        <v>0</v>
      </c>
      <c r="D31" s="35">
        <f>D32+D33</f>
        <v>0.07</v>
      </c>
      <c r="E31" s="26">
        <v>0</v>
      </c>
      <c r="F31" s="26">
        <v>0</v>
      </c>
      <c r="G31" s="35">
        <f>$32:$32+$33:$33</f>
        <v>0.17</v>
      </c>
      <c r="H31" s="26">
        <f t="shared" si="2"/>
        <v>41.1764705882353</v>
      </c>
      <c r="I31" s="35">
        <f>I32+I33</f>
        <v>0</v>
      </c>
    </row>
    <row r="32" spans="1:9" ht="27.75" customHeight="1">
      <c r="A32" s="56" t="s">
        <v>118</v>
      </c>
      <c r="B32" s="28">
        <v>0</v>
      </c>
      <c r="C32" s="28">
        <v>0</v>
      </c>
      <c r="D32" s="28">
        <v>0</v>
      </c>
      <c r="E32" s="26">
        <v>0</v>
      </c>
      <c r="F32" s="26">
        <v>0</v>
      </c>
      <c r="G32" s="28">
        <v>0.14</v>
      </c>
      <c r="H32" s="26">
        <f t="shared" si="2"/>
        <v>0</v>
      </c>
      <c r="I32" s="28">
        <v>0</v>
      </c>
    </row>
    <row r="33" spans="1:9" ht="27.75" customHeight="1">
      <c r="A33" s="56" t="s">
        <v>92</v>
      </c>
      <c r="B33" s="28">
        <v>0</v>
      </c>
      <c r="C33" s="28">
        <v>0</v>
      </c>
      <c r="D33" s="28">
        <v>0.07</v>
      </c>
      <c r="E33" s="26">
        <v>0</v>
      </c>
      <c r="F33" s="26">
        <v>0</v>
      </c>
      <c r="G33" s="28">
        <v>0.03</v>
      </c>
      <c r="H33" s="26">
        <f t="shared" si="2"/>
        <v>233.33333333333334</v>
      </c>
      <c r="I33" s="28">
        <v>0</v>
      </c>
    </row>
    <row r="34" spans="1:9" ht="39.75" customHeight="1">
      <c r="A34" s="59" t="s">
        <v>12</v>
      </c>
      <c r="B34" s="35">
        <f>B35+B37+B38+B39+B41+B42+B36</f>
        <v>50872.7</v>
      </c>
      <c r="C34" s="35">
        <f>SUM(C35:C42)</f>
        <v>36564.32</v>
      </c>
      <c r="D34" s="35">
        <f>SUM(D35:D42)</f>
        <v>29113.26</v>
      </c>
      <c r="E34" s="26">
        <f>$D:$D/$B:$B*100</f>
        <v>57.22766827787792</v>
      </c>
      <c r="F34" s="26">
        <f aca="true" t="shared" si="3" ref="F34:F39">$D:$D/$C:$C*100</f>
        <v>79.62204684785604</v>
      </c>
      <c r="G34" s="35">
        <f>SUM(G35:G42)</f>
        <v>31633.260000000002</v>
      </c>
      <c r="H34" s="26">
        <f t="shared" si="2"/>
        <v>92.03370123724206</v>
      </c>
      <c r="I34" s="35">
        <f>SUM(I35:I42)</f>
        <v>2753.67</v>
      </c>
    </row>
    <row r="35" spans="1:9" ht="15" customHeight="1" hidden="1">
      <c r="A35" s="56" t="s">
        <v>115</v>
      </c>
      <c r="B35" s="28"/>
      <c r="C35" s="28"/>
      <c r="D35" s="28"/>
      <c r="E35" s="26" t="s">
        <v>112</v>
      </c>
      <c r="F35" s="26" t="e">
        <f t="shared" si="3"/>
        <v>#DIV/0!</v>
      </c>
      <c r="G35" s="28"/>
      <c r="H35" s="26" t="e">
        <f t="shared" si="2"/>
        <v>#DIV/0!</v>
      </c>
      <c r="I35" s="28"/>
    </row>
    <row r="36" spans="1:9" ht="76.5">
      <c r="A36" s="56" t="s">
        <v>119</v>
      </c>
      <c r="B36" s="28">
        <v>26368</v>
      </c>
      <c r="C36" s="28">
        <v>18000</v>
      </c>
      <c r="D36" s="28">
        <v>15637.22</v>
      </c>
      <c r="E36" s="26">
        <f>$D:$D/$B:$B*100</f>
        <v>59.30377730582524</v>
      </c>
      <c r="F36" s="26">
        <f t="shared" si="3"/>
        <v>86.87344444444443</v>
      </c>
      <c r="G36" s="28">
        <v>16613.05</v>
      </c>
      <c r="H36" s="26">
        <f t="shared" si="2"/>
        <v>94.1261237400718</v>
      </c>
      <c r="I36" s="28">
        <v>1339.49</v>
      </c>
    </row>
    <row r="37" spans="1:9" ht="18.75" customHeight="1">
      <c r="A37" s="56" t="s">
        <v>128</v>
      </c>
      <c r="B37" s="28">
        <v>628</v>
      </c>
      <c r="C37" s="28">
        <v>470.70000000000005</v>
      </c>
      <c r="D37" s="28">
        <v>763.14</v>
      </c>
      <c r="E37" s="26">
        <f>$D:$D/$B:$B*100</f>
        <v>121.51910828025478</v>
      </c>
      <c r="F37" s="26">
        <f t="shared" si="3"/>
        <v>162.12874442319946</v>
      </c>
      <c r="G37" s="28">
        <v>109.56</v>
      </c>
      <c r="H37" s="26" t="s">
        <v>111</v>
      </c>
      <c r="I37" s="28">
        <v>124.66</v>
      </c>
    </row>
    <row r="38" spans="1:9" ht="76.5">
      <c r="A38" s="56" t="s">
        <v>120</v>
      </c>
      <c r="B38" s="28">
        <v>530.18</v>
      </c>
      <c r="C38" s="28">
        <v>397.62</v>
      </c>
      <c r="D38" s="28">
        <v>364.8299999999999</v>
      </c>
      <c r="E38" s="26">
        <f>$D:$D/$B:$B*100</f>
        <v>68.81247878079142</v>
      </c>
      <c r="F38" s="26">
        <f t="shared" si="3"/>
        <v>91.75343292590914</v>
      </c>
      <c r="G38" s="28">
        <v>368.87</v>
      </c>
      <c r="H38" s="26">
        <f>$D:$D/$G:$G*100</f>
        <v>98.90476319570578</v>
      </c>
      <c r="I38" s="28">
        <v>147.04</v>
      </c>
    </row>
    <row r="39" spans="1:9" ht="18.75" customHeight="1">
      <c r="A39" s="56" t="s">
        <v>121</v>
      </c>
      <c r="B39" s="28">
        <v>19213.07</v>
      </c>
      <c r="C39" s="28">
        <v>14400</v>
      </c>
      <c r="D39" s="28">
        <v>8849.079999999998</v>
      </c>
      <c r="E39" s="26">
        <f>$D:$D/$B:$B*100</f>
        <v>46.05760557786964</v>
      </c>
      <c r="F39" s="26">
        <f t="shared" si="3"/>
        <v>61.45194444444443</v>
      </c>
      <c r="G39" s="28">
        <v>11499.570000000002</v>
      </c>
      <c r="H39" s="26">
        <f>$D:$D/$G:$G*100</f>
        <v>76.95139905231237</v>
      </c>
      <c r="I39" s="28">
        <v>858.46</v>
      </c>
    </row>
    <row r="40" spans="1:9" ht="51">
      <c r="A40" s="56" t="s">
        <v>141</v>
      </c>
      <c r="B40" s="28">
        <v>0</v>
      </c>
      <c r="C40" s="28">
        <v>0</v>
      </c>
      <c r="D40" s="28">
        <v>59.62</v>
      </c>
      <c r="E40" s="26">
        <v>0</v>
      </c>
      <c r="F40" s="26">
        <v>0</v>
      </c>
      <c r="G40" s="28"/>
      <c r="H40" s="26">
        <v>0</v>
      </c>
      <c r="I40" s="28">
        <v>52.61</v>
      </c>
    </row>
    <row r="41" spans="1:9" ht="51">
      <c r="A41" s="56" t="s">
        <v>122</v>
      </c>
      <c r="B41" s="28">
        <v>691</v>
      </c>
      <c r="C41" s="28">
        <v>691</v>
      </c>
      <c r="D41" s="28">
        <v>470.23</v>
      </c>
      <c r="E41" s="26">
        <f>$D:$D/$B:$B*100</f>
        <v>68.0506512301013</v>
      </c>
      <c r="F41" s="26" t="s">
        <v>111</v>
      </c>
      <c r="G41" s="28">
        <v>750.92</v>
      </c>
      <c r="H41" s="26" t="s">
        <v>111</v>
      </c>
      <c r="I41" s="28">
        <v>0</v>
      </c>
    </row>
    <row r="42" spans="1:9" ht="76.5">
      <c r="A42" s="60" t="s">
        <v>123</v>
      </c>
      <c r="B42" s="28">
        <v>3442.45</v>
      </c>
      <c r="C42" s="28">
        <v>2605</v>
      </c>
      <c r="D42" s="28">
        <v>2969.14</v>
      </c>
      <c r="E42" s="26">
        <f>$D:$D/$B:$B*100</f>
        <v>86.25078069398249</v>
      </c>
      <c r="F42" s="26">
        <f>$D:$D/$C:$C*100</f>
        <v>113.97850287907869</v>
      </c>
      <c r="G42" s="28">
        <v>2291.29</v>
      </c>
      <c r="H42" s="26">
        <f>$D:$D/$G:$G*100</f>
        <v>129.58377158718451</v>
      </c>
      <c r="I42" s="28">
        <v>231.41</v>
      </c>
    </row>
    <row r="43" spans="1:9" ht="25.5">
      <c r="A43" s="53" t="s">
        <v>13</v>
      </c>
      <c r="B43" s="27">
        <v>515</v>
      </c>
      <c r="C43" s="27">
        <v>439.3</v>
      </c>
      <c r="D43" s="27">
        <v>1543.97</v>
      </c>
      <c r="E43" s="26">
        <f>$D:$D/$B:$B*100</f>
        <v>299.8</v>
      </c>
      <c r="F43" s="26">
        <f>$D:$D/$C:$C*100</f>
        <v>351.4614158889142</v>
      </c>
      <c r="G43" s="27">
        <v>389.34</v>
      </c>
      <c r="H43" s="26">
        <f>$D:$D/$G:$G*100</f>
        <v>396.5608465608466</v>
      </c>
      <c r="I43" s="27">
        <v>2.86</v>
      </c>
    </row>
    <row r="44" spans="1:9" ht="25.5">
      <c r="A44" s="53" t="s">
        <v>96</v>
      </c>
      <c r="B44" s="27">
        <v>1829.19</v>
      </c>
      <c r="C44" s="27">
        <v>1350.24</v>
      </c>
      <c r="D44" s="27">
        <v>1999.39</v>
      </c>
      <c r="E44" s="26">
        <f>$D:$D/$B:$B*100</f>
        <v>109.30466490632466</v>
      </c>
      <c r="F44" s="26">
        <f>$D:$D/$C:$C*100</f>
        <v>148.07663822727812</v>
      </c>
      <c r="G44" s="27">
        <v>1761.72</v>
      </c>
      <c r="H44" s="26">
        <f>$D:$D/$G:$G*100</f>
        <v>113.49079308857253</v>
      </c>
      <c r="I44" s="27">
        <v>191.41</v>
      </c>
    </row>
    <row r="45" spans="1:9" ht="25.5">
      <c r="A45" s="59" t="s">
        <v>14</v>
      </c>
      <c r="B45" s="35">
        <f>B46+B47+B48</f>
        <v>1497.5</v>
      </c>
      <c r="C45" s="35">
        <f>C46+C47+C48</f>
        <v>1137.5</v>
      </c>
      <c r="D45" s="35">
        <f>D46+D47+D48</f>
        <v>3374.8999999999996</v>
      </c>
      <c r="E45" s="26">
        <f>$D:$D/$B:$B*100</f>
        <v>225.36894824707844</v>
      </c>
      <c r="F45" s="26">
        <f>$D:$D/$C:$C*100</f>
        <v>296.69450549450545</v>
      </c>
      <c r="G45" s="35">
        <v>1979.96</v>
      </c>
      <c r="H45" s="26">
        <f>$D:$D/$G:$G*100</f>
        <v>170.45293844320085</v>
      </c>
      <c r="I45" s="35">
        <f>I46+I47+I48</f>
        <v>66.47</v>
      </c>
    </row>
    <row r="46" spans="1:9" ht="65.25" customHeight="1">
      <c r="A46" s="56" t="s">
        <v>94</v>
      </c>
      <c r="B46" s="28">
        <v>0</v>
      </c>
      <c r="C46" s="28">
        <v>0</v>
      </c>
      <c r="D46" s="28">
        <v>413.05</v>
      </c>
      <c r="E46" s="26" t="s">
        <v>111</v>
      </c>
      <c r="F46" s="26">
        <v>0</v>
      </c>
      <c r="G46" s="28">
        <v>0</v>
      </c>
      <c r="H46" s="26">
        <v>0</v>
      </c>
      <c r="I46" s="28">
        <v>0</v>
      </c>
    </row>
    <row r="47" spans="1:9" ht="76.5">
      <c r="A47" s="56" t="s">
        <v>95</v>
      </c>
      <c r="B47" s="28">
        <v>97.5</v>
      </c>
      <c r="C47" s="28">
        <v>97.5</v>
      </c>
      <c r="D47" s="28">
        <v>134.67</v>
      </c>
      <c r="E47" s="26" t="s">
        <v>112</v>
      </c>
      <c r="F47" s="26">
        <f>$D:$D/$C:$C*100</f>
        <v>138.1230769230769</v>
      </c>
      <c r="G47" s="28">
        <v>100.15</v>
      </c>
      <c r="H47" s="26">
        <f>$D:$D/$G:$G*100</f>
        <v>134.46829755366946</v>
      </c>
      <c r="I47" s="28">
        <v>0</v>
      </c>
    </row>
    <row r="48" spans="1:9" ht="12.75">
      <c r="A48" s="60" t="s">
        <v>93</v>
      </c>
      <c r="B48" s="28">
        <v>1400</v>
      </c>
      <c r="C48" s="28">
        <v>1040</v>
      </c>
      <c r="D48" s="28">
        <v>2827.18</v>
      </c>
      <c r="E48" s="26">
        <f>$D:$D/$B:$B*100</f>
        <v>201.94142857142853</v>
      </c>
      <c r="F48" s="26">
        <f>$D:$D/$C:$C*100</f>
        <v>271.84423076923076</v>
      </c>
      <c r="G48" s="28">
        <v>1879.81</v>
      </c>
      <c r="H48" s="26">
        <f>$D:$D/$G:$G*100</f>
        <v>150.39711460200763</v>
      </c>
      <c r="I48" s="28">
        <v>66.47</v>
      </c>
    </row>
    <row r="49" spans="1:9" ht="12.75">
      <c r="A49" s="53" t="s">
        <v>15</v>
      </c>
      <c r="B49" s="35">
        <v>1972.8</v>
      </c>
      <c r="C49" s="35">
        <v>1688.45</v>
      </c>
      <c r="D49" s="35">
        <v>2140.87</v>
      </c>
      <c r="E49" s="26">
        <f>$D:$D/$B:$B*100</f>
        <v>108.51936334144364</v>
      </c>
      <c r="F49" s="26">
        <f>$D:$D/$C:$C*100</f>
        <v>126.79498948739966</v>
      </c>
      <c r="G49" s="35">
        <v>7616.189999999998</v>
      </c>
      <c r="H49" s="26">
        <f>$D:$D/$G:$G*100</f>
        <v>28.109461554924454</v>
      </c>
      <c r="I49" s="35">
        <v>64.93</v>
      </c>
    </row>
    <row r="50" spans="1:9" ht="63.75" hidden="1">
      <c r="A50" s="56" t="s">
        <v>129</v>
      </c>
      <c r="B50" s="28"/>
      <c r="C50" s="28"/>
      <c r="D50" s="28"/>
      <c r="E50" s="26">
        <v>0</v>
      </c>
      <c r="F50" s="26">
        <v>0</v>
      </c>
      <c r="G50" s="28"/>
      <c r="H50" s="26">
        <v>0</v>
      </c>
      <c r="I50" s="28"/>
    </row>
    <row r="51" spans="1:9" ht="54" customHeight="1" hidden="1">
      <c r="A51" s="56" t="s">
        <v>130</v>
      </c>
      <c r="B51" s="28"/>
      <c r="C51" s="28"/>
      <c r="D51" s="28"/>
      <c r="E51" s="26">
        <v>0</v>
      </c>
      <c r="F51" s="26">
        <v>0</v>
      </c>
      <c r="G51" s="28"/>
      <c r="H51" s="26">
        <v>0</v>
      </c>
      <c r="I51" s="28"/>
    </row>
    <row r="52" spans="1:9" ht="39" customHeight="1" hidden="1">
      <c r="A52" s="56" t="s">
        <v>131</v>
      </c>
      <c r="B52" s="28"/>
      <c r="C52" s="28"/>
      <c r="D52" s="28"/>
      <c r="E52" s="26" t="e">
        <f>$D:$D/$B:$B*100</f>
        <v>#DIV/0!</v>
      </c>
      <c r="F52" s="26" t="e">
        <f aca="true" t="shared" si="4" ref="F52:F66">$D:$D/$C:$C*100</f>
        <v>#DIV/0!</v>
      </c>
      <c r="G52" s="28"/>
      <c r="H52" s="26" t="e">
        <f aca="true" t="shared" si="5" ref="H52:H66">$D:$D/$G:$G*100</f>
        <v>#DIV/0!</v>
      </c>
      <c r="I52" s="28"/>
    </row>
    <row r="53" spans="1:9" ht="63.75" hidden="1">
      <c r="A53" s="56" t="s">
        <v>132</v>
      </c>
      <c r="B53" s="28"/>
      <c r="C53" s="28"/>
      <c r="D53" s="28"/>
      <c r="E53" s="26" t="e">
        <f>$D:$D/$B:$B*100</f>
        <v>#DIV/0!</v>
      </c>
      <c r="F53" s="26" t="e">
        <f t="shared" si="4"/>
        <v>#DIV/0!</v>
      </c>
      <c r="G53" s="28"/>
      <c r="H53" s="26" t="e">
        <f t="shared" si="5"/>
        <v>#DIV/0!</v>
      </c>
      <c r="I53" s="28"/>
    </row>
    <row r="54" spans="1:9" ht="63.75" hidden="1">
      <c r="A54" s="56" t="s">
        <v>133</v>
      </c>
      <c r="B54" s="28"/>
      <c r="C54" s="28"/>
      <c r="D54" s="28"/>
      <c r="E54" s="26" t="s">
        <v>112</v>
      </c>
      <c r="F54" s="26" t="e">
        <f t="shared" si="4"/>
        <v>#DIV/0!</v>
      </c>
      <c r="G54" s="28"/>
      <c r="H54" s="26" t="e">
        <f t="shared" si="5"/>
        <v>#DIV/0!</v>
      </c>
      <c r="I54" s="28"/>
    </row>
    <row r="55" spans="1:9" ht="63.75" hidden="1">
      <c r="A55" s="56" t="s">
        <v>134</v>
      </c>
      <c r="B55" s="28"/>
      <c r="C55" s="28"/>
      <c r="D55" s="28"/>
      <c r="E55" s="26" t="e">
        <f>$D:$D/$B:$B*100</f>
        <v>#DIV/0!</v>
      </c>
      <c r="F55" s="26" t="e">
        <f t="shared" si="4"/>
        <v>#DIV/0!</v>
      </c>
      <c r="G55" s="28"/>
      <c r="H55" s="26" t="e">
        <f t="shared" si="5"/>
        <v>#DIV/0!</v>
      </c>
      <c r="I55" s="28"/>
    </row>
    <row r="56" spans="1:9" ht="76.5" hidden="1">
      <c r="A56" s="56" t="s">
        <v>135</v>
      </c>
      <c r="B56" s="28"/>
      <c r="C56" s="28"/>
      <c r="D56" s="28"/>
      <c r="E56" s="26" t="e">
        <f>$D:$D/$B:$B*100</f>
        <v>#DIV/0!</v>
      </c>
      <c r="F56" s="26" t="e">
        <f t="shared" si="4"/>
        <v>#DIV/0!</v>
      </c>
      <c r="G56" s="28"/>
      <c r="H56" s="26" t="e">
        <f t="shared" si="5"/>
        <v>#DIV/0!</v>
      </c>
      <c r="I56" s="28"/>
    </row>
    <row r="57" spans="1:9" ht="51" hidden="1">
      <c r="A57" s="56" t="s">
        <v>136</v>
      </c>
      <c r="B57" s="28"/>
      <c r="C57" s="28"/>
      <c r="D57" s="28"/>
      <c r="E57" s="26" t="e">
        <f>$D:$D/$B:$B*100</f>
        <v>#DIV/0!</v>
      </c>
      <c r="F57" s="26" t="e">
        <f t="shared" si="4"/>
        <v>#DIV/0!</v>
      </c>
      <c r="G57" s="28"/>
      <c r="H57" s="26" t="e">
        <f t="shared" si="5"/>
        <v>#DIV/0!</v>
      </c>
      <c r="I57" s="28"/>
    </row>
    <row r="58" spans="1:9" ht="76.5" hidden="1">
      <c r="A58" s="56" t="s">
        <v>137</v>
      </c>
      <c r="B58" s="28"/>
      <c r="C58" s="28"/>
      <c r="D58" s="28"/>
      <c r="E58" s="26" t="s">
        <v>111</v>
      </c>
      <c r="F58" s="26" t="e">
        <f t="shared" si="4"/>
        <v>#DIV/0!</v>
      </c>
      <c r="G58" s="28"/>
      <c r="H58" s="26" t="e">
        <f t="shared" si="5"/>
        <v>#DIV/0!</v>
      </c>
      <c r="I58" s="28"/>
    </row>
    <row r="59" spans="1:9" ht="37.5" customHeight="1" hidden="1">
      <c r="A59" s="56" t="s">
        <v>138</v>
      </c>
      <c r="B59" s="28"/>
      <c r="C59" s="28"/>
      <c r="D59" s="28"/>
      <c r="E59" s="26" t="e">
        <f aca="true" t="shared" si="6" ref="E59:E67">$D:$D/$B:$B*100</f>
        <v>#DIV/0!</v>
      </c>
      <c r="F59" s="26" t="e">
        <f t="shared" si="4"/>
        <v>#DIV/0!</v>
      </c>
      <c r="G59" s="28"/>
      <c r="H59" s="26" t="e">
        <f t="shared" si="5"/>
        <v>#DIV/0!</v>
      </c>
      <c r="I59" s="28"/>
    </row>
    <row r="60" spans="1:9" ht="14.25" customHeight="1">
      <c r="A60" s="52" t="s">
        <v>16</v>
      </c>
      <c r="B60" s="27">
        <v>160.35</v>
      </c>
      <c r="C60" s="27">
        <v>120</v>
      </c>
      <c r="D60" s="27">
        <v>60.64</v>
      </c>
      <c r="E60" s="26">
        <f t="shared" si="6"/>
        <v>37.817274711568444</v>
      </c>
      <c r="F60" s="26">
        <f t="shared" si="4"/>
        <v>50.53333333333333</v>
      </c>
      <c r="G60" s="27">
        <v>101.52</v>
      </c>
      <c r="H60" s="26">
        <f t="shared" si="5"/>
        <v>59.73207249802994</v>
      </c>
      <c r="I60" s="27">
        <v>34.07</v>
      </c>
    </row>
    <row r="61" spans="1:9" ht="12.75">
      <c r="A61" s="59" t="s">
        <v>17</v>
      </c>
      <c r="B61" s="35">
        <f>B8+B15+B20+B24+B27+B31+B34+B43+B44+B45+B60+B49</f>
        <v>443757.45</v>
      </c>
      <c r="C61" s="35">
        <f>C8+C15+C20+C24+C27+C31+C34+C43+C44+C45+C60+C49</f>
        <v>291890.66</v>
      </c>
      <c r="D61" s="35">
        <f>D8+D15+D20+D24+D27+D31+D34+D43+D44+D45+D60+D49</f>
        <v>300245.69</v>
      </c>
      <c r="E61" s="26">
        <f t="shared" si="6"/>
        <v>67.659864640019</v>
      </c>
      <c r="F61" s="26">
        <f t="shared" si="4"/>
        <v>102.86238346920729</v>
      </c>
      <c r="G61" s="35">
        <f>G8+G15+G20+G24+G27+G31+G34+G43+G44+G45+G60+G49</f>
        <v>286887.78</v>
      </c>
      <c r="H61" s="26">
        <f t="shared" si="5"/>
        <v>104.65614464303776</v>
      </c>
      <c r="I61" s="35">
        <f>I8+I15+I20+I24+I27+I31+I34+I43+I44+I45+I60+I49</f>
        <v>32916.65</v>
      </c>
    </row>
    <row r="62" spans="1:9" ht="12.75">
      <c r="A62" s="59" t="s">
        <v>18</v>
      </c>
      <c r="B62" s="35">
        <f>B63+B69+B68</f>
        <v>2203363.19</v>
      </c>
      <c r="C62" s="35">
        <f>C63+C69+C68</f>
        <v>1215853.3800000001</v>
      </c>
      <c r="D62" s="35">
        <f>D63+D69+D68</f>
        <v>1218614.37</v>
      </c>
      <c r="E62" s="26">
        <f t="shared" si="6"/>
        <v>55.30701318469426</v>
      </c>
      <c r="F62" s="26">
        <f t="shared" si="4"/>
        <v>100.22708247930355</v>
      </c>
      <c r="G62" s="35">
        <f>G63+G69+G68</f>
        <v>1147443.9399999997</v>
      </c>
      <c r="H62" s="26">
        <f t="shared" si="5"/>
        <v>106.20251914006364</v>
      </c>
      <c r="I62" s="35">
        <f>I63+I69+I68</f>
        <v>232624.74</v>
      </c>
    </row>
    <row r="63" spans="1:9" ht="51.75" customHeight="1">
      <c r="A63" s="59" t="s">
        <v>19</v>
      </c>
      <c r="B63" s="35">
        <f>B64+B65+B67+B66</f>
        <v>2205632.39</v>
      </c>
      <c r="C63" s="35">
        <f>C64+C65+C67+C66</f>
        <v>1218122.58</v>
      </c>
      <c r="D63" s="35">
        <f>D64+D65+D67+D66</f>
        <v>1221292.1800000002</v>
      </c>
      <c r="E63" s="26">
        <f t="shared" si="6"/>
        <v>55.37152000202536</v>
      </c>
      <c r="F63" s="26">
        <f t="shared" si="4"/>
        <v>100.26020369805477</v>
      </c>
      <c r="G63" s="35">
        <f>G64+G65+G67+G66</f>
        <v>1147534.17</v>
      </c>
      <c r="H63" s="26">
        <f t="shared" si="5"/>
        <v>106.4275218924418</v>
      </c>
      <c r="I63" s="35">
        <f>I64+I65+I67+I66</f>
        <v>232624.74</v>
      </c>
    </row>
    <row r="64" spans="1:9" ht="12.75">
      <c r="A64" s="56" t="s">
        <v>108</v>
      </c>
      <c r="B64" s="28">
        <v>473017.9</v>
      </c>
      <c r="C64" s="28">
        <v>349470</v>
      </c>
      <c r="D64" s="28">
        <v>349470</v>
      </c>
      <c r="E64" s="26">
        <f t="shared" si="6"/>
        <v>73.88092501361999</v>
      </c>
      <c r="F64" s="26">
        <f t="shared" si="4"/>
        <v>100</v>
      </c>
      <c r="G64" s="28">
        <v>278174.18</v>
      </c>
      <c r="H64" s="26">
        <f t="shared" si="5"/>
        <v>125.6299200738185</v>
      </c>
      <c r="I64" s="28">
        <v>55204.5</v>
      </c>
    </row>
    <row r="65" spans="1:9" ht="13.5" customHeight="1">
      <c r="A65" s="56" t="s">
        <v>109</v>
      </c>
      <c r="B65" s="28">
        <v>706460.5000000001</v>
      </c>
      <c r="C65" s="28">
        <v>186505.99</v>
      </c>
      <c r="D65" s="28">
        <v>189675.58000000002</v>
      </c>
      <c r="E65" s="26">
        <f t="shared" si="6"/>
        <v>26.848716948789065</v>
      </c>
      <c r="F65" s="26">
        <f t="shared" si="4"/>
        <v>101.69945748123159</v>
      </c>
      <c r="G65" s="28">
        <v>155932.08</v>
      </c>
      <c r="H65" s="26">
        <f t="shared" si="5"/>
        <v>121.63987038459312</v>
      </c>
      <c r="I65" s="28">
        <v>91468.97</v>
      </c>
    </row>
    <row r="66" spans="1:9" ht="14.25" customHeight="1">
      <c r="A66" s="56" t="s">
        <v>110</v>
      </c>
      <c r="B66" s="28">
        <v>1007579.39</v>
      </c>
      <c r="C66" s="28">
        <v>678911.28</v>
      </c>
      <c r="D66" s="28">
        <v>678911.3</v>
      </c>
      <c r="E66" s="26">
        <f t="shared" si="6"/>
        <v>67.38042746189956</v>
      </c>
      <c r="F66" s="26">
        <f t="shared" si="4"/>
        <v>100.00000294589302</v>
      </c>
      <c r="G66" s="28">
        <v>711843.33</v>
      </c>
      <c r="H66" s="26">
        <f t="shared" si="5"/>
        <v>95.37369690603128</v>
      </c>
      <c r="I66" s="28">
        <v>85951.27</v>
      </c>
    </row>
    <row r="67" spans="1:9" ht="12.75">
      <c r="A67" s="2" t="s">
        <v>124</v>
      </c>
      <c r="B67" s="28">
        <v>18574.600000000002</v>
      </c>
      <c r="C67" s="28">
        <v>3235.3099999999995</v>
      </c>
      <c r="D67" s="28">
        <v>3235.3</v>
      </c>
      <c r="E67" s="26">
        <f t="shared" si="6"/>
        <v>17.41787171729135</v>
      </c>
      <c r="F67" s="26" t="s">
        <v>111</v>
      </c>
      <c r="G67" s="28">
        <v>1584.58</v>
      </c>
      <c r="H67" s="26" t="s">
        <v>111</v>
      </c>
      <c r="I67" s="28"/>
    </row>
    <row r="68" spans="1:9" ht="12.75">
      <c r="A68" s="59" t="s">
        <v>113</v>
      </c>
      <c r="B68" s="28"/>
      <c r="C68" s="28"/>
      <c r="D68" s="28"/>
      <c r="E68" s="26" t="s">
        <v>112</v>
      </c>
      <c r="F68" s="26" t="s">
        <v>111</v>
      </c>
      <c r="G68" s="28">
        <v>827.14</v>
      </c>
      <c r="H68" s="26" t="s">
        <v>112</v>
      </c>
      <c r="I68" s="28"/>
    </row>
    <row r="69" spans="1:9" ht="25.5">
      <c r="A69" s="59" t="s">
        <v>21</v>
      </c>
      <c r="B69" s="27">
        <v>-2269.2</v>
      </c>
      <c r="C69" s="27">
        <v>-2269.2</v>
      </c>
      <c r="D69" s="27">
        <v>-2677.81</v>
      </c>
      <c r="E69" s="26" t="s">
        <v>112</v>
      </c>
      <c r="F69" s="26" t="s">
        <v>111</v>
      </c>
      <c r="G69" s="27">
        <v>-917.37</v>
      </c>
      <c r="H69" s="26">
        <f>$D:$D/$G:$G*100</f>
        <v>291.90075978067733</v>
      </c>
      <c r="I69" s="27"/>
    </row>
    <row r="70" spans="1:9" ht="12.75">
      <c r="A70" s="52" t="s">
        <v>20</v>
      </c>
      <c r="B70" s="35">
        <v>2647120.6</v>
      </c>
      <c r="C70" s="35">
        <v>1507744</v>
      </c>
      <c r="D70" s="35">
        <v>1518860.1</v>
      </c>
      <c r="E70" s="26">
        <f>$D:$D/$B:$B*100</f>
        <v>57.377820262514675</v>
      </c>
      <c r="F70" s="26">
        <f>$D:$D/$C:$C*100</f>
        <v>100.73726706921069</v>
      </c>
      <c r="G70" s="35">
        <f>G62+G61</f>
        <v>1434331.7199999997</v>
      </c>
      <c r="H70" s="26">
        <f>$D:$D/$G:$G*100</f>
        <v>105.89322391894117</v>
      </c>
      <c r="I70" s="35">
        <f>I62+I61</f>
        <v>265541.39</v>
      </c>
    </row>
    <row r="71" spans="1:9" ht="12.75">
      <c r="A71" s="85" t="s">
        <v>22</v>
      </c>
      <c r="B71" s="86"/>
      <c r="C71" s="86"/>
      <c r="D71" s="86"/>
      <c r="E71" s="86"/>
      <c r="F71" s="86"/>
      <c r="G71" s="86"/>
      <c r="H71" s="86"/>
      <c r="I71" s="87"/>
    </row>
    <row r="72" spans="1:9" ht="12.75">
      <c r="A72" s="7" t="s">
        <v>23</v>
      </c>
      <c r="B72" s="35">
        <f>B73+B74+B75+B76+B77+B78+B79+B80</f>
        <v>144762.2</v>
      </c>
      <c r="C72" s="35">
        <f>C73+C74+C75+C76+C77+C78+C79+C80</f>
        <v>96891</v>
      </c>
      <c r="D72" s="35">
        <f>D73+D74+D75+D76+D77+D78+D79+D80</f>
        <v>77798.4</v>
      </c>
      <c r="E72" s="26">
        <f>$D:$D/$B:$B*100</f>
        <v>53.74220618365844</v>
      </c>
      <c r="F72" s="26">
        <f>$D:$D/$C:$C*100</f>
        <v>80.29476421958695</v>
      </c>
      <c r="G72" s="35">
        <f>G73+G74+G75+G76+G77+G78+G79+G80</f>
        <v>71777.2</v>
      </c>
      <c r="H72" s="26">
        <f>$D:$D/$G:$G*100</f>
        <v>108.38873625608132</v>
      </c>
      <c r="I72" s="35">
        <f>I73+I74+I75+I76+I77+I78+I79+I80</f>
        <v>11695.000000000004</v>
      </c>
    </row>
    <row r="73" spans="1:9" ht="14.25" customHeight="1">
      <c r="A73" s="8" t="s">
        <v>24</v>
      </c>
      <c r="B73" s="36">
        <v>2230.1</v>
      </c>
      <c r="C73" s="36">
        <v>1409.5</v>
      </c>
      <c r="D73" s="36">
        <v>1392.5</v>
      </c>
      <c r="E73" s="29">
        <f>$D:$D/$B:$B*100</f>
        <v>62.44114613694454</v>
      </c>
      <c r="F73" s="29">
        <f>$D:$D/$C:$C*100</f>
        <v>98.79389854558353</v>
      </c>
      <c r="G73" s="36">
        <v>933.3</v>
      </c>
      <c r="H73" s="29">
        <f>$D:$D/$G:$G*100</f>
        <v>149.20175720561448</v>
      </c>
      <c r="I73" s="36">
        <f>D73-август!D73</f>
        <v>331.29999999999995</v>
      </c>
    </row>
    <row r="74" spans="1:9" ht="12.75">
      <c r="A74" s="8" t="s">
        <v>25</v>
      </c>
      <c r="B74" s="36">
        <v>5806.4</v>
      </c>
      <c r="C74" s="36">
        <v>3756.9</v>
      </c>
      <c r="D74" s="36">
        <v>3756.9</v>
      </c>
      <c r="E74" s="29">
        <f>$D:$D/$B:$B*100</f>
        <v>64.70274180214936</v>
      </c>
      <c r="F74" s="29">
        <f>$D:$D/$C:$C*100</f>
        <v>100</v>
      </c>
      <c r="G74" s="36">
        <v>3133.1</v>
      </c>
      <c r="H74" s="29">
        <f>$D:$D/$G:$G*100</f>
        <v>119.90999329737322</v>
      </c>
      <c r="I74" s="36">
        <f>D74-август!D74</f>
        <v>546.5</v>
      </c>
    </row>
    <row r="75" spans="1:9" ht="25.5">
      <c r="A75" s="8" t="s">
        <v>26</v>
      </c>
      <c r="B75" s="36">
        <v>50713.2</v>
      </c>
      <c r="C75" s="36">
        <v>33827</v>
      </c>
      <c r="D75" s="36">
        <v>33299.8</v>
      </c>
      <c r="E75" s="29">
        <f>$D:$D/$B:$B*100</f>
        <v>65.66298320752783</v>
      </c>
      <c r="F75" s="29">
        <f>$D:$D/$C:$C*100</f>
        <v>98.44148165666479</v>
      </c>
      <c r="G75" s="36">
        <v>29165.5</v>
      </c>
      <c r="H75" s="29">
        <f>$D:$D/$G:$G*100</f>
        <v>114.17530986953766</v>
      </c>
      <c r="I75" s="36">
        <f>D75-август!D75</f>
        <v>6314.700000000004</v>
      </c>
    </row>
    <row r="76" spans="1:9" ht="12.75">
      <c r="A76" s="8" t="s">
        <v>72</v>
      </c>
      <c r="B76" s="68">
        <v>30.1</v>
      </c>
      <c r="C76" s="68">
        <v>30.1</v>
      </c>
      <c r="D76" s="68">
        <v>0</v>
      </c>
      <c r="E76" s="29">
        <v>0</v>
      </c>
      <c r="F76" s="29">
        <v>0</v>
      </c>
      <c r="G76" s="68">
        <v>0</v>
      </c>
      <c r="H76" s="29">
        <v>0</v>
      </c>
      <c r="I76" s="36">
        <f>D76-август!D76</f>
        <v>0</v>
      </c>
    </row>
    <row r="77" spans="1:9" ht="25.5">
      <c r="A77" s="1" t="s">
        <v>27</v>
      </c>
      <c r="B77" s="28">
        <v>13022.4</v>
      </c>
      <c r="C77" s="28">
        <v>9496.8</v>
      </c>
      <c r="D77" s="28">
        <v>9433.3</v>
      </c>
      <c r="E77" s="29">
        <f>$D:$D/$B:$B*100</f>
        <v>72.43902813613465</v>
      </c>
      <c r="F77" s="29">
        <v>0</v>
      </c>
      <c r="G77" s="28">
        <v>8817.8</v>
      </c>
      <c r="H77" s="29">
        <f>$D:$D/$G:$G*100</f>
        <v>106.9801991426433</v>
      </c>
      <c r="I77" s="36">
        <f>D77-август!D77</f>
        <v>1262.7999999999993</v>
      </c>
    </row>
    <row r="78" spans="1:9" ht="12.75">
      <c r="A78" s="8" t="s">
        <v>28</v>
      </c>
      <c r="B78" s="36">
        <v>0</v>
      </c>
      <c r="C78" s="36">
        <v>0</v>
      </c>
      <c r="D78" s="36">
        <v>0</v>
      </c>
      <c r="E78" s="29">
        <v>0</v>
      </c>
      <c r="F78" s="29">
        <v>0</v>
      </c>
      <c r="G78" s="36">
        <v>1096.7</v>
      </c>
      <c r="H78" s="29">
        <v>0</v>
      </c>
      <c r="I78" s="36">
        <f>D78-август!D78</f>
        <v>0</v>
      </c>
    </row>
    <row r="79" spans="1:9" ht="12.75">
      <c r="A79" s="8" t="s">
        <v>29</v>
      </c>
      <c r="B79" s="36">
        <v>10793.3</v>
      </c>
      <c r="C79" s="36">
        <v>0</v>
      </c>
      <c r="D79" s="36">
        <v>0</v>
      </c>
      <c r="E79" s="29">
        <v>0</v>
      </c>
      <c r="F79" s="29">
        <v>0</v>
      </c>
      <c r="G79" s="36">
        <v>0</v>
      </c>
      <c r="H79" s="29">
        <v>0</v>
      </c>
      <c r="I79" s="36">
        <f>D79-август!D79</f>
        <v>0</v>
      </c>
    </row>
    <row r="80" spans="1:9" ht="12.75">
      <c r="A80" s="1" t="s">
        <v>30</v>
      </c>
      <c r="B80" s="36">
        <v>62166.7</v>
      </c>
      <c r="C80" s="36">
        <v>48370.7</v>
      </c>
      <c r="D80" s="36">
        <v>29915.9</v>
      </c>
      <c r="E80" s="29">
        <f>$D:$D/$B:$B*100</f>
        <v>48.122065350099014</v>
      </c>
      <c r="F80" s="29">
        <f>$D:$D/$C:$C*100</f>
        <v>61.84715127132748</v>
      </c>
      <c r="G80" s="36">
        <v>28630.8</v>
      </c>
      <c r="H80" s="29">
        <f>$D:$D/$G:$G*100</f>
        <v>104.4885228495187</v>
      </c>
      <c r="I80" s="36">
        <f>D80-август!D80</f>
        <v>3239.7000000000007</v>
      </c>
    </row>
    <row r="81" spans="1:9" ht="12.75">
      <c r="A81" s="7" t="s">
        <v>31</v>
      </c>
      <c r="B81" s="27">
        <v>400.4</v>
      </c>
      <c r="C81" s="27">
        <v>368.7</v>
      </c>
      <c r="D81" s="35">
        <v>267.1</v>
      </c>
      <c r="E81" s="26">
        <f>$D:$D/$B:$B*100</f>
        <v>66.70829170829172</v>
      </c>
      <c r="F81" s="26">
        <f>$D:$D/$C:$C*100</f>
        <v>72.44372118253324</v>
      </c>
      <c r="G81" s="35">
        <v>238.6</v>
      </c>
      <c r="H81" s="26">
        <v>0</v>
      </c>
      <c r="I81" s="35">
        <f>D81-август!D81</f>
        <v>7.600000000000023</v>
      </c>
    </row>
    <row r="82" spans="1:9" ht="25.5">
      <c r="A82" s="9" t="s">
        <v>32</v>
      </c>
      <c r="B82" s="27">
        <v>4849.7</v>
      </c>
      <c r="C82" s="27">
        <v>2998.1</v>
      </c>
      <c r="D82" s="27">
        <v>2697.2</v>
      </c>
      <c r="E82" s="26">
        <f>$D:$D/$B:$B*100</f>
        <v>55.615811287296125</v>
      </c>
      <c r="F82" s="26">
        <f>$D:$D/$C:$C*100</f>
        <v>89.9636436409726</v>
      </c>
      <c r="G82" s="27">
        <v>2954.7</v>
      </c>
      <c r="H82" s="26">
        <f>$D:$D/$G:$G*100</f>
        <v>91.28507124242732</v>
      </c>
      <c r="I82" s="35">
        <f>D82-август!D82</f>
        <v>296.5999999999999</v>
      </c>
    </row>
    <row r="83" spans="1:9" ht="12.75">
      <c r="A83" s="7" t="s">
        <v>33</v>
      </c>
      <c r="B83" s="35">
        <f>B84+B85+B86+B87+B88</f>
        <v>316233.8</v>
      </c>
      <c r="C83" s="35">
        <f>C84+C85+C86+C87+C88</f>
        <v>116169.1</v>
      </c>
      <c r="D83" s="35">
        <f>D84+D85+D86+D87+D88</f>
        <v>67116.5</v>
      </c>
      <c r="E83" s="26">
        <f>$D:$D/$B:$B*100</f>
        <v>21.22369588576553</v>
      </c>
      <c r="F83" s="26">
        <f>$D:$D/$C:$C*100</f>
        <v>57.77482996769364</v>
      </c>
      <c r="G83" s="35">
        <f>G84+G85+G86+G87+G88</f>
        <v>58363.700000000004</v>
      </c>
      <c r="H83" s="26">
        <f>$D:$D/$G:$G*100</f>
        <v>114.99699299393286</v>
      </c>
      <c r="I83" s="35">
        <f>D83-август!D83</f>
        <v>9123.899999999994</v>
      </c>
    </row>
    <row r="84" spans="1:9" ht="12.75" hidden="1">
      <c r="A84" s="10" t="s">
        <v>64</v>
      </c>
      <c r="B84" s="36"/>
      <c r="C84" s="36"/>
      <c r="D84" s="36"/>
      <c r="E84" s="29">
        <v>0</v>
      </c>
      <c r="F84" s="29">
        <v>0</v>
      </c>
      <c r="G84" s="36"/>
      <c r="H84" s="29">
        <v>0</v>
      </c>
      <c r="I84" s="36">
        <f>D84-август!D84</f>
        <v>0</v>
      </c>
    </row>
    <row r="85" spans="1:9" ht="12.75">
      <c r="A85" s="10" t="s">
        <v>67</v>
      </c>
      <c r="B85" s="36">
        <v>48299.2</v>
      </c>
      <c r="C85" s="36">
        <v>6275.8</v>
      </c>
      <c r="D85" s="36">
        <v>6275.8</v>
      </c>
      <c r="E85" s="29">
        <v>0</v>
      </c>
      <c r="F85" s="29">
        <v>0</v>
      </c>
      <c r="G85" s="36">
        <v>0</v>
      </c>
      <c r="H85" s="29">
        <v>0</v>
      </c>
      <c r="I85" s="36">
        <f>D85-август!D85</f>
        <v>0</v>
      </c>
    </row>
    <row r="86" spans="1:9" ht="12.75">
      <c r="A86" s="8" t="s">
        <v>34</v>
      </c>
      <c r="B86" s="36">
        <v>24097</v>
      </c>
      <c r="C86" s="36">
        <v>14527</v>
      </c>
      <c r="D86" s="36">
        <v>14527</v>
      </c>
      <c r="E86" s="29">
        <f>$D:$D/$B:$B*100</f>
        <v>60.28551271942566</v>
      </c>
      <c r="F86" s="29">
        <v>0</v>
      </c>
      <c r="G86" s="36">
        <v>12873.3</v>
      </c>
      <c r="H86" s="29">
        <v>0</v>
      </c>
      <c r="I86" s="36">
        <f>D86-август!D86</f>
        <v>1911.6000000000004</v>
      </c>
    </row>
    <row r="87" spans="1:9" ht="12.75">
      <c r="A87" s="10" t="s">
        <v>77</v>
      </c>
      <c r="B87" s="28">
        <v>218452.4</v>
      </c>
      <c r="C87" s="28">
        <v>74222.6</v>
      </c>
      <c r="D87" s="28">
        <v>39432.8</v>
      </c>
      <c r="E87" s="29">
        <f>$D:$D/$B:$B*100</f>
        <v>18.050980442421324</v>
      </c>
      <c r="F87" s="29">
        <f>$D:$D/$C:$C*100</f>
        <v>53.12775354137419</v>
      </c>
      <c r="G87" s="28">
        <v>38199.5</v>
      </c>
      <c r="H87" s="29">
        <v>0</v>
      </c>
      <c r="I87" s="36">
        <f>D87-август!D87</f>
        <v>6538.200000000004</v>
      </c>
    </row>
    <row r="88" spans="1:9" ht="12.75">
      <c r="A88" s="8" t="s">
        <v>35</v>
      </c>
      <c r="B88" s="36">
        <v>25385.2</v>
      </c>
      <c r="C88" s="36">
        <v>21143.7</v>
      </c>
      <c r="D88" s="36">
        <v>6880.9</v>
      </c>
      <c r="E88" s="29">
        <f>$D:$D/$B:$B*100</f>
        <v>27.105951499298804</v>
      </c>
      <c r="F88" s="29">
        <f>$D:$D/$C:$C*100</f>
        <v>32.54349995506936</v>
      </c>
      <c r="G88" s="36">
        <v>7290.9</v>
      </c>
      <c r="H88" s="29">
        <f>$D:$D/$G:$G*100</f>
        <v>94.37655159171021</v>
      </c>
      <c r="I88" s="36">
        <f>D88-август!D88</f>
        <v>674.0999999999995</v>
      </c>
    </row>
    <row r="89" spans="1:9" ht="12.75">
      <c r="A89" s="7" t="s">
        <v>36</v>
      </c>
      <c r="B89" s="35">
        <f>B91+B92+B93+B90</f>
        <v>187545.4</v>
      </c>
      <c r="C89" s="35">
        <f>C91+C92+C93+C90</f>
        <v>118376.2</v>
      </c>
      <c r="D89" s="35">
        <f>D91+D92+D93+D90</f>
        <v>45872.6</v>
      </c>
      <c r="E89" s="35">
        <f>E91+E92+E93+E90</f>
        <v>94.1132471725831</v>
      </c>
      <c r="F89" s="26">
        <f>$D:$D/$C:$C*100</f>
        <v>38.75153958312566</v>
      </c>
      <c r="G89" s="35">
        <f>G91+G92+G93+G90</f>
        <v>50524.8</v>
      </c>
      <c r="H89" s="35">
        <f>H91+H92+H93</f>
        <v>194.50580014711073</v>
      </c>
      <c r="I89" s="35">
        <f>D89-август!D89</f>
        <v>15112.099999999999</v>
      </c>
    </row>
    <row r="90" spans="1:9" ht="12.75">
      <c r="A90" s="8" t="s">
        <v>37</v>
      </c>
      <c r="B90" s="67">
        <v>75501.4</v>
      </c>
      <c r="C90" s="67">
        <v>59722.9</v>
      </c>
      <c r="D90" s="67">
        <v>4638.6</v>
      </c>
      <c r="E90" s="48">
        <f aca="true" t="shared" si="7" ref="E90:E95">$D:$D/$B:$B*100</f>
        <v>6.143727136185555</v>
      </c>
      <c r="F90" s="29">
        <v>0</v>
      </c>
      <c r="G90" s="67">
        <v>0</v>
      </c>
      <c r="H90" s="29">
        <v>0</v>
      </c>
      <c r="I90" s="36">
        <f>D90-август!D90</f>
        <v>2727.8</v>
      </c>
    </row>
    <row r="91" spans="1:9" ht="12.75">
      <c r="A91" s="8" t="s">
        <v>38</v>
      </c>
      <c r="B91" s="36">
        <v>14424.2</v>
      </c>
      <c r="C91" s="36">
        <v>1494.6</v>
      </c>
      <c r="D91" s="36">
        <v>94.6</v>
      </c>
      <c r="E91" s="29">
        <f t="shared" si="7"/>
        <v>0.6558422650822922</v>
      </c>
      <c r="F91" s="29">
        <v>0</v>
      </c>
      <c r="G91" s="36">
        <v>1558.3</v>
      </c>
      <c r="H91" s="29">
        <v>0</v>
      </c>
      <c r="I91" s="36">
        <f>D91-август!D91</f>
        <v>18.19999999999999</v>
      </c>
    </row>
    <row r="92" spans="1:9" ht="12.75">
      <c r="A92" s="8" t="s">
        <v>39</v>
      </c>
      <c r="B92" s="36">
        <v>72331.4</v>
      </c>
      <c r="C92" s="36">
        <v>45252.1</v>
      </c>
      <c r="D92" s="36">
        <v>29304.6</v>
      </c>
      <c r="E92" s="29">
        <f t="shared" si="7"/>
        <v>40.514354761555836</v>
      </c>
      <c r="F92" s="29">
        <f>$D:$D/$C:$C*100</f>
        <v>64.75854159254487</v>
      </c>
      <c r="G92" s="36">
        <v>39061.6</v>
      </c>
      <c r="H92" s="29">
        <f>$D:$D/$G:$G*100</f>
        <v>75.02150449546357</v>
      </c>
      <c r="I92" s="36">
        <f>D92-август!D92</f>
        <v>9639</v>
      </c>
    </row>
    <row r="93" spans="1:9" ht="12.75">
      <c r="A93" s="8" t="s">
        <v>40</v>
      </c>
      <c r="B93" s="36">
        <v>25288.4</v>
      </c>
      <c r="C93" s="36">
        <v>11906.6</v>
      </c>
      <c r="D93" s="36">
        <v>11834.8</v>
      </c>
      <c r="E93" s="29">
        <f t="shared" si="7"/>
        <v>46.799323009759405</v>
      </c>
      <c r="F93" s="29">
        <f>$D:$D/$C:$C*100</f>
        <v>99.39697310735221</v>
      </c>
      <c r="G93" s="36">
        <v>9904.9</v>
      </c>
      <c r="H93" s="29">
        <f>$D:$D/$G:$G*100</f>
        <v>119.48429565164716</v>
      </c>
      <c r="I93" s="36">
        <f>D93-август!D93</f>
        <v>2727.0999999999985</v>
      </c>
    </row>
    <row r="94" spans="1:9" ht="12.75">
      <c r="A94" s="11" t="s">
        <v>116</v>
      </c>
      <c r="B94" s="35">
        <f>B95</f>
        <v>1768.4</v>
      </c>
      <c r="C94" s="64">
        <f aca="true" t="shared" si="8" ref="C94:H94">C95</f>
        <v>1146.4</v>
      </c>
      <c r="D94" s="64">
        <f t="shared" si="8"/>
        <v>255</v>
      </c>
      <c r="E94" s="26">
        <f t="shared" si="7"/>
        <v>14.419814521601445</v>
      </c>
      <c r="F94" s="26">
        <f>$D:$D/$C:$C*100</f>
        <v>22.24354501046755</v>
      </c>
      <c r="G94" s="64">
        <f t="shared" si="8"/>
        <v>0</v>
      </c>
      <c r="H94" s="64">
        <f t="shared" si="8"/>
        <v>0</v>
      </c>
      <c r="I94" s="35">
        <f>D94-август!D94</f>
        <v>0</v>
      </c>
    </row>
    <row r="95" spans="1:9" ht="25.5">
      <c r="A95" s="8" t="s">
        <v>146</v>
      </c>
      <c r="B95" s="80">
        <v>1768.4</v>
      </c>
      <c r="C95" s="81">
        <v>1146.4</v>
      </c>
      <c r="D95" s="81">
        <v>255</v>
      </c>
      <c r="E95" s="29">
        <f t="shared" si="7"/>
        <v>14.419814521601445</v>
      </c>
      <c r="F95" s="29">
        <f>$D:$D/$C:$C*100</f>
        <v>22.24354501046755</v>
      </c>
      <c r="G95" s="36">
        <v>0</v>
      </c>
      <c r="H95" s="29">
        <v>0</v>
      </c>
      <c r="I95" s="36">
        <f>D95-август!D95</f>
        <v>0</v>
      </c>
    </row>
    <row r="96" spans="1:9" ht="12.75">
      <c r="A96" s="11" t="s">
        <v>41</v>
      </c>
      <c r="B96" s="35">
        <f>B97+B98+B99+B101+B102+B100</f>
        <v>1582709.7</v>
      </c>
      <c r="C96" s="35">
        <f>C97+C98+C99+C101+C102+C100</f>
        <v>1068773.1</v>
      </c>
      <c r="D96" s="35">
        <f>D97+D98+D99+D101+D102+D100</f>
        <v>1035871.0000000001</v>
      </c>
      <c r="E96" s="35">
        <f>E97+E98+E101+E102+E99</f>
        <v>300.30719843171045</v>
      </c>
      <c r="F96" s="35">
        <f>F97+F98+F101+F102+F99</f>
        <v>461.3166486310039</v>
      </c>
      <c r="G96" s="35">
        <f>G97+G98+G99+G101+G102</f>
        <v>932991.6</v>
      </c>
      <c r="H96" s="35">
        <f>H97+H98+H101+H102+H99</f>
        <v>396.1638019784389</v>
      </c>
      <c r="I96" s="35">
        <f>D96-август!D96</f>
        <v>155932.50000000012</v>
      </c>
    </row>
    <row r="97" spans="1:9" ht="12.75">
      <c r="A97" s="8" t="s">
        <v>42</v>
      </c>
      <c r="B97" s="36">
        <v>627333.5</v>
      </c>
      <c r="C97" s="36">
        <v>431164.3</v>
      </c>
      <c r="D97" s="36">
        <v>429013.2</v>
      </c>
      <c r="E97" s="29">
        <f aca="true" t="shared" si="9" ref="E97:E109">$D:$D/$B:$B*100</f>
        <v>68.38678310659323</v>
      </c>
      <c r="F97" s="29">
        <f aca="true" t="shared" si="10" ref="F97:F105">$D:$D/$C:$C*100</f>
        <v>99.50109505819475</v>
      </c>
      <c r="G97" s="36">
        <v>382267.3</v>
      </c>
      <c r="H97" s="29">
        <f>$D:$D/$G:$G*100</f>
        <v>112.2285897852105</v>
      </c>
      <c r="I97" s="36">
        <f>D97-август!D97</f>
        <v>93345.29999999999</v>
      </c>
    </row>
    <row r="98" spans="1:9" ht="12.75">
      <c r="A98" s="8" t="s">
        <v>43</v>
      </c>
      <c r="B98" s="36">
        <v>625229.9</v>
      </c>
      <c r="C98" s="36">
        <v>419908.5</v>
      </c>
      <c r="D98" s="36">
        <v>403988.8</v>
      </c>
      <c r="E98" s="29">
        <f t="shared" si="9"/>
        <v>64.61444022430788</v>
      </c>
      <c r="F98" s="29">
        <f t="shared" si="10"/>
        <v>96.20876929140515</v>
      </c>
      <c r="G98" s="36">
        <v>357335.2</v>
      </c>
      <c r="H98" s="29">
        <f>$D:$D/$G:$G*100</f>
        <v>113.0559765732567</v>
      </c>
      <c r="I98" s="36">
        <f>D98-август!D98</f>
        <v>40504.29999999999</v>
      </c>
    </row>
    <row r="99" spans="1:9" ht="12.75">
      <c r="A99" s="8" t="s">
        <v>105</v>
      </c>
      <c r="B99" s="36">
        <v>123970.6</v>
      </c>
      <c r="C99" s="36">
        <v>88535.3</v>
      </c>
      <c r="D99" s="36">
        <v>86938.9</v>
      </c>
      <c r="E99" s="29">
        <f t="shared" si="9"/>
        <v>70.12864340416195</v>
      </c>
      <c r="F99" s="29">
        <f t="shared" si="10"/>
        <v>98.19687740370225</v>
      </c>
      <c r="G99" s="36">
        <v>75603</v>
      </c>
      <c r="H99" s="29">
        <v>0</v>
      </c>
      <c r="I99" s="36">
        <f>D99-август!D99</f>
        <v>8402.599999999991</v>
      </c>
    </row>
    <row r="100" spans="1:9" ht="25.5">
      <c r="A100" s="8" t="s">
        <v>126</v>
      </c>
      <c r="B100" s="36">
        <v>1865.3</v>
      </c>
      <c r="C100" s="36">
        <v>1651</v>
      </c>
      <c r="D100" s="36">
        <v>1166.5</v>
      </c>
      <c r="E100" s="29">
        <f t="shared" si="9"/>
        <v>62.53685734198252</v>
      </c>
      <c r="F100" s="29">
        <f t="shared" si="10"/>
        <v>70.6541490006057</v>
      </c>
      <c r="G100" s="82">
        <v>0</v>
      </c>
      <c r="H100" s="29">
        <v>0</v>
      </c>
      <c r="I100" s="36">
        <f>D100-август!D100</f>
        <v>94.5</v>
      </c>
    </row>
    <row r="101" spans="1:9" ht="12.75">
      <c r="A101" s="8" t="s">
        <v>44</v>
      </c>
      <c r="B101" s="36">
        <v>51264</v>
      </c>
      <c r="C101" s="36">
        <v>23174.2</v>
      </c>
      <c r="D101" s="36">
        <v>17105.8</v>
      </c>
      <c r="E101" s="29">
        <f t="shared" si="9"/>
        <v>33.36805555555556</v>
      </c>
      <c r="F101" s="29">
        <f t="shared" si="10"/>
        <v>73.81398279120745</v>
      </c>
      <c r="G101" s="36">
        <v>27038.6</v>
      </c>
      <c r="H101" s="29">
        <f>$D:$D/$G:$G*100</f>
        <v>63.26437019668178</v>
      </c>
      <c r="I101" s="36">
        <f>D101-август!D101</f>
        <v>2041.0999999999985</v>
      </c>
    </row>
    <row r="102" spans="1:9" ht="12.75">
      <c r="A102" s="8" t="s">
        <v>45</v>
      </c>
      <c r="B102" s="36">
        <v>153046.4</v>
      </c>
      <c r="C102" s="36">
        <v>104339.8</v>
      </c>
      <c r="D102" s="28">
        <v>97657.8</v>
      </c>
      <c r="E102" s="29">
        <f t="shared" si="9"/>
        <v>63.80927614109185</v>
      </c>
      <c r="F102" s="29">
        <f t="shared" si="10"/>
        <v>93.59592408649432</v>
      </c>
      <c r="G102" s="28">
        <v>90747.5</v>
      </c>
      <c r="H102" s="29">
        <f>$D:$D/$G:$G*100</f>
        <v>107.61486542328991</v>
      </c>
      <c r="I102" s="36">
        <f>D102-август!D102</f>
        <v>11544.699999999997</v>
      </c>
    </row>
    <row r="103" spans="1:9" ht="25.5">
      <c r="A103" s="11" t="s">
        <v>46</v>
      </c>
      <c r="B103" s="35">
        <f>B104+B105</f>
        <v>230620.7</v>
      </c>
      <c r="C103" s="35">
        <f>C104+C105</f>
        <v>156879.4</v>
      </c>
      <c r="D103" s="35">
        <f>D104+D105</f>
        <v>79780.5</v>
      </c>
      <c r="E103" s="26">
        <f t="shared" si="9"/>
        <v>34.5938157329329</v>
      </c>
      <c r="F103" s="26">
        <f t="shared" si="10"/>
        <v>50.8546692554918</v>
      </c>
      <c r="G103" s="35">
        <f>G104+G105</f>
        <v>75595.5</v>
      </c>
      <c r="H103" s="26">
        <f>$D:$D/$G:$G*100</f>
        <v>105.53604381213167</v>
      </c>
      <c r="I103" s="35">
        <f>D103-август!D103</f>
        <v>7759</v>
      </c>
    </row>
    <row r="104" spans="1:9" ht="12.75">
      <c r="A104" s="8" t="s">
        <v>47</v>
      </c>
      <c r="B104" s="36">
        <v>219797.6</v>
      </c>
      <c r="C104" s="36">
        <v>147411.1</v>
      </c>
      <c r="D104" s="36">
        <v>76835.4</v>
      </c>
      <c r="E104" s="29">
        <f t="shared" si="9"/>
        <v>34.9573425733493</v>
      </c>
      <c r="F104" s="29">
        <f t="shared" si="10"/>
        <v>52.1232118883856</v>
      </c>
      <c r="G104" s="36">
        <v>73727.5</v>
      </c>
      <c r="H104" s="29">
        <f>$D:$D/$G:$G*100</f>
        <v>104.21538774541386</v>
      </c>
      <c r="I104" s="36">
        <f>D104-август!D104</f>
        <v>7562.5</v>
      </c>
    </row>
    <row r="105" spans="1:9" ht="25.5">
      <c r="A105" s="8" t="s">
        <v>48</v>
      </c>
      <c r="B105" s="36">
        <v>10823.1</v>
      </c>
      <c r="C105" s="36">
        <v>9468.3</v>
      </c>
      <c r="D105" s="36">
        <v>2945.1</v>
      </c>
      <c r="E105" s="29">
        <f t="shared" si="9"/>
        <v>27.21124261995177</v>
      </c>
      <c r="F105" s="29">
        <f t="shared" si="10"/>
        <v>31.10484458667343</v>
      </c>
      <c r="G105" s="36">
        <v>1868</v>
      </c>
      <c r="H105" s="29">
        <v>0</v>
      </c>
      <c r="I105" s="36">
        <f>D105-август!D105</f>
        <v>196.5</v>
      </c>
    </row>
    <row r="106" spans="1:9" ht="12.75">
      <c r="A106" s="11" t="s">
        <v>97</v>
      </c>
      <c r="B106" s="35">
        <f>B107</f>
        <v>42.5</v>
      </c>
      <c r="C106" s="35">
        <f>C107</f>
        <v>42.5</v>
      </c>
      <c r="D106" s="35">
        <f>D107</f>
        <v>42.5</v>
      </c>
      <c r="E106" s="26">
        <f t="shared" si="9"/>
        <v>100</v>
      </c>
      <c r="F106" s="26">
        <v>0</v>
      </c>
      <c r="G106" s="35">
        <f>G107</f>
        <v>42.5</v>
      </c>
      <c r="H106" s="26">
        <v>0</v>
      </c>
      <c r="I106" s="35">
        <f>D106-август!D106</f>
        <v>0</v>
      </c>
    </row>
    <row r="107" spans="1:9" ht="12.75">
      <c r="A107" s="8" t="s">
        <v>98</v>
      </c>
      <c r="B107" s="36">
        <v>42.5</v>
      </c>
      <c r="C107" s="36">
        <v>42.5</v>
      </c>
      <c r="D107" s="36">
        <v>42.5</v>
      </c>
      <c r="E107" s="29">
        <f t="shared" si="9"/>
        <v>100</v>
      </c>
      <c r="F107" s="29">
        <v>0</v>
      </c>
      <c r="G107" s="36">
        <v>42.5</v>
      </c>
      <c r="H107" s="29">
        <v>0</v>
      </c>
      <c r="I107" s="36">
        <f>D107-август!D107</f>
        <v>0</v>
      </c>
    </row>
    <row r="108" spans="1:9" ht="12.75">
      <c r="A108" s="11" t="s">
        <v>49</v>
      </c>
      <c r="B108" s="35">
        <f>B109+B110+B111+B112+B113</f>
        <v>153665.6</v>
      </c>
      <c r="C108" s="35">
        <f>C109+C110+C111+C112+C113</f>
        <v>114350.5</v>
      </c>
      <c r="D108" s="35">
        <f>D109+D110+D111+D112+D113</f>
        <v>78592.9</v>
      </c>
      <c r="E108" s="26">
        <f t="shared" si="9"/>
        <v>51.14540925229849</v>
      </c>
      <c r="F108" s="26">
        <f>$D:$D/$C:$C*100</f>
        <v>68.72982627972767</v>
      </c>
      <c r="G108" s="35">
        <f>G109+G110+G111+G112+G113</f>
        <v>119007.2</v>
      </c>
      <c r="H108" s="26">
        <v>0</v>
      </c>
      <c r="I108" s="35">
        <f>D108-август!D108</f>
        <v>25295.199999999997</v>
      </c>
    </row>
    <row r="109" spans="1:9" ht="12.75">
      <c r="A109" s="8" t="s">
        <v>50</v>
      </c>
      <c r="B109" s="36">
        <v>2554.5</v>
      </c>
      <c r="C109" s="36">
        <v>1497.4</v>
      </c>
      <c r="D109" s="36">
        <v>1497.4</v>
      </c>
      <c r="E109" s="29">
        <f t="shared" si="9"/>
        <v>58.618124877666865</v>
      </c>
      <c r="F109" s="29">
        <v>0</v>
      </c>
      <c r="G109" s="36">
        <v>1033.2</v>
      </c>
      <c r="H109" s="29">
        <v>0</v>
      </c>
      <c r="I109" s="36">
        <f>D109-август!D109</f>
        <v>235</v>
      </c>
    </row>
    <row r="110" spans="1:9" ht="12.75">
      <c r="A110" s="8" t="s">
        <v>51</v>
      </c>
      <c r="B110" s="36">
        <v>0</v>
      </c>
      <c r="C110" s="36">
        <v>0</v>
      </c>
      <c r="D110" s="36">
        <v>0</v>
      </c>
      <c r="E110" s="29">
        <v>0</v>
      </c>
      <c r="F110" s="29">
        <v>0</v>
      </c>
      <c r="G110" s="36">
        <v>45158.7</v>
      </c>
      <c r="H110" s="29">
        <f>$D:$D/$G:$G*100</f>
        <v>0</v>
      </c>
      <c r="I110" s="36">
        <f>D110-август!D110</f>
        <v>0</v>
      </c>
    </row>
    <row r="111" spans="1:9" ht="12.75">
      <c r="A111" s="8" t="s">
        <v>52</v>
      </c>
      <c r="B111" s="36">
        <v>64520.9</v>
      </c>
      <c r="C111" s="36">
        <v>28465.8</v>
      </c>
      <c r="D111" s="36">
        <v>20197.5</v>
      </c>
      <c r="E111" s="29">
        <f>$D:$D/$B:$B*100</f>
        <v>31.303810083244343</v>
      </c>
      <c r="F111" s="29">
        <f>$D:$D/$C:$C*100</f>
        <v>70.95356533102881</v>
      </c>
      <c r="G111" s="36">
        <v>24265.1</v>
      </c>
      <c r="H111" s="29">
        <v>0</v>
      </c>
      <c r="I111" s="36">
        <f>D111-август!D111</f>
        <v>0</v>
      </c>
    </row>
    <row r="112" spans="1:9" ht="12.75">
      <c r="A112" s="8" t="s">
        <v>53</v>
      </c>
      <c r="B112" s="28">
        <v>84247.5</v>
      </c>
      <c r="C112" s="28">
        <v>82513.7</v>
      </c>
      <c r="D112" s="28">
        <v>55296.5</v>
      </c>
      <c r="E112" s="29">
        <f>$D:$D/$B:$B*100</f>
        <v>65.63577554230096</v>
      </c>
      <c r="F112" s="29">
        <v>0</v>
      </c>
      <c r="G112" s="28">
        <v>24932.4</v>
      </c>
      <c r="H112" s="29">
        <v>0</v>
      </c>
      <c r="I112" s="36">
        <f>D112-август!D112</f>
        <v>24735.2</v>
      </c>
    </row>
    <row r="113" spans="1:9" ht="12.75">
      <c r="A113" s="8" t="s">
        <v>54</v>
      </c>
      <c r="B113" s="36">
        <v>2342.7</v>
      </c>
      <c r="C113" s="36">
        <v>1873.6</v>
      </c>
      <c r="D113" s="36">
        <v>1601.5</v>
      </c>
      <c r="E113" s="29">
        <f>$D:$D/$B:$B*100</f>
        <v>68.3612925257182</v>
      </c>
      <c r="F113" s="29">
        <f>$D:$D/$C:$C*100</f>
        <v>85.4771562766866</v>
      </c>
      <c r="G113" s="36">
        <v>23617.8</v>
      </c>
      <c r="H113" s="29">
        <f>$D:$D/$G:$G*100</f>
        <v>6.780902539609955</v>
      </c>
      <c r="I113" s="36">
        <f>D113-август!D113</f>
        <v>325</v>
      </c>
    </row>
    <row r="114" spans="1:9" ht="12.75">
      <c r="A114" s="11" t="s">
        <v>61</v>
      </c>
      <c r="B114" s="27">
        <f>B115+B116+B117</f>
        <v>75023</v>
      </c>
      <c r="C114" s="27">
        <f>C115+C116+C117</f>
        <v>47433.6</v>
      </c>
      <c r="D114" s="27">
        <f>D115+D116+D117</f>
        <v>47407.9</v>
      </c>
      <c r="E114" s="26">
        <f>$D:$D/$B:$B*100</f>
        <v>63.19115471255482</v>
      </c>
      <c r="F114" s="26">
        <f>$D:$D/$C:$C*100</f>
        <v>99.94581899750389</v>
      </c>
      <c r="G114" s="27">
        <f>G115+G116+G117</f>
        <v>54971.3</v>
      </c>
      <c r="H114" s="26">
        <f>$D:$D/$G:$G*100</f>
        <v>86.24118403603335</v>
      </c>
      <c r="I114" s="35">
        <f>D114-август!D114</f>
        <v>8749.700000000004</v>
      </c>
    </row>
    <row r="115" spans="1:9" ht="12.75">
      <c r="A115" s="41" t="s">
        <v>62</v>
      </c>
      <c r="B115" s="28">
        <v>62736.8</v>
      </c>
      <c r="C115" s="28">
        <v>39435</v>
      </c>
      <c r="D115" s="28">
        <v>39435</v>
      </c>
      <c r="E115" s="29">
        <f>$D:$D/$B:$B*100</f>
        <v>62.85784419989543</v>
      </c>
      <c r="F115" s="29">
        <f>$D:$D/$C:$C*100</f>
        <v>100</v>
      </c>
      <c r="G115" s="28">
        <v>40525.3</v>
      </c>
      <c r="H115" s="29">
        <v>0</v>
      </c>
      <c r="I115" s="36">
        <f>D115-август!D115</f>
        <v>5318</v>
      </c>
    </row>
    <row r="116" spans="1:9" ht="24.75" customHeight="1">
      <c r="A116" s="12" t="s">
        <v>63</v>
      </c>
      <c r="B116" s="28">
        <v>8723.2</v>
      </c>
      <c r="C116" s="28">
        <v>5380.6</v>
      </c>
      <c r="D116" s="28">
        <v>5377</v>
      </c>
      <c r="E116" s="29">
        <v>0</v>
      </c>
      <c r="F116" s="29">
        <v>0</v>
      </c>
      <c r="G116" s="28">
        <v>12104.4</v>
      </c>
      <c r="H116" s="29">
        <v>0</v>
      </c>
      <c r="I116" s="36">
        <f>D116-август!D116</f>
        <v>3114.9</v>
      </c>
    </row>
    <row r="117" spans="1:9" ht="25.5">
      <c r="A117" s="12" t="s">
        <v>73</v>
      </c>
      <c r="B117" s="28">
        <v>3563</v>
      </c>
      <c r="C117" s="28">
        <v>2618</v>
      </c>
      <c r="D117" s="28">
        <v>2595.9</v>
      </c>
      <c r="E117" s="29">
        <f>$D:$D/$B:$B*100</f>
        <v>72.85714285714286</v>
      </c>
      <c r="F117" s="29">
        <f>$D:$D/$C:$C*100</f>
        <v>99.15584415584416</v>
      </c>
      <c r="G117" s="28">
        <v>2341.6</v>
      </c>
      <c r="H117" s="29">
        <v>0</v>
      </c>
      <c r="I117" s="36">
        <f>D117-август!D117</f>
        <v>316.8000000000002</v>
      </c>
    </row>
    <row r="118" spans="1:9" ht="26.25" customHeight="1">
      <c r="A118" s="13" t="s">
        <v>80</v>
      </c>
      <c r="B118" s="27">
        <f>B119</f>
        <v>187.7</v>
      </c>
      <c r="C118" s="27">
        <f>C119</f>
        <v>82.8</v>
      </c>
      <c r="D118" s="27">
        <f>D119</f>
        <v>82.8</v>
      </c>
      <c r="E118" s="29">
        <f>$D:$D/$B:$B*100</f>
        <v>44.11294619072989</v>
      </c>
      <c r="F118" s="29">
        <v>0</v>
      </c>
      <c r="G118" s="27">
        <f>G119</f>
        <v>0</v>
      </c>
      <c r="H118" s="29">
        <v>0</v>
      </c>
      <c r="I118" s="36">
        <f>D118-август!D118</f>
        <v>82.69422</v>
      </c>
    </row>
    <row r="119" spans="1:9" ht="13.5" customHeight="1">
      <c r="A119" s="12" t="s">
        <v>81</v>
      </c>
      <c r="B119" s="28">
        <v>187.7</v>
      </c>
      <c r="C119" s="28">
        <v>82.8</v>
      </c>
      <c r="D119" s="28">
        <v>82.8</v>
      </c>
      <c r="E119" s="29">
        <f>$D:$D/$B:$B*100</f>
        <v>44.11294619072989</v>
      </c>
      <c r="F119" s="29">
        <v>0</v>
      </c>
      <c r="G119" s="28">
        <v>0</v>
      </c>
      <c r="H119" s="29">
        <v>0</v>
      </c>
      <c r="I119" s="36">
        <f>D119-август!D119</f>
        <v>82.69422</v>
      </c>
    </row>
    <row r="120" spans="1:9" ht="18" customHeight="1">
      <c r="A120" s="14" t="s">
        <v>55</v>
      </c>
      <c r="B120" s="35">
        <f>B72+B81+B82+B83+B89+B96+B103+B106+B108+B114+B118+B94</f>
        <v>2697809.1000000006</v>
      </c>
      <c r="C120" s="35">
        <f>C72+C81+C82+C83+C89+C96+C103+C106+C108+C114+C118+C94</f>
        <v>1723511.4000000001</v>
      </c>
      <c r="D120" s="35">
        <f>D72+D81+D82+D83+D89+D96+D103+D106+D108+D114+D118+D94</f>
        <v>1435784.4</v>
      </c>
      <c r="E120" s="26">
        <f>$D:$D/$B:$B*100</f>
        <v>53.22038538605269</v>
      </c>
      <c r="F120" s="26">
        <f>$D:$D/$C:$C*100</f>
        <v>83.30576751624618</v>
      </c>
      <c r="G120" s="35">
        <f>G72+G81+G82+G83+G89+G96+G103+G106+G108+G114+G118</f>
        <v>1366467.1</v>
      </c>
      <c r="H120" s="26">
        <f>$D:$D/$G:$G*100</f>
        <v>105.07273830449337</v>
      </c>
      <c r="I120" s="35">
        <f>D120-август!D120</f>
        <v>234054.2942199998</v>
      </c>
    </row>
    <row r="121" spans="1:9" ht="21.75" customHeight="1">
      <c r="A121" s="15" t="s">
        <v>56</v>
      </c>
      <c r="B121" s="30">
        <f>B70-B120</f>
        <v>-50688.500000000466</v>
      </c>
      <c r="C121" s="30">
        <f>C70-C120</f>
        <v>-215767.40000000014</v>
      </c>
      <c r="D121" s="30">
        <f>D70-D120</f>
        <v>83075.70000000019</v>
      </c>
      <c r="E121" s="30"/>
      <c r="F121" s="30"/>
      <c r="G121" s="30">
        <v>59186.870000000345</v>
      </c>
      <c r="H121" s="30"/>
      <c r="I121" s="35">
        <f>D121-август!D121</f>
        <v>31487.13578000036</v>
      </c>
    </row>
    <row r="122" spans="1:9" ht="24" customHeight="1">
      <c r="A122" s="1" t="s">
        <v>57</v>
      </c>
      <c r="B122" s="28" t="s">
        <v>127</v>
      </c>
      <c r="C122" s="28"/>
      <c r="D122" s="28" t="s">
        <v>156</v>
      </c>
      <c r="E122" s="28"/>
      <c r="F122" s="28"/>
      <c r="G122" s="28"/>
      <c r="H122" s="27"/>
      <c r="I122" s="36"/>
    </row>
    <row r="123" spans="1:9" ht="12.75">
      <c r="A123" s="3" t="s">
        <v>58</v>
      </c>
      <c r="B123" s="27">
        <f>B125+B126</f>
        <v>12692.099999999999</v>
      </c>
      <c r="C123" s="27">
        <f>C125+C126</f>
        <v>0</v>
      </c>
      <c r="D123" s="27">
        <f>D125+D126</f>
        <v>64867.8</v>
      </c>
      <c r="E123" s="27"/>
      <c r="F123" s="27"/>
      <c r="G123" s="27"/>
      <c r="H123" s="27"/>
      <c r="I123" s="35">
        <f>D123-август!D123</f>
        <v>1487.1000000000058</v>
      </c>
    </row>
    <row r="124" spans="1:9" ht="12" customHeight="1">
      <c r="A124" s="1" t="s">
        <v>6</v>
      </c>
      <c r="B124" s="28"/>
      <c r="C124" s="28"/>
      <c r="D124" s="28"/>
      <c r="E124" s="28"/>
      <c r="F124" s="28"/>
      <c r="G124" s="28"/>
      <c r="H124" s="37"/>
      <c r="I124" s="36">
        <f>D124-август!D124</f>
        <v>0</v>
      </c>
    </row>
    <row r="125" spans="1:9" ht="12.75">
      <c r="A125" s="5" t="s">
        <v>59</v>
      </c>
      <c r="B125" s="28">
        <v>2269.2</v>
      </c>
      <c r="C125" s="28"/>
      <c r="D125" s="28">
        <v>28656</v>
      </c>
      <c r="E125" s="28"/>
      <c r="F125" s="28"/>
      <c r="G125" s="28"/>
      <c r="H125" s="37"/>
      <c r="I125" s="36">
        <f>D125-август!D125</f>
        <v>-20334.299999999996</v>
      </c>
    </row>
    <row r="126" spans="1:9" ht="12.75">
      <c r="A126" s="1" t="s">
        <v>60</v>
      </c>
      <c r="B126" s="28">
        <v>10422.9</v>
      </c>
      <c r="C126" s="28"/>
      <c r="D126" s="28">
        <v>36211.8</v>
      </c>
      <c r="E126" s="28"/>
      <c r="F126" s="28"/>
      <c r="G126" s="28"/>
      <c r="H126" s="37"/>
      <c r="I126" s="36">
        <f>D126-август!D126</f>
        <v>21821.4</v>
      </c>
    </row>
    <row r="127" spans="1:9" ht="12.75">
      <c r="A127" s="3" t="s">
        <v>99</v>
      </c>
      <c r="B127" s="43">
        <f>B128-B129</f>
        <v>38038.3</v>
      </c>
      <c r="C127" s="43"/>
      <c r="D127" s="43">
        <f>D128-D129</f>
        <v>-30900</v>
      </c>
      <c r="E127" s="27"/>
      <c r="F127" s="27"/>
      <c r="G127" s="27"/>
      <c r="H127" s="69"/>
      <c r="I127" s="35">
        <f>D127-август!D127</f>
        <v>-30000</v>
      </c>
    </row>
    <row r="128" spans="1:9" ht="12.75">
      <c r="A128" s="2" t="s">
        <v>100</v>
      </c>
      <c r="B128" s="44">
        <v>68938.3</v>
      </c>
      <c r="C128" s="44"/>
      <c r="D128" s="44">
        <v>0</v>
      </c>
      <c r="E128" s="28"/>
      <c r="F128" s="28"/>
      <c r="G128" s="28"/>
      <c r="H128" s="37"/>
      <c r="I128" s="36">
        <f>D128-август!D128</f>
        <v>0</v>
      </c>
    </row>
    <row r="129" spans="1:9" ht="12.75">
      <c r="A129" s="2" t="s">
        <v>101</v>
      </c>
      <c r="B129" s="44">
        <v>30900</v>
      </c>
      <c r="C129" s="44"/>
      <c r="D129" s="44">
        <v>30900</v>
      </c>
      <c r="E129" s="28"/>
      <c r="F129" s="28"/>
      <c r="G129" s="28"/>
      <c r="H129" s="37"/>
      <c r="I129" s="36">
        <f>D129-август!D129</f>
        <v>30000</v>
      </c>
    </row>
    <row r="130" spans="1:9" ht="12.75">
      <c r="A130" s="16"/>
      <c r="B130" s="25"/>
      <c r="C130" s="25"/>
      <c r="D130" s="25"/>
      <c r="E130" s="25"/>
      <c r="F130" s="25"/>
      <c r="G130" s="25"/>
      <c r="H130" s="25"/>
      <c r="I130" s="25"/>
    </row>
    <row r="131" ht="12.75">
      <c r="D131" s="23" t="s">
        <v>114</v>
      </c>
    </row>
    <row r="132" ht="12" customHeight="1">
      <c r="A132" s="22" t="s">
        <v>79</v>
      </c>
    </row>
    <row r="133" ht="12.75" customHeight="1" hidden="1"/>
    <row r="135" spans="1:9" ht="31.5">
      <c r="A135" s="72" t="s">
        <v>142</v>
      </c>
      <c r="C135" s="24" t="s">
        <v>143</v>
      </c>
      <c r="D135" s="24"/>
      <c r="E135" s="24"/>
      <c r="F135" s="24"/>
      <c r="G135" s="24"/>
      <c r="H135" s="24"/>
      <c r="I135" s="25"/>
    </row>
  </sheetData>
  <sheetProtection/>
  <mergeCells count="5">
    <mergeCell ref="A1:H1"/>
    <mergeCell ref="A2:H2"/>
    <mergeCell ref="A3:H3"/>
    <mergeCell ref="A6:I6"/>
    <mergeCell ref="A71:I71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36"/>
  <sheetViews>
    <sheetView zoomScale="106" zoomScaleNormal="106" zoomScalePageLayoutView="0" workbookViewId="0" topLeftCell="A1">
      <pane xSplit="1" ySplit="6" topLeftCell="B117" activePane="bottomRight" state="frozen"/>
      <selection pane="topLeft" activeCell="B131" sqref="B131:B132"/>
      <selection pane="topRight" activeCell="B131" sqref="B131:B132"/>
      <selection pane="bottomLeft" activeCell="B131" sqref="B131:B132"/>
      <selection pane="bottomRight" activeCell="B131" sqref="B131:B132"/>
    </sheetView>
  </sheetViews>
  <sheetFormatPr defaultColWidth="9.00390625" defaultRowHeight="12.75"/>
  <cols>
    <col min="1" max="1" width="44.875" style="22" customWidth="1"/>
    <col min="2" max="2" width="12.875" style="23" customWidth="1"/>
    <col min="3" max="3" width="13.125" style="23" customWidth="1"/>
    <col min="4" max="4" width="12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88" t="s">
        <v>102</v>
      </c>
      <c r="B1" s="88"/>
      <c r="C1" s="88"/>
      <c r="D1" s="88"/>
      <c r="E1" s="88"/>
      <c r="F1" s="88"/>
      <c r="G1" s="88"/>
      <c r="H1" s="88"/>
      <c r="I1" s="31"/>
    </row>
    <row r="2" spans="1:9" ht="15">
      <c r="A2" s="89" t="s">
        <v>158</v>
      </c>
      <c r="B2" s="89"/>
      <c r="C2" s="89"/>
      <c r="D2" s="89"/>
      <c r="E2" s="89"/>
      <c r="F2" s="89"/>
      <c r="G2" s="89"/>
      <c r="H2" s="89"/>
      <c r="I2" s="32"/>
    </row>
    <row r="3" spans="1:9" ht="5.25" customHeight="1" hidden="1">
      <c r="A3" s="90" t="s">
        <v>0</v>
      </c>
      <c r="B3" s="90"/>
      <c r="C3" s="90"/>
      <c r="D3" s="90"/>
      <c r="E3" s="90"/>
      <c r="F3" s="90"/>
      <c r="G3" s="90"/>
      <c r="H3" s="90"/>
      <c r="I3" s="33"/>
    </row>
    <row r="4" spans="1:9" ht="45" customHeight="1">
      <c r="A4" s="4" t="s">
        <v>1</v>
      </c>
      <c r="B4" s="18" t="s">
        <v>2</v>
      </c>
      <c r="C4" s="18" t="s">
        <v>160</v>
      </c>
      <c r="D4" s="18" t="s">
        <v>68</v>
      </c>
      <c r="E4" s="18" t="s">
        <v>66</v>
      </c>
      <c r="F4" s="18" t="s">
        <v>69</v>
      </c>
      <c r="G4" s="18" t="s">
        <v>161</v>
      </c>
      <c r="H4" s="19" t="s">
        <v>65</v>
      </c>
      <c r="I4" s="18" t="s">
        <v>71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91" t="s">
        <v>3</v>
      </c>
      <c r="B6" s="92"/>
      <c r="C6" s="92"/>
      <c r="D6" s="92"/>
      <c r="E6" s="92"/>
      <c r="F6" s="92"/>
      <c r="G6" s="92"/>
      <c r="H6" s="92"/>
      <c r="I6" s="93"/>
    </row>
    <row r="7" spans="1:9" ht="12.75">
      <c r="A7" s="51" t="s">
        <v>104</v>
      </c>
      <c r="B7" s="35">
        <v>443597.09</v>
      </c>
      <c r="C7" s="35">
        <v>337734.5399999999</v>
      </c>
      <c r="D7" s="35">
        <v>349108.16</v>
      </c>
      <c r="E7" s="26">
        <v>78.69938010639338</v>
      </c>
      <c r="F7" s="26">
        <v>103.36762120924917</v>
      </c>
      <c r="G7" s="35">
        <v>331169.38999999996</v>
      </c>
      <c r="H7" s="26">
        <v>105.41679591824595</v>
      </c>
      <c r="I7" s="35">
        <v>48862.47000000001</v>
      </c>
    </row>
    <row r="8" spans="1:9" ht="12.75">
      <c r="A8" s="52" t="s">
        <v>4</v>
      </c>
      <c r="B8" s="26">
        <v>277471.20999999996</v>
      </c>
      <c r="C8" s="26">
        <v>207849</v>
      </c>
      <c r="D8" s="26">
        <v>231391.66999999998</v>
      </c>
      <c r="E8" s="26">
        <v>83.39303742539632</v>
      </c>
      <c r="F8" s="26">
        <v>111.32681417760008</v>
      </c>
      <c r="G8" s="26">
        <v>199354.22</v>
      </c>
      <c r="H8" s="26">
        <v>116.07061541009767</v>
      </c>
      <c r="I8" s="26">
        <v>27190.84</v>
      </c>
    </row>
    <row r="9" spans="1:9" ht="25.5">
      <c r="A9" s="53" t="s">
        <v>5</v>
      </c>
      <c r="B9" s="27">
        <v>6017.6</v>
      </c>
      <c r="C9" s="27">
        <v>5139</v>
      </c>
      <c r="D9" s="27">
        <v>11540.52</v>
      </c>
      <c r="E9" s="26">
        <v>191.7794469555969</v>
      </c>
      <c r="F9" s="26">
        <v>224.5674255691769</v>
      </c>
      <c r="G9" s="27">
        <v>2411.45</v>
      </c>
      <c r="H9" s="26">
        <v>478.5718136390969</v>
      </c>
      <c r="I9" s="27">
        <v>1699.91</v>
      </c>
    </row>
    <row r="10" spans="1:9" ht="12.75" customHeight="1">
      <c r="A10" s="54" t="s">
        <v>159</v>
      </c>
      <c r="B10" s="46">
        <v>271453.61</v>
      </c>
      <c r="C10" s="46">
        <v>202710</v>
      </c>
      <c r="D10" s="46">
        <v>219851.15</v>
      </c>
      <c r="E10" s="47">
        <v>80.99032096128691</v>
      </c>
      <c r="F10" s="26">
        <v>108.45599625080165</v>
      </c>
      <c r="G10" s="46">
        <v>196942.77</v>
      </c>
      <c r="H10" s="47">
        <v>111.63199847346516</v>
      </c>
      <c r="I10" s="46">
        <v>25490.93</v>
      </c>
    </row>
    <row r="11" spans="1:9" ht="51">
      <c r="A11" s="56" t="s">
        <v>74</v>
      </c>
      <c r="B11" s="28">
        <v>259656.51</v>
      </c>
      <c r="C11" s="28">
        <v>192000</v>
      </c>
      <c r="D11" s="28">
        <v>209928.50999999998</v>
      </c>
      <c r="E11" s="26">
        <v>80.84854487183856</v>
      </c>
      <c r="F11" s="26">
        <v>109.33776562499999</v>
      </c>
      <c r="G11" s="28">
        <v>187754.83</v>
      </c>
      <c r="H11" s="26">
        <v>111.8099118941441</v>
      </c>
      <c r="I11" s="28">
        <v>24629.98</v>
      </c>
    </row>
    <row r="12" spans="1:9" ht="51" customHeight="1">
      <c r="A12" s="56" t="s">
        <v>75</v>
      </c>
      <c r="B12" s="28">
        <v>4039.82</v>
      </c>
      <c r="C12" s="28">
        <v>3760</v>
      </c>
      <c r="D12" s="28">
        <v>4073.0899999999997</v>
      </c>
      <c r="E12" s="26">
        <v>100.82355154437572</v>
      </c>
      <c r="F12" s="26">
        <v>108.32686170212764</v>
      </c>
      <c r="G12" s="28">
        <v>2091.4</v>
      </c>
      <c r="H12" s="26">
        <v>194.75423161518597</v>
      </c>
      <c r="I12" s="28">
        <v>470.58</v>
      </c>
    </row>
    <row r="13" spans="1:9" ht="25.5">
      <c r="A13" s="56" t="s">
        <v>76</v>
      </c>
      <c r="B13" s="28">
        <v>4853.42</v>
      </c>
      <c r="C13" s="28">
        <v>4550</v>
      </c>
      <c r="D13" s="28">
        <v>2944.1000000000004</v>
      </c>
      <c r="E13" s="26">
        <v>60.66031787893898</v>
      </c>
      <c r="F13" s="26">
        <v>64.70549450549451</v>
      </c>
      <c r="G13" s="28">
        <v>4418.07</v>
      </c>
      <c r="H13" s="26">
        <v>66.63769474001093</v>
      </c>
      <c r="I13" s="28">
        <v>164.36</v>
      </c>
    </row>
    <row r="14" spans="1:9" ht="63.75">
      <c r="A14" s="57" t="s">
        <v>78</v>
      </c>
      <c r="B14" s="28">
        <v>2903.86</v>
      </c>
      <c r="C14" s="28">
        <v>2400</v>
      </c>
      <c r="D14" s="28">
        <v>2905.45</v>
      </c>
      <c r="E14" s="26">
        <v>100.05475470580537</v>
      </c>
      <c r="F14" s="26">
        <v>121.06041666666665</v>
      </c>
      <c r="G14" s="28">
        <v>2678.4700000000003</v>
      </c>
      <c r="H14" s="26">
        <v>108.47424089125506</v>
      </c>
      <c r="I14" s="28">
        <v>226.01</v>
      </c>
    </row>
    <row r="15" spans="1:9" ht="37.5" customHeight="1">
      <c r="A15" s="58" t="s">
        <v>82</v>
      </c>
      <c r="B15" s="35">
        <v>23712</v>
      </c>
      <c r="C15" s="35">
        <v>19288.96</v>
      </c>
      <c r="D15" s="35">
        <v>17640.08</v>
      </c>
      <c r="E15" s="26">
        <v>74.39304993252362</v>
      </c>
      <c r="F15" s="26">
        <v>91.4516905006802</v>
      </c>
      <c r="G15" s="35">
        <v>19197.35</v>
      </c>
      <c r="H15" s="26">
        <v>91.88809913868322</v>
      </c>
      <c r="I15" s="35">
        <v>1993.93</v>
      </c>
    </row>
    <row r="16" spans="1:9" ht="39.75" customHeight="1">
      <c r="A16" s="39" t="s">
        <v>83</v>
      </c>
      <c r="B16" s="28">
        <v>10865.8</v>
      </c>
      <c r="C16" s="28">
        <v>8700.109999999999</v>
      </c>
      <c r="D16" s="28">
        <v>8117.37</v>
      </c>
      <c r="E16" s="26">
        <v>74.70568204826152</v>
      </c>
      <c r="F16" s="26">
        <v>93.30192376877994</v>
      </c>
      <c r="G16" s="28">
        <v>8700.109999999999</v>
      </c>
      <c r="H16" s="26">
        <v>93.30192376877994</v>
      </c>
      <c r="I16" s="28">
        <v>823.01</v>
      </c>
    </row>
    <row r="17" spans="1:9" ht="37.5" customHeight="1">
      <c r="A17" s="39" t="s">
        <v>84</v>
      </c>
      <c r="B17" s="28">
        <v>56</v>
      </c>
      <c r="C17" s="28">
        <v>50</v>
      </c>
      <c r="D17" s="28">
        <v>57.080000000000005</v>
      </c>
      <c r="E17" s="26">
        <v>101.92857142857143</v>
      </c>
      <c r="F17" s="26">
        <v>114.16000000000001</v>
      </c>
      <c r="G17" s="28">
        <v>65.07</v>
      </c>
      <c r="H17" s="26">
        <v>87.72091593668358</v>
      </c>
      <c r="I17" s="28">
        <v>6.72</v>
      </c>
    </row>
    <row r="18" spans="1:9" ht="56.25" customHeight="1">
      <c r="A18" s="39" t="s">
        <v>85</v>
      </c>
      <c r="B18" s="28">
        <v>14192.6</v>
      </c>
      <c r="C18" s="28">
        <v>11828.849999999999</v>
      </c>
      <c r="D18" s="28">
        <v>10923.130000000001</v>
      </c>
      <c r="E18" s="26">
        <v>76.9635584741344</v>
      </c>
      <c r="F18" s="26">
        <v>92.34312718480666</v>
      </c>
      <c r="G18" s="28">
        <v>11828.849999999999</v>
      </c>
      <c r="H18" s="26">
        <v>92.34312718480666</v>
      </c>
      <c r="I18" s="28">
        <v>1196.92</v>
      </c>
    </row>
    <row r="19" spans="1:9" ht="55.5" customHeight="1">
      <c r="A19" s="39" t="s">
        <v>86</v>
      </c>
      <c r="B19" s="28">
        <v>-1402.4</v>
      </c>
      <c r="C19" s="28">
        <v>-1290</v>
      </c>
      <c r="D19" s="28">
        <v>-1457.5000000000002</v>
      </c>
      <c r="E19" s="26">
        <v>103.92897889332573</v>
      </c>
      <c r="F19" s="26">
        <v>112.98449612403103</v>
      </c>
      <c r="G19" s="28">
        <v>-1396.6800000000003</v>
      </c>
      <c r="H19" s="26">
        <v>104.35461236646906</v>
      </c>
      <c r="I19" s="28">
        <v>-32.72</v>
      </c>
    </row>
    <row r="20" spans="1:9" ht="15.75" customHeight="1">
      <c r="A20" s="59" t="s">
        <v>7</v>
      </c>
      <c r="B20" s="35">
        <v>34616.2</v>
      </c>
      <c r="C20" s="35">
        <v>32017.48</v>
      </c>
      <c r="D20" s="35">
        <v>27958.049999999996</v>
      </c>
      <c r="E20" s="26">
        <v>80.7657975167696</v>
      </c>
      <c r="F20" s="26">
        <v>87.32120704065403</v>
      </c>
      <c r="G20" s="35">
        <v>31865.53</v>
      </c>
      <c r="H20" s="26">
        <v>87.73759607952542</v>
      </c>
      <c r="I20" s="35">
        <v>7198.65</v>
      </c>
    </row>
    <row r="21" spans="1:9" ht="12.75">
      <c r="A21" s="56" t="s">
        <v>89</v>
      </c>
      <c r="B21" s="28">
        <v>32762</v>
      </c>
      <c r="C21" s="28">
        <v>30809.059999999998</v>
      </c>
      <c r="D21" s="28">
        <v>27055.579999999998</v>
      </c>
      <c r="E21" s="26">
        <v>82.58219888895671</v>
      </c>
      <c r="F21" s="26">
        <v>87.81696033569347</v>
      </c>
      <c r="G21" s="28">
        <v>30810.449999999997</v>
      </c>
      <c r="H21" s="26">
        <v>87.81299851186854</v>
      </c>
      <c r="I21" s="28">
        <v>7173.86</v>
      </c>
    </row>
    <row r="22" spans="1:9" ht="15" customHeight="1">
      <c r="A22" s="56" t="s">
        <v>87</v>
      </c>
      <c r="B22" s="28">
        <v>895.2</v>
      </c>
      <c r="C22" s="28">
        <v>895.2</v>
      </c>
      <c r="D22" s="28">
        <v>577.4399999999999</v>
      </c>
      <c r="E22" s="26">
        <v>64.50402144772117</v>
      </c>
      <c r="F22" s="26">
        <v>64.50402144772117</v>
      </c>
      <c r="G22" s="28">
        <v>741.8599999999998</v>
      </c>
      <c r="H22" s="26">
        <v>77.83678861240666</v>
      </c>
      <c r="I22" s="28">
        <v>3</v>
      </c>
    </row>
    <row r="23" spans="1:9" ht="28.5" customHeight="1">
      <c r="A23" s="56" t="s">
        <v>88</v>
      </c>
      <c r="B23" s="28">
        <v>959</v>
      </c>
      <c r="C23" s="28">
        <v>313.21999999999997</v>
      </c>
      <c r="D23" s="28">
        <v>325.03000000000003</v>
      </c>
      <c r="E23" s="26">
        <v>33.892596454640255</v>
      </c>
      <c r="F23" s="26">
        <v>103.77051273865017</v>
      </c>
      <c r="G23" s="28">
        <v>313.21999999999997</v>
      </c>
      <c r="H23" s="26">
        <v>103.77051273865017</v>
      </c>
      <c r="I23" s="28">
        <v>21.79</v>
      </c>
    </row>
    <row r="24" spans="1:9" ht="16.5" customHeight="1">
      <c r="A24" s="59" t="s">
        <v>8</v>
      </c>
      <c r="B24" s="35">
        <v>36295.600000000006</v>
      </c>
      <c r="C24" s="35">
        <v>19731.73</v>
      </c>
      <c r="D24" s="35">
        <v>16875.77</v>
      </c>
      <c r="E24" s="26">
        <v>46.495360319157136</v>
      </c>
      <c r="F24" s="26">
        <v>85.52605372159461</v>
      </c>
      <c r="G24" s="35">
        <v>17923.7</v>
      </c>
      <c r="H24" s="26">
        <v>94.15338350898531</v>
      </c>
      <c r="I24" s="35">
        <v>5970.57</v>
      </c>
    </row>
    <row r="25" spans="1:9" ht="12.75">
      <c r="A25" s="56" t="s">
        <v>106</v>
      </c>
      <c r="B25" s="28">
        <v>18923.7</v>
      </c>
      <c r="C25" s="28">
        <v>8200</v>
      </c>
      <c r="D25" s="28">
        <v>7023.02</v>
      </c>
      <c r="E25" s="26">
        <v>37.11229833489222</v>
      </c>
      <c r="F25" s="26">
        <v>85.64658536585367</v>
      </c>
      <c r="G25" s="28">
        <v>6391.97</v>
      </c>
      <c r="H25" s="26">
        <v>109.87254320655448</v>
      </c>
      <c r="I25" s="28">
        <v>3359.13</v>
      </c>
    </row>
    <row r="26" spans="1:9" ht="12.75">
      <c r="A26" s="56" t="s">
        <v>107</v>
      </c>
      <c r="B26" s="28">
        <v>17371.9</v>
      </c>
      <c r="C26" s="28">
        <v>11531.73</v>
      </c>
      <c r="D26" s="28">
        <v>9852.75</v>
      </c>
      <c r="E26" s="26">
        <v>56.71659403979991</v>
      </c>
      <c r="F26" s="26">
        <v>85.44034589779677</v>
      </c>
      <c r="G26" s="28">
        <v>11531.73</v>
      </c>
      <c r="H26" s="26">
        <v>85.44034589779677</v>
      </c>
      <c r="I26" s="28">
        <v>2611.44</v>
      </c>
    </row>
    <row r="27" spans="1:9" ht="12.75">
      <c r="A27" s="52" t="s">
        <v>9</v>
      </c>
      <c r="B27" s="35">
        <v>14814.9</v>
      </c>
      <c r="C27" s="35">
        <v>11616.8</v>
      </c>
      <c r="D27" s="35">
        <v>11847.140000000001</v>
      </c>
      <c r="E27" s="26">
        <v>79.9677351855227</v>
      </c>
      <c r="F27" s="26">
        <v>101.98281798774191</v>
      </c>
      <c r="G27" s="35">
        <v>12846.61</v>
      </c>
      <c r="H27" s="26">
        <v>92.21997087169301</v>
      </c>
      <c r="I27" s="35">
        <v>1346.1200000000001</v>
      </c>
    </row>
    <row r="28" spans="1:9" ht="25.5">
      <c r="A28" s="56" t="s">
        <v>10</v>
      </c>
      <c r="B28" s="28">
        <v>14680.1</v>
      </c>
      <c r="C28" s="28">
        <v>11500</v>
      </c>
      <c r="D28" s="28">
        <v>11704.140000000001</v>
      </c>
      <c r="E28" s="26">
        <v>79.72793100864436</v>
      </c>
      <c r="F28" s="26">
        <v>101.77513043478261</v>
      </c>
      <c r="G28" s="28">
        <v>12727.41</v>
      </c>
      <c r="H28" s="26">
        <v>91.96010814454787</v>
      </c>
      <c r="I28" s="28">
        <v>1326.72</v>
      </c>
    </row>
    <row r="29" spans="1:9" ht="25.5">
      <c r="A29" s="56" t="s">
        <v>91</v>
      </c>
      <c r="B29" s="28">
        <v>84.8</v>
      </c>
      <c r="C29" s="28">
        <v>76.8</v>
      </c>
      <c r="D29" s="28">
        <v>88</v>
      </c>
      <c r="E29" s="26">
        <v>103.77358490566037</v>
      </c>
      <c r="F29" s="26">
        <v>114.58333333333334</v>
      </c>
      <c r="G29" s="28">
        <v>76</v>
      </c>
      <c r="H29" s="26">
        <v>115.78947368421053</v>
      </c>
      <c r="I29" s="28">
        <v>14.4</v>
      </c>
    </row>
    <row r="30" spans="1:9" ht="25.5">
      <c r="A30" s="56" t="s">
        <v>90</v>
      </c>
      <c r="B30" s="28">
        <v>50</v>
      </c>
      <c r="C30" s="28">
        <v>40</v>
      </c>
      <c r="D30" s="28">
        <v>55</v>
      </c>
      <c r="E30" s="26">
        <v>110</v>
      </c>
      <c r="F30" s="26">
        <v>137.5</v>
      </c>
      <c r="G30" s="28">
        <v>43.199999999999996</v>
      </c>
      <c r="H30" s="26">
        <v>127.31481481481484</v>
      </c>
      <c r="I30" s="28">
        <v>5</v>
      </c>
    </row>
    <row r="31" spans="1:9" ht="25.5">
      <c r="A31" s="59" t="s">
        <v>11</v>
      </c>
      <c r="B31" s="35">
        <v>0</v>
      </c>
      <c r="C31" s="35">
        <v>0</v>
      </c>
      <c r="D31" s="35">
        <v>0.07</v>
      </c>
      <c r="E31" s="26">
        <v>0</v>
      </c>
      <c r="F31" s="26">
        <v>0</v>
      </c>
      <c r="G31" s="35">
        <v>0.17</v>
      </c>
      <c r="H31" s="26">
        <v>41.1764705882353</v>
      </c>
      <c r="I31" s="35">
        <v>0</v>
      </c>
    </row>
    <row r="32" spans="1:9" ht="25.5">
      <c r="A32" s="56" t="s">
        <v>118</v>
      </c>
      <c r="B32" s="28">
        <v>0</v>
      </c>
      <c r="C32" s="28">
        <v>0</v>
      </c>
      <c r="D32" s="28">
        <v>0</v>
      </c>
      <c r="E32" s="26">
        <v>0</v>
      </c>
      <c r="F32" s="26">
        <v>0</v>
      </c>
      <c r="G32" s="28">
        <v>0.14</v>
      </c>
      <c r="H32" s="26">
        <v>0</v>
      </c>
      <c r="I32" s="28">
        <v>0</v>
      </c>
    </row>
    <row r="33" spans="1:9" ht="25.5">
      <c r="A33" s="56" t="s">
        <v>92</v>
      </c>
      <c r="B33" s="28">
        <v>0</v>
      </c>
      <c r="C33" s="28">
        <v>0</v>
      </c>
      <c r="D33" s="28">
        <v>0.07</v>
      </c>
      <c r="E33" s="26">
        <v>0</v>
      </c>
      <c r="F33" s="26">
        <v>0</v>
      </c>
      <c r="G33" s="28">
        <v>0.03</v>
      </c>
      <c r="H33" s="26">
        <v>233.33333333333334</v>
      </c>
      <c r="I33" s="28">
        <v>0</v>
      </c>
    </row>
    <row r="34" spans="1:9" ht="38.25">
      <c r="A34" s="59" t="s">
        <v>12</v>
      </c>
      <c r="B34" s="35">
        <v>50872.7</v>
      </c>
      <c r="C34" s="35">
        <v>42035.8</v>
      </c>
      <c r="D34" s="35">
        <v>33573.99</v>
      </c>
      <c r="E34" s="26">
        <v>65.99608434386222</v>
      </c>
      <c r="F34" s="26">
        <v>79.86999176892077</v>
      </c>
      <c r="G34" s="35">
        <v>37164.049999999996</v>
      </c>
      <c r="H34" s="26">
        <v>90.33996563883646</v>
      </c>
      <c r="I34" s="35">
        <v>4460.74</v>
      </c>
    </row>
    <row r="35" spans="1:9" ht="76.5" customHeight="1" hidden="1">
      <c r="A35" s="56" t="s">
        <v>115</v>
      </c>
      <c r="B35" s="28"/>
      <c r="C35" s="28"/>
      <c r="D35" s="28"/>
      <c r="E35" s="26" t="s">
        <v>112</v>
      </c>
      <c r="F35" s="26" t="e">
        <v>#DIV/0!</v>
      </c>
      <c r="G35" s="28"/>
      <c r="H35" s="26" t="e">
        <v>#DIV/0!</v>
      </c>
      <c r="I35" s="28"/>
    </row>
    <row r="36" spans="1:9" ht="84" customHeight="1">
      <c r="A36" s="56" t="s">
        <v>119</v>
      </c>
      <c r="B36" s="28">
        <v>26368</v>
      </c>
      <c r="C36" s="28">
        <v>21500</v>
      </c>
      <c r="D36" s="28">
        <v>18605.35</v>
      </c>
      <c r="E36" s="26">
        <v>70.56033828883494</v>
      </c>
      <c r="F36" s="26">
        <v>86.53651162790696</v>
      </c>
      <c r="G36" s="28">
        <v>20420.07</v>
      </c>
      <c r="H36" s="26">
        <v>91.11305690920746</v>
      </c>
      <c r="I36" s="28">
        <v>2968.14</v>
      </c>
    </row>
    <row r="37" spans="1:9" ht="81.75" customHeight="1">
      <c r="A37" s="56" t="s">
        <v>128</v>
      </c>
      <c r="B37" s="28">
        <v>628</v>
      </c>
      <c r="C37" s="28">
        <v>523</v>
      </c>
      <c r="D37" s="28">
        <v>813.99</v>
      </c>
      <c r="E37" s="26">
        <v>129.61624203821657</v>
      </c>
      <c r="F37" s="26">
        <v>155.63862332695984</v>
      </c>
      <c r="G37" s="28">
        <v>185.73000000000002</v>
      </c>
      <c r="H37" s="26" t="s">
        <v>111</v>
      </c>
      <c r="I37" s="28">
        <v>50.85</v>
      </c>
    </row>
    <row r="38" spans="1:9" ht="76.5">
      <c r="A38" s="56" t="s">
        <v>120</v>
      </c>
      <c r="B38" s="28">
        <v>530.18</v>
      </c>
      <c r="C38" s="28">
        <v>441.8</v>
      </c>
      <c r="D38" s="28">
        <v>416.81999999999994</v>
      </c>
      <c r="E38" s="26">
        <v>78.61858236825229</v>
      </c>
      <c r="F38" s="26">
        <v>94.34585785423268</v>
      </c>
      <c r="G38" s="28">
        <v>413.67</v>
      </c>
      <c r="H38" s="26">
        <v>100.7614765392704</v>
      </c>
      <c r="I38" s="28">
        <v>51.99</v>
      </c>
    </row>
    <row r="39" spans="1:9" ht="38.25">
      <c r="A39" s="56" t="s">
        <v>121</v>
      </c>
      <c r="B39" s="28">
        <v>19213.07</v>
      </c>
      <c r="C39" s="28">
        <v>16000</v>
      </c>
      <c r="D39" s="28">
        <v>9988.259999999998</v>
      </c>
      <c r="E39" s="26">
        <v>51.986798569931814</v>
      </c>
      <c r="F39" s="26">
        <v>62.426624999999994</v>
      </c>
      <c r="G39" s="28">
        <v>12803.79</v>
      </c>
      <c r="H39" s="26">
        <v>78.0101829224003</v>
      </c>
      <c r="I39" s="28">
        <v>1139.18</v>
      </c>
    </row>
    <row r="40" spans="1:9" ht="51">
      <c r="A40" s="56" t="s">
        <v>141</v>
      </c>
      <c r="B40" s="28">
        <v>0</v>
      </c>
      <c r="C40" s="28">
        <v>0</v>
      </c>
      <c r="D40" s="28">
        <v>59.62</v>
      </c>
      <c r="E40" s="26">
        <v>0</v>
      </c>
      <c r="F40" s="26">
        <v>0</v>
      </c>
      <c r="G40" s="28"/>
      <c r="H40" s="26">
        <v>0</v>
      </c>
      <c r="I40" s="28">
        <v>0</v>
      </c>
    </row>
    <row r="41" spans="1:9" ht="51">
      <c r="A41" s="60" t="s">
        <v>122</v>
      </c>
      <c r="B41" s="28">
        <v>691</v>
      </c>
      <c r="C41" s="28">
        <v>691</v>
      </c>
      <c r="D41" s="28">
        <v>470.23</v>
      </c>
      <c r="E41" s="26">
        <v>68.0506512301013</v>
      </c>
      <c r="F41" s="26" t="s">
        <v>111</v>
      </c>
      <c r="G41" s="28">
        <v>750.9200000000001</v>
      </c>
      <c r="H41" s="26" t="s">
        <v>111</v>
      </c>
      <c r="I41" s="28">
        <v>0</v>
      </c>
    </row>
    <row r="42" spans="1:9" ht="76.5">
      <c r="A42" s="53" t="s">
        <v>123</v>
      </c>
      <c r="B42" s="27">
        <v>3442.45</v>
      </c>
      <c r="C42" s="27">
        <v>2880</v>
      </c>
      <c r="D42" s="27">
        <v>3219.7199999999993</v>
      </c>
      <c r="E42" s="26">
        <v>93.5298987639617</v>
      </c>
      <c r="F42" s="26">
        <v>111.79583333333332</v>
      </c>
      <c r="G42" s="35">
        <v>2589.87</v>
      </c>
      <c r="H42" s="26">
        <v>124.31975350114098</v>
      </c>
      <c r="I42" s="27">
        <v>250.58</v>
      </c>
    </row>
    <row r="43" spans="1:9" ht="25.5">
      <c r="A43" s="53" t="s">
        <v>13</v>
      </c>
      <c r="B43" s="27">
        <v>515</v>
      </c>
      <c r="C43" s="27">
        <v>469.36</v>
      </c>
      <c r="D43" s="27">
        <v>1571.1299999999997</v>
      </c>
      <c r="E43" s="26">
        <v>305.07378640776693</v>
      </c>
      <c r="F43" s="26">
        <v>334.7387932503834</v>
      </c>
      <c r="G43" s="27">
        <v>419.48</v>
      </c>
      <c r="H43" s="26">
        <v>374.5422904548488</v>
      </c>
      <c r="I43" s="27">
        <v>27.16</v>
      </c>
    </row>
    <row r="44" spans="1:9" ht="25.5">
      <c r="A44" s="59" t="s">
        <v>96</v>
      </c>
      <c r="B44" s="35">
        <v>1829.19</v>
      </c>
      <c r="C44" s="35">
        <v>1509.06</v>
      </c>
      <c r="D44" s="35">
        <v>2168.97</v>
      </c>
      <c r="E44" s="26">
        <v>118.5754350286192</v>
      </c>
      <c r="F44" s="26">
        <v>143.72987157568286</v>
      </c>
      <c r="G44" s="35">
        <v>1949.3999999999999</v>
      </c>
      <c r="H44" s="26">
        <v>111.26346568174823</v>
      </c>
      <c r="I44" s="35">
        <v>169.58</v>
      </c>
    </row>
    <row r="45" spans="1:9" ht="14.25" customHeight="1">
      <c r="A45" s="56" t="s">
        <v>14</v>
      </c>
      <c r="B45" s="28">
        <v>1497.49</v>
      </c>
      <c r="C45" s="28">
        <v>1287.5</v>
      </c>
      <c r="D45" s="28">
        <v>3600.9700000000003</v>
      </c>
      <c r="E45" s="26">
        <v>240.46704819397794</v>
      </c>
      <c r="F45" s="26">
        <v>279.68699029126213</v>
      </c>
      <c r="G45" s="28">
        <v>2135.54</v>
      </c>
      <c r="H45" s="26">
        <v>168.62105135000985</v>
      </c>
      <c r="I45" s="28">
        <v>226.07</v>
      </c>
    </row>
    <row r="46" spans="1:9" ht="69" customHeight="1">
      <c r="A46" s="56" t="s">
        <v>94</v>
      </c>
      <c r="B46" s="28">
        <v>0</v>
      </c>
      <c r="C46" s="28">
        <v>0</v>
      </c>
      <c r="D46" s="28">
        <v>413.05</v>
      </c>
      <c r="E46" s="26" t="s">
        <v>111</v>
      </c>
      <c r="F46" s="26">
        <v>0</v>
      </c>
      <c r="G46" s="28">
        <v>0</v>
      </c>
      <c r="H46" s="26">
        <v>0</v>
      </c>
      <c r="I46" s="28">
        <v>0</v>
      </c>
    </row>
    <row r="47" spans="1:9" ht="76.5">
      <c r="A47" s="60" t="s">
        <v>95</v>
      </c>
      <c r="B47" s="28">
        <v>97.49</v>
      </c>
      <c r="C47" s="28">
        <v>97.5</v>
      </c>
      <c r="D47" s="28">
        <v>134.67</v>
      </c>
      <c r="E47" s="26" t="s">
        <v>112</v>
      </c>
      <c r="F47" s="26">
        <v>138.1230769230769</v>
      </c>
      <c r="G47" s="28">
        <v>100.15</v>
      </c>
      <c r="H47" s="26">
        <v>134.46829755366946</v>
      </c>
      <c r="I47" s="28">
        <v>0</v>
      </c>
    </row>
    <row r="48" spans="1:9" ht="12.75">
      <c r="A48" s="53" t="s">
        <v>93</v>
      </c>
      <c r="B48" s="35">
        <v>1400</v>
      </c>
      <c r="C48" s="35">
        <v>1190</v>
      </c>
      <c r="D48" s="35">
        <v>3053.25</v>
      </c>
      <c r="E48" s="26">
        <v>218.08928571428572</v>
      </c>
      <c r="F48" s="26">
        <v>256.57563025210084</v>
      </c>
      <c r="G48" s="35">
        <v>2035.3899999999999</v>
      </c>
      <c r="H48" s="26">
        <v>150.0081065545178</v>
      </c>
      <c r="I48" s="35">
        <v>226.07</v>
      </c>
    </row>
    <row r="49" spans="1:9" ht="12.75">
      <c r="A49" s="56" t="s">
        <v>15</v>
      </c>
      <c r="B49" s="28">
        <v>1972.8</v>
      </c>
      <c r="C49" s="28">
        <v>1788.8500000000001</v>
      </c>
      <c r="D49" s="28">
        <v>2369.129999999999</v>
      </c>
      <c r="E49" s="26">
        <v>120.08972019464717</v>
      </c>
      <c r="F49" s="26">
        <v>132.4387176118735</v>
      </c>
      <c r="G49" s="28">
        <v>8211.82</v>
      </c>
      <c r="H49" s="26">
        <v>28.85024269893884</v>
      </c>
      <c r="I49" s="28">
        <v>228.26</v>
      </c>
    </row>
    <row r="50" spans="1:9" ht="52.5" customHeight="1" hidden="1">
      <c r="A50" s="56" t="s">
        <v>129</v>
      </c>
      <c r="B50" s="28"/>
      <c r="C50" s="28"/>
      <c r="D50" s="28"/>
      <c r="E50" s="26" t="e">
        <v>#DIV/0!</v>
      </c>
      <c r="F50" s="26" t="e">
        <v>#DIV/0!</v>
      </c>
      <c r="G50" s="28"/>
      <c r="H50" s="26" t="e">
        <v>#DIV/0!</v>
      </c>
      <c r="I50" s="28"/>
    </row>
    <row r="51" spans="1:9" ht="53.25" customHeight="1" hidden="1">
      <c r="A51" s="56" t="s">
        <v>130</v>
      </c>
      <c r="B51" s="28"/>
      <c r="C51" s="28"/>
      <c r="D51" s="28"/>
      <c r="E51" s="26" t="e">
        <v>#DIV/0!</v>
      </c>
      <c r="F51" s="26" t="e">
        <v>#DIV/0!</v>
      </c>
      <c r="G51" s="28"/>
      <c r="H51" s="26" t="e">
        <v>#DIV/0!</v>
      </c>
      <c r="I51" s="28"/>
    </row>
    <row r="52" spans="1:9" ht="63.75" hidden="1">
      <c r="A52" s="56" t="s">
        <v>131</v>
      </c>
      <c r="B52" s="28"/>
      <c r="C52" s="28"/>
      <c r="D52" s="28"/>
      <c r="E52" s="26" t="e">
        <v>#DIV/0!</v>
      </c>
      <c r="F52" s="26" t="e">
        <v>#DIV/0!</v>
      </c>
      <c r="G52" s="28"/>
      <c r="H52" s="26" t="e">
        <v>#DIV/0!</v>
      </c>
      <c r="I52" s="28"/>
    </row>
    <row r="53" spans="1:9" ht="63.75" hidden="1">
      <c r="A53" s="56" t="s">
        <v>132</v>
      </c>
      <c r="B53" s="28"/>
      <c r="C53" s="28"/>
      <c r="D53" s="28"/>
      <c r="E53" s="26" t="e">
        <v>#DIV/0!</v>
      </c>
      <c r="F53" s="26" t="e">
        <v>#DIV/0!</v>
      </c>
      <c r="G53" s="28"/>
      <c r="H53" s="26" t="e">
        <v>#DIV/0!</v>
      </c>
      <c r="I53" s="28"/>
    </row>
    <row r="54" spans="1:9" ht="63.75" hidden="1">
      <c r="A54" s="56" t="s">
        <v>133</v>
      </c>
      <c r="B54" s="28"/>
      <c r="C54" s="28"/>
      <c r="D54" s="28"/>
      <c r="E54" s="26" t="s">
        <v>112</v>
      </c>
      <c r="F54" s="26" t="e">
        <v>#DIV/0!</v>
      </c>
      <c r="G54" s="28"/>
      <c r="H54" s="26" t="e">
        <v>#DIV/0!</v>
      </c>
      <c r="I54" s="28"/>
    </row>
    <row r="55" spans="1:9" ht="29.25" customHeight="1" hidden="1">
      <c r="A55" s="56" t="s">
        <v>134</v>
      </c>
      <c r="B55" s="28"/>
      <c r="C55" s="28"/>
      <c r="D55" s="28"/>
      <c r="E55" s="26" t="e">
        <v>#DIV/0!</v>
      </c>
      <c r="F55" s="26" t="e">
        <v>#DIV/0!</v>
      </c>
      <c r="G55" s="28"/>
      <c r="H55" s="26" t="e">
        <v>#DIV/0!</v>
      </c>
      <c r="I55" s="28"/>
    </row>
    <row r="56" spans="1:9" ht="30.75" customHeight="1" hidden="1">
      <c r="A56" s="56" t="s">
        <v>135</v>
      </c>
      <c r="B56" s="28"/>
      <c r="C56" s="28"/>
      <c r="D56" s="28"/>
      <c r="E56" s="26" t="e">
        <v>#DIV/0!</v>
      </c>
      <c r="F56" s="26" t="e">
        <v>#DIV/0!</v>
      </c>
      <c r="G56" s="28"/>
      <c r="H56" s="26" t="e">
        <v>#DIV/0!</v>
      </c>
      <c r="I56" s="28"/>
    </row>
    <row r="57" spans="1:9" ht="43.5" customHeight="1" hidden="1">
      <c r="A57" s="56" t="s">
        <v>136</v>
      </c>
      <c r="B57" s="28"/>
      <c r="C57" s="28"/>
      <c r="D57" s="28"/>
      <c r="E57" s="26" t="e">
        <v>#DIV/0!</v>
      </c>
      <c r="F57" s="26" t="e">
        <v>#DIV/0!</v>
      </c>
      <c r="G57" s="28"/>
      <c r="H57" s="26" t="e">
        <v>#DIV/0!</v>
      </c>
      <c r="I57" s="28"/>
    </row>
    <row r="58" spans="1:9" ht="40.5" customHeight="1" hidden="1">
      <c r="A58" s="56" t="s">
        <v>137</v>
      </c>
      <c r="B58" s="28"/>
      <c r="C58" s="28"/>
      <c r="D58" s="28"/>
      <c r="E58" s="26" t="s">
        <v>111</v>
      </c>
      <c r="F58" s="26" t="e">
        <v>#DIV/0!</v>
      </c>
      <c r="G58" s="28"/>
      <c r="H58" s="26" t="e">
        <v>#DIV/0!</v>
      </c>
      <c r="I58" s="28"/>
    </row>
    <row r="59" spans="1:9" ht="42" customHeight="1" hidden="1">
      <c r="A59" s="56" t="s">
        <v>138</v>
      </c>
      <c r="B59" s="28"/>
      <c r="C59" s="28"/>
      <c r="D59" s="28"/>
      <c r="E59" s="26" t="e">
        <v>#DIV/0!</v>
      </c>
      <c r="F59" s="26" t="e">
        <v>#DIV/0!</v>
      </c>
      <c r="G59" s="28"/>
      <c r="H59" s="26" t="e">
        <v>#DIV/0!</v>
      </c>
      <c r="I59" s="28"/>
    </row>
    <row r="60" spans="1:9" ht="12.75">
      <c r="A60" s="56" t="s">
        <v>16</v>
      </c>
      <c r="B60" s="28">
        <v>160.35</v>
      </c>
      <c r="C60" s="28">
        <v>140</v>
      </c>
      <c r="D60" s="28">
        <v>111.19</v>
      </c>
      <c r="E60" s="26">
        <v>69.34206423448705</v>
      </c>
      <c r="F60" s="26">
        <v>79.42142857142856</v>
      </c>
      <c r="G60" s="28">
        <v>101.52</v>
      </c>
      <c r="H60" s="26">
        <v>109.52521670606777</v>
      </c>
      <c r="I60" s="28">
        <v>50.55</v>
      </c>
    </row>
    <row r="61" spans="1:9" ht="12.75">
      <c r="A61" s="56" t="s">
        <v>17</v>
      </c>
      <c r="B61" s="28">
        <v>443757.44</v>
      </c>
      <c r="C61" s="28">
        <v>337734.5399999999</v>
      </c>
      <c r="D61" s="28">
        <v>349108.16</v>
      </c>
      <c r="E61" s="26">
        <v>78.6709423959179</v>
      </c>
      <c r="F61" s="26">
        <v>103.36762120924917</v>
      </c>
      <c r="G61" s="28">
        <v>331169.38999999996</v>
      </c>
      <c r="H61" s="26">
        <v>105.41679591824595</v>
      </c>
      <c r="I61" s="28">
        <v>48862.47000000001</v>
      </c>
    </row>
    <row r="62" spans="1:9" ht="12.75">
      <c r="A62" s="56" t="s">
        <v>18</v>
      </c>
      <c r="B62" s="28">
        <v>2244121.4899999998</v>
      </c>
      <c r="C62" s="28">
        <v>1391604.43</v>
      </c>
      <c r="D62" s="28">
        <v>1391195.85</v>
      </c>
      <c r="E62" s="26">
        <v>61.99289370915477</v>
      </c>
      <c r="F62" s="26">
        <v>99.97063964506064</v>
      </c>
      <c r="G62" s="28">
        <v>1495966.6399999997</v>
      </c>
      <c r="H62" s="26">
        <v>92.9964487710769</v>
      </c>
      <c r="I62" s="28">
        <v>172581.47</v>
      </c>
    </row>
    <row r="63" spans="1:9" ht="25.5">
      <c r="A63" s="56" t="s">
        <v>19</v>
      </c>
      <c r="B63" s="28">
        <v>2246390.69</v>
      </c>
      <c r="C63" s="28">
        <v>1393873.63</v>
      </c>
      <c r="D63" s="28">
        <v>1393873.6600000001</v>
      </c>
      <c r="E63" s="26">
        <v>220.36047128652694</v>
      </c>
      <c r="F63" s="26">
        <f>D63/C63*100</f>
        <v>100.00000215227547</v>
      </c>
      <c r="G63" s="28">
        <v>1496056.8499999999</v>
      </c>
      <c r="H63" s="26">
        <v>93.2</v>
      </c>
      <c r="I63" s="28">
        <v>172581.47</v>
      </c>
    </row>
    <row r="64" spans="1:9" ht="12.75">
      <c r="A64" s="56" t="s">
        <v>108</v>
      </c>
      <c r="B64" s="28">
        <v>494427.8</v>
      </c>
      <c r="C64" s="28">
        <v>380873.8</v>
      </c>
      <c r="D64" s="28">
        <v>380873.8</v>
      </c>
      <c r="E64" s="26">
        <v>77.03324934398916</v>
      </c>
      <c r="F64" s="26">
        <v>100</v>
      </c>
      <c r="G64" s="28">
        <v>304148.48</v>
      </c>
      <c r="H64" s="26">
        <v>125.22627106339641</v>
      </c>
      <c r="I64" s="28">
        <v>31403.8</v>
      </c>
    </row>
    <row r="65" spans="1:9" ht="12.75">
      <c r="A65" s="52" t="s">
        <v>109</v>
      </c>
      <c r="B65" s="27">
        <v>727617.27</v>
      </c>
      <c r="C65" s="27">
        <v>238404.05000000002</v>
      </c>
      <c r="D65" s="27">
        <v>238404.06000000003</v>
      </c>
      <c r="E65" s="26">
        <v>32.76503593709369</v>
      </c>
      <c r="F65" s="26">
        <v>100.00000419455961</v>
      </c>
      <c r="G65" s="27">
        <v>387188.1</v>
      </c>
      <c r="H65" s="26">
        <v>61.573188845421654</v>
      </c>
      <c r="I65" s="27">
        <v>48728.48</v>
      </c>
    </row>
    <row r="66" spans="1:9" ht="12.75">
      <c r="A66" s="59" t="s">
        <v>110</v>
      </c>
      <c r="B66" s="35">
        <v>1003783.42</v>
      </c>
      <c r="C66" s="35">
        <v>767585.52</v>
      </c>
      <c r="D66" s="35">
        <v>767585.54</v>
      </c>
      <c r="E66" s="26">
        <v>76.4692387527182</v>
      </c>
      <c r="F66" s="26">
        <v>100.00000260557287</v>
      </c>
      <c r="G66" s="35">
        <v>794989.69</v>
      </c>
      <c r="H66" s="26">
        <v>96.5528924029191</v>
      </c>
      <c r="I66" s="35">
        <v>88674.24</v>
      </c>
    </row>
    <row r="67" spans="1:9" ht="12.75">
      <c r="A67" s="59" t="s">
        <v>124</v>
      </c>
      <c r="B67" s="35">
        <v>20562.2</v>
      </c>
      <c r="C67" s="35">
        <v>7010.259999999999</v>
      </c>
      <c r="D67" s="35">
        <v>7010.259999999999</v>
      </c>
      <c r="E67" s="26">
        <v>34.09294725272587</v>
      </c>
      <c r="F67" s="26" t="s">
        <v>111</v>
      </c>
      <c r="G67" s="35">
        <v>9730.58</v>
      </c>
      <c r="H67" s="26" t="s">
        <v>111</v>
      </c>
      <c r="I67" s="35">
        <v>3774.95</v>
      </c>
    </row>
    <row r="68" spans="1:9" ht="12.75">
      <c r="A68" s="59" t="s">
        <v>113</v>
      </c>
      <c r="B68" s="35"/>
      <c r="C68" s="35"/>
      <c r="D68" s="35"/>
      <c r="E68" s="26" t="s">
        <v>112</v>
      </c>
      <c r="F68" s="26" t="s">
        <v>111</v>
      </c>
      <c r="G68" s="35">
        <v>827.16</v>
      </c>
      <c r="H68" s="26" t="s">
        <v>112</v>
      </c>
      <c r="I68" s="35"/>
    </row>
    <row r="69" spans="1:9" ht="25.5">
      <c r="A69" s="56" t="s">
        <v>21</v>
      </c>
      <c r="B69" s="28">
        <v>-2269.2</v>
      </c>
      <c r="C69" s="28">
        <v>-2269.2</v>
      </c>
      <c r="D69" s="28">
        <v>-2677.8099999999995</v>
      </c>
      <c r="E69" s="26" t="s">
        <v>112</v>
      </c>
      <c r="F69" s="26" t="s">
        <v>111</v>
      </c>
      <c r="G69" s="28">
        <v>-917.3699999999999</v>
      </c>
      <c r="H69" s="26">
        <v>291.90075978067733</v>
      </c>
      <c r="I69" s="28"/>
    </row>
    <row r="70" spans="1:9" ht="12.75" hidden="1">
      <c r="A70" s="56" t="s">
        <v>20</v>
      </c>
      <c r="B70" s="28">
        <v>2687878.9299999997</v>
      </c>
      <c r="C70" s="28">
        <v>1729338.9699999997</v>
      </c>
      <c r="D70" s="28">
        <v>1740304.01</v>
      </c>
      <c r="E70" s="26">
        <v>64.7463689891717</v>
      </c>
      <c r="F70" s="26">
        <v>100.63405961411951</v>
      </c>
      <c r="G70" s="28">
        <v>1827136.0299999996</v>
      </c>
      <c r="H70" s="26">
        <v>95.24764338427502</v>
      </c>
      <c r="I70" s="28">
        <v>221443.94</v>
      </c>
    </row>
    <row r="71" spans="1:9" ht="12.75">
      <c r="A71" s="52" t="s">
        <v>20</v>
      </c>
      <c r="B71" s="35">
        <f>B70</f>
        <v>2687878.9299999997</v>
      </c>
      <c r="C71" s="35">
        <f aca="true" t="shared" si="0" ref="C71:I71">C70</f>
        <v>1729338.9699999997</v>
      </c>
      <c r="D71" s="35">
        <f t="shared" si="0"/>
        <v>1740304.01</v>
      </c>
      <c r="E71" s="35">
        <f t="shared" si="0"/>
        <v>64.7463689891717</v>
      </c>
      <c r="F71" s="35">
        <f t="shared" si="0"/>
        <v>100.63405961411951</v>
      </c>
      <c r="G71" s="35">
        <f t="shared" si="0"/>
        <v>1827136.0299999996</v>
      </c>
      <c r="H71" s="35">
        <f t="shared" si="0"/>
        <v>95.24764338427502</v>
      </c>
      <c r="I71" s="35">
        <f t="shared" si="0"/>
        <v>221443.94</v>
      </c>
    </row>
    <row r="72" spans="1:9" ht="12.75">
      <c r="A72" s="85" t="s">
        <v>22</v>
      </c>
      <c r="B72" s="86"/>
      <c r="C72" s="86"/>
      <c r="D72" s="86"/>
      <c r="E72" s="86"/>
      <c r="F72" s="86"/>
      <c r="G72" s="86"/>
      <c r="H72" s="86"/>
      <c r="I72" s="87"/>
    </row>
    <row r="73" spans="1:9" ht="12.75">
      <c r="A73" s="7" t="s">
        <v>23</v>
      </c>
      <c r="B73" s="35">
        <f>B74+B75+B76+B77+B78+B79+B80+B81</f>
        <v>135854.4</v>
      </c>
      <c r="C73" s="35">
        <f>C74+C75+C76+C77+C78+C79+C80+C81</f>
        <v>88039.3</v>
      </c>
      <c r="D73" s="35">
        <f>D74+D75+D76+D77+D78+D79+D80+D81</f>
        <v>87615</v>
      </c>
      <c r="E73" s="26">
        <f>$D:$D/$B:$B*100</f>
        <v>64.49183832102604</v>
      </c>
      <c r="F73" s="26">
        <f>$D:$D/$C:$C*100</f>
        <v>99.5180561408371</v>
      </c>
      <c r="G73" s="35">
        <f>G74+G75+G76+G77+G78+G79+G80+G81</f>
        <v>78257.7</v>
      </c>
      <c r="H73" s="26">
        <f>$D:$D/$G:$G*100</f>
        <v>111.95703425988752</v>
      </c>
      <c r="I73" s="35">
        <f>I74+I75+I76+I77+I78+I79+I80+I81</f>
        <v>9816.599999999991</v>
      </c>
    </row>
    <row r="74" spans="1:9" ht="14.25" customHeight="1">
      <c r="A74" s="8" t="s">
        <v>24</v>
      </c>
      <c r="B74" s="36">
        <v>2248.1</v>
      </c>
      <c r="C74" s="36">
        <v>1653.9</v>
      </c>
      <c r="D74" s="36">
        <v>1653.9</v>
      </c>
      <c r="E74" s="29">
        <f>$D:$D/$B:$B*100</f>
        <v>73.56879142386904</v>
      </c>
      <c r="F74" s="29">
        <f>$D:$D/$C:$C*100</f>
        <v>100</v>
      </c>
      <c r="G74" s="36">
        <v>989.3</v>
      </c>
      <c r="H74" s="29">
        <f>$D:$D/$G:$G*100</f>
        <v>167.178813302335</v>
      </c>
      <c r="I74" s="36">
        <f>D74-сентябрь!D73</f>
        <v>261.4000000000001</v>
      </c>
    </row>
    <row r="75" spans="1:9" ht="12.75">
      <c r="A75" s="8" t="s">
        <v>25</v>
      </c>
      <c r="B75" s="36">
        <v>5844.9</v>
      </c>
      <c r="C75" s="36">
        <v>4240.5</v>
      </c>
      <c r="D75" s="36">
        <v>4219.3</v>
      </c>
      <c r="E75" s="29">
        <f>$D:$D/$B:$B*100</f>
        <v>72.18771920819862</v>
      </c>
      <c r="F75" s="29">
        <f>$D:$D/$C:$C*100</f>
        <v>99.50005895531187</v>
      </c>
      <c r="G75" s="36">
        <v>3512.7</v>
      </c>
      <c r="H75" s="29">
        <f>$D:$D/$G:$G*100</f>
        <v>120.11558060750991</v>
      </c>
      <c r="I75" s="36">
        <f>D75-сентябрь!D74</f>
        <v>462.4000000000001</v>
      </c>
    </row>
    <row r="76" spans="1:9" ht="25.5">
      <c r="A76" s="8" t="s">
        <v>26</v>
      </c>
      <c r="B76" s="36">
        <v>50956.1</v>
      </c>
      <c r="C76" s="36">
        <v>38310</v>
      </c>
      <c r="D76" s="36">
        <v>38026.7</v>
      </c>
      <c r="E76" s="29">
        <f>$D:$D/$B:$B*100</f>
        <v>74.62639409216953</v>
      </c>
      <c r="F76" s="29">
        <f>$D:$D/$C:$C*100</f>
        <v>99.26050639519707</v>
      </c>
      <c r="G76" s="36">
        <v>31608.5</v>
      </c>
      <c r="H76" s="29">
        <f>$D:$D/$G:$G*100</f>
        <v>120.30529762563866</v>
      </c>
      <c r="I76" s="36">
        <f>D76-сентябрь!D75</f>
        <v>4726.899999999994</v>
      </c>
    </row>
    <row r="77" spans="1:9" ht="12.75">
      <c r="A77" s="8" t="s">
        <v>72</v>
      </c>
      <c r="B77" s="68">
        <v>30.1</v>
      </c>
      <c r="C77" s="68">
        <v>0</v>
      </c>
      <c r="D77" s="68">
        <v>0</v>
      </c>
      <c r="E77" s="29">
        <v>0</v>
      </c>
      <c r="F77" s="29">
        <v>0</v>
      </c>
      <c r="G77" s="68">
        <v>0</v>
      </c>
      <c r="H77" s="29">
        <v>0</v>
      </c>
      <c r="I77" s="36">
        <f>D77-сентябрь!D76</f>
        <v>0</v>
      </c>
    </row>
    <row r="78" spans="1:9" ht="25.5">
      <c r="A78" s="1" t="s">
        <v>27</v>
      </c>
      <c r="B78" s="28">
        <v>13119.3</v>
      </c>
      <c r="C78" s="28">
        <v>10179.5</v>
      </c>
      <c r="D78" s="28">
        <v>10172.9</v>
      </c>
      <c r="E78" s="29">
        <f>$D:$D/$B:$B*100</f>
        <v>77.5414846828718</v>
      </c>
      <c r="F78" s="29">
        <v>0</v>
      </c>
      <c r="G78" s="28">
        <v>9637.3</v>
      </c>
      <c r="H78" s="29">
        <f>$D:$D/$G:$G*100</f>
        <v>105.55757317920995</v>
      </c>
      <c r="I78" s="36">
        <f>D78-сентябрь!D77</f>
        <v>739.6000000000004</v>
      </c>
    </row>
    <row r="79" spans="1:9" ht="12.75">
      <c r="A79" s="8" t="s">
        <v>28</v>
      </c>
      <c r="B79" s="36">
        <v>0</v>
      </c>
      <c r="C79" s="36">
        <v>0</v>
      </c>
      <c r="D79" s="36">
        <v>0</v>
      </c>
      <c r="E79" s="29">
        <v>0</v>
      </c>
      <c r="F79" s="29">
        <v>0</v>
      </c>
      <c r="G79" s="36">
        <v>1096.7</v>
      </c>
      <c r="H79" s="29">
        <v>0</v>
      </c>
      <c r="I79" s="36">
        <f>D79-сентябрь!D78</f>
        <v>0</v>
      </c>
    </row>
    <row r="80" spans="1:9" ht="12.75">
      <c r="A80" s="8" t="s">
        <v>29</v>
      </c>
      <c r="B80" s="36">
        <v>990.5</v>
      </c>
      <c r="C80" s="36">
        <v>0</v>
      </c>
      <c r="D80" s="36">
        <v>0</v>
      </c>
      <c r="E80" s="29">
        <v>0</v>
      </c>
      <c r="F80" s="29">
        <v>0</v>
      </c>
      <c r="G80" s="36">
        <v>0</v>
      </c>
      <c r="H80" s="29">
        <v>0</v>
      </c>
      <c r="I80" s="36">
        <f>D80-сентябрь!D79</f>
        <v>0</v>
      </c>
    </row>
    <row r="81" spans="1:9" ht="12.75">
      <c r="A81" s="1" t="s">
        <v>30</v>
      </c>
      <c r="B81" s="36">
        <v>62665.4</v>
      </c>
      <c r="C81" s="36">
        <v>33655.4</v>
      </c>
      <c r="D81" s="36">
        <v>33542.2</v>
      </c>
      <c r="E81" s="29">
        <f>$D:$D/$B:$B*100</f>
        <v>53.525869139908146</v>
      </c>
      <c r="F81" s="29">
        <f>$D:$D/$C:$C*100</f>
        <v>99.66364981548278</v>
      </c>
      <c r="G81" s="36">
        <v>31413.2</v>
      </c>
      <c r="H81" s="29">
        <f>$D:$D/$G:$G*100</f>
        <v>106.77740567659455</v>
      </c>
      <c r="I81" s="36">
        <f>D81-сентябрь!D80</f>
        <v>3626.2999999999956</v>
      </c>
    </row>
    <row r="82" spans="1:9" ht="12.75">
      <c r="A82" s="7" t="s">
        <v>31</v>
      </c>
      <c r="B82" s="27">
        <v>400.4</v>
      </c>
      <c r="C82" s="27">
        <v>301.8</v>
      </c>
      <c r="D82" s="35">
        <v>301.8</v>
      </c>
      <c r="E82" s="26">
        <f>$D:$D/$B:$B*100</f>
        <v>75.37462537462538</v>
      </c>
      <c r="F82" s="26">
        <f>$D:$D/$C:$C*100</f>
        <v>100</v>
      </c>
      <c r="G82" s="35">
        <v>263.1</v>
      </c>
      <c r="H82" s="26">
        <v>0</v>
      </c>
      <c r="I82" s="35">
        <f>D82-сентябрь!D81</f>
        <v>34.69999999999999</v>
      </c>
    </row>
    <row r="83" spans="1:9" ht="25.5">
      <c r="A83" s="9" t="s">
        <v>32</v>
      </c>
      <c r="B83" s="27">
        <v>4952.3</v>
      </c>
      <c r="C83" s="27">
        <v>3130.8</v>
      </c>
      <c r="D83" s="27">
        <v>2977.1</v>
      </c>
      <c r="E83" s="26">
        <f>$D:$D/$B:$B*100</f>
        <v>60.11550188801162</v>
      </c>
      <c r="F83" s="26">
        <f>$D:$D/$C:$C*100</f>
        <v>95.09071163919765</v>
      </c>
      <c r="G83" s="27">
        <v>3177.2</v>
      </c>
      <c r="H83" s="26">
        <f>$D:$D/$G:$G*100</f>
        <v>93.70200176255823</v>
      </c>
      <c r="I83" s="35">
        <f>D83-сентябрь!D82</f>
        <v>279.9000000000001</v>
      </c>
    </row>
    <row r="84" spans="1:9" ht="12.75">
      <c r="A84" s="7" t="s">
        <v>33</v>
      </c>
      <c r="B84" s="35">
        <f>B85+B86+B87+B88+B89</f>
        <v>318363</v>
      </c>
      <c r="C84" s="35">
        <f>C85+C86+C87+C88+C89</f>
        <v>204927.9</v>
      </c>
      <c r="D84" s="35">
        <f>D85+D86+D87+D88+D89</f>
        <v>91797.29999999999</v>
      </c>
      <c r="E84" s="26">
        <f>$D:$D/$B:$B*100</f>
        <v>28.83416100489064</v>
      </c>
      <c r="F84" s="26">
        <f>$D:$D/$C:$C*100</f>
        <v>44.79492543475046</v>
      </c>
      <c r="G84" s="35">
        <f>G85+G86+G87+G88+G89</f>
        <v>115913.6</v>
      </c>
      <c r="H84" s="26">
        <f>$D:$D/$G:$G*100</f>
        <v>79.19458976340998</v>
      </c>
      <c r="I84" s="35">
        <f>D84-сентябрь!D83</f>
        <v>24680.79999999999</v>
      </c>
    </row>
    <row r="85" spans="1:9" ht="12.75" hidden="1">
      <c r="A85" s="10" t="s">
        <v>64</v>
      </c>
      <c r="B85" s="36"/>
      <c r="C85" s="36"/>
      <c r="D85" s="36"/>
      <c r="E85" s="29">
        <v>0</v>
      </c>
      <c r="F85" s="29">
        <v>0</v>
      </c>
      <c r="G85" s="36"/>
      <c r="H85" s="29">
        <v>0</v>
      </c>
      <c r="I85" s="36">
        <f>D85-сентябрь!D84</f>
        <v>0</v>
      </c>
    </row>
    <row r="86" spans="1:9" ht="12.75">
      <c r="A86" s="10" t="s">
        <v>67</v>
      </c>
      <c r="B86" s="36">
        <v>48299.2</v>
      </c>
      <c r="C86" s="36">
        <v>47977.7</v>
      </c>
      <c r="D86" s="36">
        <v>6275.8</v>
      </c>
      <c r="E86" s="29">
        <v>0</v>
      </c>
      <c r="F86" s="29">
        <v>0</v>
      </c>
      <c r="G86" s="36">
        <v>0</v>
      </c>
      <c r="H86" s="29">
        <v>0</v>
      </c>
      <c r="I86" s="36">
        <f>D86-сентябрь!D85</f>
        <v>0</v>
      </c>
    </row>
    <row r="87" spans="1:9" ht="12.75">
      <c r="A87" s="8" t="s">
        <v>34</v>
      </c>
      <c r="B87" s="36">
        <v>26190.4</v>
      </c>
      <c r="C87" s="36">
        <v>16511.2</v>
      </c>
      <c r="D87" s="36">
        <v>16511.2</v>
      </c>
      <c r="E87" s="29">
        <f>$D:$D/$B:$B*100</f>
        <v>63.04294703402773</v>
      </c>
      <c r="F87" s="29">
        <v>0</v>
      </c>
      <c r="G87" s="36">
        <v>14463.3</v>
      </c>
      <c r="H87" s="29">
        <v>0</v>
      </c>
      <c r="I87" s="36">
        <f>D87-сентябрь!D86</f>
        <v>1984.2000000000007</v>
      </c>
    </row>
    <row r="88" spans="1:9" ht="12.75">
      <c r="A88" s="10" t="s">
        <v>77</v>
      </c>
      <c r="B88" s="28">
        <v>218452.4</v>
      </c>
      <c r="C88" s="28">
        <v>117520.6</v>
      </c>
      <c r="D88" s="28">
        <v>46096.9</v>
      </c>
      <c r="E88" s="29">
        <f>$D:$D/$B:$B*100</f>
        <v>21.101576361715413</v>
      </c>
      <c r="F88" s="29">
        <f>$D:$D/$C:$C*100</f>
        <v>39.22452744455015</v>
      </c>
      <c r="G88" s="28">
        <v>93384.1</v>
      </c>
      <c r="H88" s="29">
        <v>0</v>
      </c>
      <c r="I88" s="36">
        <f>D88-сентябрь!D87</f>
        <v>6664.0999999999985</v>
      </c>
    </row>
    <row r="89" spans="1:9" ht="12.75">
      <c r="A89" s="8" t="s">
        <v>35</v>
      </c>
      <c r="B89" s="36">
        <v>25421</v>
      </c>
      <c r="C89" s="36">
        <v>22918.4</v>
      </c>
      <c r="D89" s="36">
        <v>22913.4</v>
      </c>
      <c r="E89" s="29">
        <f>$D:$D/$B:$B*100</f>
        <v>90.13571456669683</v>
      </c>
      <c r="F89" s="29">
        <f>$D:$D/$C:$C*100</f>
        <v>99.97818346830493</v>
      </c>
      <c r="G89" s="36">
        <v>8066.2</v>
      </c>
      <c r="H89" s="29">
        <f>$D:$D/$G:$G*100</f>
        <v>284.06684684237933</v>
      </c>
      <c r="I89" s="36">
        <f>D89-сентябрь!D88</f>
        <v>16032.500000000002</v>
      </c>
    </row>
    <row r="90" spans="1:9" ht="12.75">
      <c r="A90" s="7" t="s">
        <v>36</v>
      </c>
      <c r="B90" s="35">
        <f>B92+B93+B94+B91</f>
        <v>220630.09999999998</v>
      </c>
      <c r="C90" s="35">
        <f>C92+C93+C94+C91</f>
        <v>101236.6</v>
      </c>
      <c r="D90" s="35">
        <f>D92+D93+D94+D91</f>
        <v>74616.3</v>
      </c>
      <c r="E90" s="35">
        <f>E92+E93+E94+E91</f>
        <v>150.3591617645654</v>
      </c>
      <c r="F90" s="26">
        <f>$D:$D/$C:$C*100</f>
        <v>73.70486563159963</v>
      </c>
      <c r="G90" s="35">
        <f>G92+G93+G94+G91</f>
        <v>216741.40000000002</v>
      </c>
      <c r="H90" s="35">
        <f>H92+H93+H94</f>
        <v>163.42245907959534</v>
      </c>
      <c r="I90" s="35">
        <f>D90-сентябрь!D89</f>
        <v>28743.700000000004</v>
      </c>
    </row>
    <row r="91" spans="1:9" ht="12.75">
      <c r="A91" s="8" t="s">
        <v>37</v>
      </c>
      <c r="B91" s="67">
        <v>100266.2</v>
      </c>
      <c r="C91" s="67">
        <v>23141.6</v>
      </c>
      <c r="D91" s="67">
        <v>21198.4</v>
      </c>
      <c r="E91" s="48">
        <f aca="true" t="shared" si="1" ref="E91:E96">$D:$D/$B:$B*100</f>
        <v>21.142119677418712</v>
      </c>
      <c r="F91" s="29">
        <v>0</v>
      </c>
      <c r="G91" s="67">
        <v>132228.6</v>
      </c>
      <c r="H91" s="29">
        <v>0</v>
      </c>
      <c r="I91" s="36">
        <f>D91-сентябрь!D90</f>
        <v>16559.800000000003</v>
      </c>
    </row>
    <row r="92" spans="1:9" ht="12.75">
      <c r="A92" s="8" t="s">
        <v>38</v>
      </c>
      <c r="B92" s="36">
        <v>22996.9</v>
      </c>
      <c r="C92" s="36">
        <v>7694.2</v>
      </c>
      <c r="D92" s="36">
        <v>7203.2</v>
      </c>
      <c r="E92" s="29">
        <f t="shared" si="1"/>
        <v>31.322482595480256</v>
      </c>
      <c r="F92" s="29">
        <v>0</v>
      </c>
      <c r="G92" s="36">
        <v>6925.6</v>
      </c>
      <c r="H92" s="29">
        <v>0</v>
      </c>
      <c r="I92" s="36">
        <f>D92-сентябрь!D91</f>
        <v>7108.599999999999</v>
      </c>
    </row>
    <row r="93" spans="1:9" ht="12.75">
      <c r="A93" s="8" t="s">
        <v>39</v>
      </c>
      <c r="B93" s="36">
        <v>71961.1</v>
      </c>
      <c r="C93" s="36">
        <v>49755.6</v>
      </c>
      <c r="D93" s="36">
        <v>32991.3</v>
      </c>
      <c r="E93" s="29">
        <f t="shared" si="1"/>
        <v>45.84601958558166</v>
      </c>
      <c r="F93" s="29">
        <f>$D:$D/$C:$C*100</f>
        <v>66.30670718471892</v>
      </c>
      <c r="G93" s="36">
        <v>65924.1</v>
      </c>
      <c r="H93" s="29">
        <f>$D:$D/$G:$G*100</f>
        <v>50.04436920640555</v>
      </c>
      <c r="I93" s="36">
        <f>D93-сентябрь!D92</f>
        <v>3686.7000000000044</v>
      </c>
    </row>
    <row r="94" spans="1:9" ht="12.75">
      <c r="A94" s="8" t="s">
        <v>40</v>
      </c>
      <c r="B94" s="36">
        <v>25405.9</v>
      </c>
      <c r="C94" s="36">
        <v>20645.2</v>
      </c>
      <c r="D94" s="36">
        <v>13223.4</v>
      </c>
      <c r="E94" s="29">
        <f t="shared" si="1"/>
        <v>52.0485399060848</v>
      </c>
      <c r="F94" s="29">
        <f>$D:$D/$C:$C*100</f>
        <v>64.05072365489313</v>
      </c>
      <c r="G94" s="36">
        <v>11663.1</v>
      </c>
      <c r="H94" s="29">
        <f>$D:$D/$G:$G*100</f>
        <v>113.37808987318981</v>
      </c>
      <c r="I94" s="36">
        <f>D94-сентябрь!D93</f>
        <v>1388.6000000000004</v>
      </c>
    </row>
    <row r="95" spans="1:9" ht="12.75">
      <c r="A95" s="11" t="s">
        <v>116</v>
      </c>
      <c r="B95" s="35">
        <f>B96</f>
        <v>1768.4</v>
      </c>
      <c r="C95" s="64">
        <f aca="true" t="shared" si="2" ref="C95:H95">C96</f>
        <v>509.2</v>
      </c>
      <c r="D95" s="64">
        <f t="shared" si="2"/>
        <v>509.2</v>
      </c>
      <c r="E95" s="26">
        <f t="shared" si="1"/>
        <v>28.79439040940963</v>
      </c>
      <c r="F95" s="26">
        <f>$D:$D/$C:$C*100</f>
        <v>100</v>
      </c>
      <c r="G95" s="64">
        <f t="shared" si="2"/>
        <v>0</v>
      </c>
      <c r="H95" s="64">
        <f t="shared" si="2"/>
        <v>0</v>
      </c>
      <c r="I95" s="35">
        <f>D95-сентябрь!D94</f>
        <v>254.2</v>
      </c>
    </row>
    <row r="96" spans="1:9" ht="25.5">
      <c r="A96" s="8" t="s">
        <v>146</v>
      </c>
      <c r="B96" s="80">
        <v>1768.4</v>
      </c>
      <c r="C96" s="81">
        <v>509.2</v>
      </c>
      <c r="D96" s="81">
        <v>509.2</v>
      </c>
      <c r="E96" s="29">
        <f t="shared" si="1"/>
        <v>28.79439040940963</v>
      </c>
      <c r="F96" s="29">
        <f>$D:$D/$C:$C*100</f>
        <v>100</v>
      </c>
      <c r="G96" s="36">
        <v>0</v>
      </c>
      <c r="H96" s="29">
        <v>0</v>
      </c>
      <c r="I96" s="36">
        <f>D96-сентябрь!D95</f>
        <v>254.2</v>
      </c>
    </row>
    <row r="97" spans="1:9" ht="12.75">
      <c r="A97" s="11" t="s">
        <v>41</v>
      </c>
      <c r="B97" s="35">
        <f>B98+B99+B100+B102+B103+B101</f>
        <v>1588881.9999999998</v>
      </c>
      <c r="C97" s="35">
        <f>C98+C99+C100+C102+C103+C101</f>
        <v>1190669.6999999997</v>
      </c>
      <c r="D97" s="35">
        <f>D98+D99+D100+D102+D103+D101</f>
        <v>1157946.2</v>
      </c>
      <c r="E97" s="35">
        <f>E98+E99+E102+E103+E100</f>
        <v>337.78451130241757</v>
      </c>
      <c r="F97" s="35">
        <f>F98+F99+F102+F103+F100</f>
        <v>486.86589566668823</v>
      </c>
      <c r="G97" s="35">
        <f>G98+G99+G100+G102+G103</f>
        <v>1026062.5</v>
      </c>
      <c r="H97" s="35">
        <f>H98+H99+H102+H103+H100</f>
        <v>406.07263638108157</v>
      </c>
      <c r="I97" s="35">
        <f>D97-сентябрь!D96</f>
        <v>122075.19999999984</v>
      </c>
    </row>
    <row r="98" spans="1:9" ht="12.75">
      <c r="A98" s="8" t="s">
        <v>42</v>
      </c>
      <c r="B98" s="36">
        <v>630761.1</v>
      </c>
      <c r="C98" s="36">
        <v>474671.6</v>
      </c>
      <c r="D98" s="36">
        <v>474166.5</v>
      </c>
      <c r="E98" s="29">
        <f aca="true" t="shared" si="3" ref="E98:E110">$D:$D/$B:$B*100</f>
        <v>75.17370681229391</v>
      </c>
      <c r="F98" s="29">
        <f aca="true" t="shared" si="4" ref="F98:F106">$D:$D/$C:$C*100</f>
        <v>99.89358958909698</v>
      </c>
      <c r="G98" s="36">
        <v>416930</v>
      </c>
      <c r="H98" s="29">
        <f>$D:$D/$G:$G*100</f>
        <v>113.72808385100616</v>
      </c>
      <c r="I98" s="36">
        <f>D98-сентябрь!D97</f>
        <v>45153.29999999999</v>
      </c>
    </row>
    <row r="99" spans="1:9" ht="12.75">
      <c r="A99" s="8" t="s">
        <v>43</v>
      </c>
      <c r="B99" s="36">
        <v>629355.7</v>
      </c>
      <c r="C99" s="36">
        <v>480545.3</v>
      </c>
      <c r="D99" s="36">
        <v>456372.4</v>
      </c>
      <c r="E99" s="29">
        <f t="shared" si="3"/>
        <v>72.51422367351246</v>
      </c>
      <c r="F99" s="29">
        <f t="shared" si="4"/>
        <v>94.96969380410131</v>
      </c>
      <c r="G99" s="36">
        <v>394827.7</v>
      </c>
      <c r="H99" s="29">
        <f>$D:$D/$G:$G*100</f>
        <v>115.58773611881841</v>
      </c>
      <c r="I99" s="36">
        <f>D99-сентябрь!D98</f>
        <v>52383.600000000035</v>
      </c>
    </row>
    <row r="100" spans="1:9" ht="12.75">
      <c r="A100" s="8" t="s">
        <v>105</v>
      </c>
      <c r="B100" s="36">
        <v>129038.5</v>
      </c>
      <c r="C100" s="36">
        <v>97953.7</v>
      </c>
      <c r="D100" s="36">
        <v>97146.1</v>
      </c>
      <c r="E100" s="29">
        <f t="shared" si="3"/>
        <v>75.28458560817121</v>
      </c>
      <c r="F100" s="29">
        <f t="shared" si="4"/>
        <v>99.17552884679192</v>
      </c>
      <c r="G100" s="36">
        <v>84822.8</v>
      </c>
      <c r="H100" s="29">
        <v>0</v>
      </c>
      <c r="I100" s="36">
        <f>D100-сентябрь!D99</f>
        <v>10207.200000000012</v>
      </c>
    </row>
    <row r="101" spans="1:9" ht="25.5">
      <c r="A101" s="8" t="s">
        <v>126</v>
      </c>
      <c r="B101" s="36">
        <v>1947.5</v>
      </c>
      <c r="C101" s="36">
        <v>1790.2</v>
      </c>
      <c r="D101" s="36">
        <v>1265</v>
      </c>
      <c r="E101" s="29">
        <f t="shared" si="3"/>
        <v>64.95507060333762</v>
      </c>
      <c r="F101" s="29">
        <f t="shared" si="4"/>
        <v>70.66249581052396</v>
      </c>
      <c r="G101" s="36">
        <v>0</v>
      </c>
      <c r="H101" s="29">
        <v>0</v>
      </c>
      <c r="I101" s="36">
        <f>D101-сентябрь!D100</f>
        <v>98.5</v>
      </c>
    </row>
    <row r="102" spans="1:9" ht="12.75">
      <c r="A102" s="8" t="s">
        <v>44</v>
      </c>
      <c r="B102" s="36">
        <v>46090.9</v>
      </c>
      <c r="C102" s="36">
        <v>20043.4</v>
      </c>
      <c r="D102" s="36">
        <v>19711.4</v>
      </c>
      <c r="E102" s="29">
        <f t="shared" si="3"/>
        <v>42.76635951999202</v>
      </c>
      <c r="F102" s="29">
        <f t="shared" si="4"/>
        <v>98.34359440015167</v>
      </c>
      <c r="G102" s="36">
        <v>28979.5</v>
      </c>
      <c r="H102" s="29">
        <f>$D:$D/$G:$G*100</f>
        <v>68.01842681895823</v>
      </c>
      <c r="I102" s="36">
        <f>D102-сентябрь!D101</f>
        <v>2605.600000000002</v>
      </c>
    </row>
    <row r="103" spans="1:9" ht="12.75">
      <c r="A103" s="8" t="s">
        <v>45</v>
      </c>
      <c r="B103" s="36">
        <v>151688.3</v>
      </c>
      <c r="C103" s="36">
        <v>115665.5</v>
      </c>
      <c r="D103" s="28">
        <v>109284.8</v>
      </c>
      <c r="E103" s="29">
        <f t="shared" si="3"/>
        <v>72.04563568844796</v>
      </c>
      <c r="F103" s="29">
        <f t="shared" si="4"/>
        <v>94.48348902654638</v>
      </c>
      <c r="G103" s="28">
        <v>100502.5</v>
      </c>
      <c r="H103" s="29">
        <f>$D:$D/$G:$G*100</f>
        <v>108.73838959229872</v>
      </c>
      <c r="I103" s="36">
        <f>D103-сентябрь!D102</f>
        <v>11627</v>
      </c>
    </row>
    <row r="104" spans="1:9" ht="25.5">
      <c r="A104" s="11" t="s">
        <v>46</v>
      </c>
      <c r="B104" s="35">
        <f>B105+B106</f>
        <v>231239.69999999998</v>
      </c>
      <c r="C104" s="35">
        <f>C105+C106</f>
        <v>166176.09999999998</v>
      </c>
      <c r="D104" s="35">
        <f>D105+D106</f>
        <v>89201.2</v>
      </c>
      <c r="E104" s="26">
        <f t="shared" si="3"/>
        <v>38.575210052599104</v>
      </c>
      <c r="F104" s="26">
        <f t="shared" si="4"/>
        <v>53.678717938379826</v>
      </c>
      <c r="G104" s="35">
        <f>G105+G106</f>
        <v>93609.5</v>
      </c>
      <c r="H104" s="26">
        <f>$D:$D/$G:$G*100</f>
        <v>95.2907557459446</v>
      </c>
      <c r="I104" s="35">
        <f>D104-сентябрь!D103</f>
        <v>9420.699999999997</v>
      </c>
    </row>
    <row r="105" spans="1:9" ht="12.75">
      <c r="A105" s="8" t="s">
        <v>47</v>
      </c>
      <c r="B105" s="36">
        <v>220391.9</v>
      </c>
      <c r="C105" s="36">
        <v>156192.8</v>
      </c>
      <c r="D105" s="36">
        <v>85762.7</v>
      </c>
      <c r="E105" s="29">
        <f t="shared" si="3"/>
        <v>38.91372595816816</v>
      </c>
      <c r="F105" s="29">
        <f t="shared" si="4"/>
        <v>54.908228804400714</v>
      </c>
      <c r="G105" s="36">
        <v>91440.5</v>
      </c>
      <c r="H105" s="29">
        <f>$D:$D/$G:$G*100</f>
        <v>93.79071636747392</v>
      </c>
      <c r="I105" s="36">
        <f>D105-сентябрь!D104</f>
        <v>8927.300000000003</v>
      </c>
    </row>
    <row r="106" spans="1:9" ht="25.5">
      <c r="A106" s="8" t="s">
        <v>48</v>
      </c>
      <c r="B106" s="36">
        <v>10847.8</v>
      </c>
      <c r="C106" s="36">
        <v>9983.3</v>
      </c>
      <c r="D106" s="36">
        <v>3438.5</v>
      </c>
      <c r="E106" s="29">
        <f t="shared" si="3"/>
        <v>31.697671417245893</v>
      </c>
      <c r="F106" s="29">
        <f t="shared" si="4"/>
        <v>34.442519006741264</v>
      </c>
      <c r="G106" s="36">
        <v>2169</v>
      </c>
      <c r="H106" s="29">
        <v>0</v>
      </c>
      <c r="I106" s="36">
        <f>D106-сентябрь!D105</f>
        <v>493.4000000000001</v>
      </c>
    </row>
    <row r="107" spans="1:9" ht="12.75">
      <c r="A107" s="11" t="s">
        <v>97</v>
      </c>
      <c r="B107" s="35">
        <f>B108</f>
        <v>42.5</v>
      </c>
      <c r="C107" s="35">
        <f>C108</f>
        <v>42.5</v>
      </c>
      <c r="D107" s="35">
        <f>D108</f>
        <v>42.5</v>
      </c>
      <c r="E107" s="26">
        <f t="shared" si="3"/>
        <v>100</v>
      </c>
      <c r="F107" s="26">
        <v>0</v>
      </c>
      <c r="G107" s="35">
        <f>G108</f>
        <v>42.5</v>
      </c>
      <c r="H107" s="26">
        <v>0</v>
      </c>
      <c r="I107" s="35">
        <f>D107-сентябрь!D106</f>
        <v>0</v>
      </c>
    </row>
    <row r="108" spans="1:9" ht="12.75">
      <c r="A108" s="8" t="s">
        <v>98</v>
      </c>
      <c r="B108" s="36">
        <v>42.5</v>
      </c>
      <c r="C108" s="36">
        <v>42.5</v>
      </c>
      <c r="D108" s="36">
        <v>42.5</v>
      </c>
      <c r="E108" s="29">
        <f t="shared" si="3"/>
        <v>100</v>
      </c>
      <c r="F108" s="29">
        <v>0</v>
      </c>
      <c r="G108" s="36">
        <v>42.5</v>
      </c>
      <c r="H108" s="29">
        <v>0</v>
      </c>
      <c r="I108" s="36">
        <f>D108-сентябрь!D107</f>
        <v>0</v>
      </c>
    </row>
    <row r="109" spans="1:9" ht="12.75">
      <c r="A109" s="11" t="s">
        <v>49</v>
      </c>
      <c r="B109" s="35">
        <f>B110+B111+B112+B113+B114</f>
        <v>139492.1</v>
      </c>
      <c r="C109" s="35">
        <f>C110+C111+C112+C113+C114</f>
        <v>110668.50000000001</v>
      </c>
      <c r="D109" s="35">
        <f>D110+D111+D112+D113+D114</f>
        <v>104328.59999999999</v>
      </c>
      <c r="E109" s="26">
        <f t="shared" si="3"/>
        <v>74.79176240088148</v>
      </c>
      <c r="F109" s="26">
        <f>$D:$D/$C:$C*100</f>
        <v>94.27126960246139</v>
      </c>
      <c r="G109" s="35">
        <f>G110+G111+G112+G113+G114</f>
        <v>131828.7</v>
      </c>
      <c r="H109" s="26">
        <v>0</v>
      </c>
      <c r="I109" s="35">
        <f>D109-сентябрь!D108</f>
        <v>25735.699999999997</v>
      </c>
    </row>
    <row r="110" spans="1:9" ht="12.75">
      <c r="A110" s="8" t="s">
        <v>50</v>
      </c>
      <c r="B110" s="36">
        <v>2554.5</v>
      </c>
      <c r="C110" s="36">
        <v>1755.4</v>
      </c>
      <c r="D110" s="36">
        <v>1755.4</v>
      </c>
      <c r="E110" s="29">
        <f t="shared" si="3"/>
        <v>68.71794871794872</v>
      </c>
      <c r="F110" s="29">
        <v>0</v>
      </c>
      <c r="G110" s="36">
        <v>1163.8</v>
      </c>
      <c r="H110" s="29">
        <v>0</v>
      </c>
      <c r="I110" s="36">
        <f>D110-сентябрь!D109</f>
        <v>258</v>
      </c>
    </row>
    <row r="111" spans="1:9" ht="12.75">
      <c r="A111" s="8" t="s">
        <v>51</v>
      </c>
      <c r="B111" s="36">
        <v>0</v>
      </c>
      <c r="C111" s="36">
        <v>0</v>
      </c>
      <c r="D111" s="36">
        <v>0</v>
      </c>
      <c r="E111" s="29">
        <v>0</v>
      </c>
      <c r="F111" s="29">
        <v>0</v>
      </c>
      <c r="G111" s="36">
        <v>51301.7</v>
      </c>
      <c r="H111" s="29">
        <f>$D:$D/$G:$G*100</f>
        <v>0</v>
      </c>
      <c r="I111" s="36">
        <f>D111-сентябрь!D110</f>
        <v>0</v>
      </c>
    </row>
    <row r="112" spans="1:9" ht="12.75">
      <c r="A112" s="8" t="s">
        <v>52</v>
      </c>
      <c r="B112" s="36">
        <v>50347.4</v>
      </c>
      <c r="C112" s="36">
        <v>33930.8</v>
      </c>
      <c r="D112" s="36">
        <v>28529.1</v>
      </c>
      <c r="E112" s="29">
        <f>$D:$D/$B:$B*100</f>
        <v>56.66449508812769</v>
      </c>
      <c r="F112" s="29">
        <f>$D:$D/$C:$C*100</f>
        <v>84.0802456764945</v>
      </c>
      <c r="G112" s="36">
        <v>27605.8</v>
      </c>
      <c r="H112" s="29">
        <v>0</v>
      </c>
      <c r="I112" s="36">
        <f>D112-сентябрь!D111</f>
        <v>8331.599999999999</v>
      </c>
    </row>
    <row r="113" spans="1:9" ht="12.75">
      <c r="A113" s="8" t="s">
        <v>53</v>
      </c>
      <c r="B113" s="28">
        <v>84247.5</v>
      </c>
      <c r="C113" s="28">
        <v>73258.1</v>
      </c>
      <c r="D113" s="28">
        <v>72319.9</v>
      </c>
      <c r="E113" s="29">
        <f>$D:$D/$B:$B*100</f>
        <v>85.84219116294251</v>
      </c>
      <c r="F113" s="29">
        <v>0</v>
      </c>
      <c r="G113" s="28">
        <v>25195</v>
      </c>
      <c r="H113" s="29">
        <v>0</v>
      </c>
      <c r="I113" s="36">
        <f>D113-сентябрь!D112</f>
        <v>17023.399999999994</v>
      </c>
    </row>
    <row r="114" spans="1:9" ht="12.75">
      <c r="A114" s="8" t="s">
        <v>54</v>
      </c>
      <c r="B114" s="36">
        <v>2342.7</v>
      </c>
      <c r="C114" s="36">
        <v>1724.2</v>
      </c>
      <c r="D114" s="36">
        <v>1724.2</v>
      </c>
      <c r="E114" s="29">
        <f>$D:$D/$B:$B*100</f>
        <v>73.59883894651472</v>
      </c>
      <c r="F114" s="29">
        <f>$D:$D/$C:$C*100</f>
        <v>100</v>
      </c>
      <c r="G114" s="36">
        <v>26562.4</v>
      </c>
      <c r="H114" s="29">
        <f>$D:$D/$G:$G*100</f>
        <v>6.4911303195494385</v>
      </c>
      <c r="I114" s="36">
        <f>D114-сентябрь!D113</f>
        <v>122.70000000000005</v>
      </c>
    </row>
    <row r="115" spans="1:9" ht="12.75">
      <c r="A115" s="11" t="s">
        <v>61</v>
      </c>
      <c r="B115" s="27">
        <f>B116+B117+B118</f>
        <v>75344.90000000001</v>
      </c>
      <c r="C115" s="27">
        <f>C116+C117+C118</f>
        <v>55650.6</v>
      </c>
      <c r="D115" s="27">
        <f>D116+D117+D118</f>
        <v>53363.2</v>
      </c>
      <c r="E115" s="26">
        <f>$D:$D/$B:$B*100</f>
        <v>70.82523170115029</v>
      </c>
      <c r="F115" s="26">
        <f>$D:$D/$C:$C*100</f>
        <v>95.88971188091413</v>
      </c>
      <c r="G115" s="27">
        <f>G116+G117+G118</f>
        <v>61293</v>
      </c>
      <c r="H115" s="26">
        <f>$D:$D/$G:$G*100</f>
        <v>87.06247042892336</v>
      </c>
      <c r="I115" s="35">
        <f>D115-сентябрь!D114</f>
        <v>5955.299999999996</v>
      </c>
    </row>
    <row r="116" spans="1:9" ht="12.75">
      <c r="A116" s="41" t="s">
        <v>62</v>
      </c>
      <c r="B116" s="28">
        <v>62998.2</v>
      </c>
      <c r="C116" s="28">
        <v>44798.2</v>
      </c>
      <c r="D116" s="28">
        <v>44633.4</v>
      </c>
      <c r="E116" s="29">
        <f>$D:$D/$B:$B*100</f>
        <v>70.84869091497853</v>
      </c>
      <c r="F116" s="29">
        <f>$D:$D/$C:$C*100</f>
        <v>99.63212807657452</v>
      </c>
      <c r="G116" s="28">
        <v>45233.1</v>
      </c>
      <c r="H116" s="29">
        <v>0</v>
      </c>
      <c r="I116" s="36">
        <f>D116-сентябрь!D115</f>
        <v>5198.4000000000015</v>
      </c>
    </row>
    <row r="117" spans="1:9" ht="24.75" customHeight="1">
      <c r="A117" s="12" t="s">
        <v>63</v>
      </c>
      <c r="B117" s="28">
        <v>8759.1</v>
      </c>
      <c r="C117" s="28">
        <v>7978</v>
      </c>
      <c r="D117" s="28">
        <v>5859.1</v>
      </c>
      <c r="E117" s="29">
        <v>0</v>
      </c>
      <c r="F117" s="29">
        <v>0</v>
      </c>
      <c r="G117" s="28">
        <v>13486.2</v>
      </c>
      <c r="H117" s="29">
        <v>0</v>
      </c>
      <c r="I117" s="36">
        <f>D117-сентябрь!D116</f>
        <v>482.10000000000036</v>
      </c>
    </row>
    <row r="118" spans="1:9" ht="25.5">
      <c r="A118" s="12" t="s">
        <v>73</v>
      </c>
      <c r="B118" s="28">
        <v>3587.6</v>
      </c>
      <c r="C118" s="28">
        <v>2874.4</v>
      </c>
      <c r="D118" s="28">
        <v>2870.7</v>
      </c>
      <c r="E118" s="29">
        <f>$D:$D/$B:$B*100</f>
        <v>80.01728174824395</v>
      </c>
      <c r="F118" s="29">
        <f>$D:$D/$C:$C*100</f>
        <v>99.87127748399665</v>
      </c>
      <c r="G118" s="28">
        <v>2573.7</v>
      </c>
      <c r="H118" s="29">
        <v>0</v>
      </c>
      <c r="I118" s="36">
        <f>D118-сентябрь!D117</f>
        <v>274.7999999999997</v>
      </c>
    </row>
    <row r="119" spans="1:9" ht="26.25" customHeight="1">
      <c r="A119" s="13" t="s">
        <v>80</v>
      </c>
      <c r="B119" s="27">
        <f>B120</f>
        <v>187.7</v>
      </c>
      <c r="C119" s="27">
        <f>C120</f>
        <v>82.8</v>
      </c>
      <c r="D119" s="27">
        <f>D120</f>
        <v>82.8</v>
      </c>
      <c r="E119" s="29">
        <f>$D:$D/$B:$B*100</f>
        <v>44.11294619072989</v>
      </c>
      <c r="F119" s="29">
        <v>0</v>
      </c>
      <c r="G119" s="27">
        <f>G120</f>
        <v>0</v>
      </c>
      <c r="H119" s="29">
        <v>0</v>
      </c>
      <c r="I119" s="36">
        <f>D119-сентябрь!D118</f>
        <v>0</v>
      </c>
    </row>
    <row r="120" spans="1:9" ht="13.5" customHeight="1">
      <c r="A120" s="12" t="s">
        <v>81</v>
      </c>
      <c r="B120" s="28">
        <v>187.7</v>
      </c>
      <c r="C120" s="28">
        <v>82.8</v>
      </c>
      <c r="D120" s="28">
        <v>82.8</v>
      </c>
      <c r="E120" s="29">
        <f>$D:$D/$B:$B*100</f>
        <v>44.11294619072989</v>
      </c>
      <c r="F120" s="29">
        <v>0</v>
      </c>
      <c r="G120" s="28">
        <v>0</v>
      </c>
      <c r="H120" s="29">
        <v>0</v>
      </c>
      <c r="I120" s="36">
        <f>D120-сентябрь!D119</f>
        <v>0</v>
      </c>
    </row>
    <row r="121" spans="1:9" ht="18" customHeight="1">
      <c r="A121" s="14" t="s">
        <v>55</v>
      </c>
      <c r="B121" s="35">
        <f>B73+B82+B83+B84+B90+B97+B104+B107+B109+B115+B119+B95</f>
        <v>2717157.5</v>
      </c>
      <c r="C121" s="35">
        <f>C73+C82+C83+C84+C90+C97+C104+C107+C109+C115+C119+C95</f>
        <v>1921435.7999999998</v>
      </c>
      <c r="D121" s="35">
        <f>D73+D82+D83+D84+D90+D97+D104+D107+D109+D115+D119+D95</f>
        <v>1662781.2</v>
      </c>
      <c r="E121" s="26">
        <f>$D:$D/$B:$B*100</f>
        <v>61.19561343057956</v>
      </c>
      <c r="F121" s="26">
        <f>$D:$D/$C:$C*100</f>
        <v>86.53847294819843</v>
      </c>
      <c r="G121" s="35">
        <f>G73+G82+G83+G84+G90+G97+G104+G107+G109+G115+G119</f>
        <v>1727189.2</v>
      </c>
      <c r="H121" s="26">
        <f>$D:$D/$G:$G*100</f>
        <v>96.27093545976318</v>
      </c>
      <c r="I121" s="35">
        <f>D121-сентябрь!D120</f>
        <v>226996.80000000005</v>
      </c>
    </row>
    <row r="122" spans="1:9" ht="21.75" customHeight="1">
      <c r="A122" s="15" t="s">
        <v>56</v>
      </c>
      <c r="B122" s="30">
        <f>B71-B121</f>
        <v>-29278.570000000298</v>
      </c>
      <c r="C122" s="30">
        <f>C71-C121</f>
        <v>-192096.83000000007</v>
      </c>
      <c r="D122" s="30">
        <f>D71-D121</f>
        <v>77522.81000000006</v>
      </c>
      <c r="E122" s="71"/>
      <c r="F122" s="71"/>
      <c r="G122" s="30">
        <f>G71-G121</f>
        <v>99946.82999999961</v>
      </c>
      <c r="H122" s="71"/>
      <c r="I122" s="35">
        <f>D122-сентябрь!D121</f>
        <v>-5552.89000000013</v>
      </c>
    </row>
    <row r="123" spans="1:9" ht="24" customHeight="1">
      <c r="A123" s="1" t="s">
        <v>57</v>
      </c>
      <c r="B123" s="28" t="s">
        <v>127</v>
      </c>
      <c r="C123" s="44"/>
      <c r="D123" s="44" t="s">
        <v>157</v>
      </c>
      <c r="E123" s="44"/>
      <c r="F123" s="44"/>
      <c r="G123" s="44"/>
      <c r="H123" s="43"/>
      <c r="I123" s="70"/>
    </row>
    <row r="124" spans="1:9" ht="12.75">
      <c r="A124" s="3" t="s">
        <v>58</v>
      </c>
      <c r="B124" s="43">
        <v>12692.099999999999</v>
      </c>
      <c r="C124" s="43">
        <v>0</v>
      </c>
      <c r="D124" s="43">
        <f>D126+D127</f>
        <v>59314.9</v>
      </c>
      <c r="E124" s="43"/>
      <c r="F124" s="43"/>
      <c r="G124" s="27"/>
      <c r="H124" s="27"/>
      <c r="I124" s="35">
        <v>1487.1000000000058</v>
      </c>
    </row>
    <row r="125" spans="1:9" ht="12" customHeight="1">
      <c r="A125" s="1" t="s">
        <v>6</v>
      </c>
      <c r="B125" s="44"/>
      <c r="C125" s="44"/>
      <c r="D125" s="44"/>
      <c r="E125" s="44"/>
      <c r="F125" s="44"/>
      <c r="G125" s="28"/>
      <c r="H125" s="37"/>
      <c r="I125" s="36">
        <v>0</v>
      </c>
    </row>
    <row r="126" spans="1:9" ht="12.75">
      <c r="A126" s="5" t="s">
        <v>59</v>
      </c>
      <c r="B126" s="44">
        <v>2269.2</v>
      </c>
      <c r="C126" s="44"/>
      <c r="D126" s="44">
        <v>26920.5</v>
      </c>
      <c r="E126" s="44"/>
      <c r="F126" s="44"/>
      <c r="G126" s="28"/>
      <c r="H126" s="37"/>
      <c r="I126" s="36">
        <v>-20334.299999999996</v>
      </c>
    </row>
    <row r="127" spans="1:9" ht="12.75">
      <c r="A127" s="1" t="s">
        <v>60</v>
      </c>
      <c r="B127" s="44">
        <v>10422.9</v>
      </c>
      <c r="C127" s="44"/>
      <c r="D127" s="44">
        <v>32394.4</v>
      </c>
      <c r="E127" s="44"/>
      <c r="F127" s="44"/>
      <c r="G127" s="28"/>
      <c r="H127" s="37"/>
      <c r="I127" s="36">
        <v>21821.4</v>
      </c>
    </row>
    <row r="128" spans="1:9" ht="12.75">
      <c r="A128" s="3" t="s">
        <v>99</v>
      </c>
      <c r="B128" s="43">
        <f>B129-B130</f>
        <v>16628.4</v>
      </c>
      <c r="C128" s="43"/>
      <c r="D128" s="43">
        <v>-30900</v>
      </c>
      <c r="E128" s="43"/>
      <c r="F128" s="43"/>
      <c r="G128" s="27"/>
      <c r="H128" s="69"/>
      <c r="I128" s="35">
        <v>-30000</v>
      </c>
    </row>
    <row r="129" spans="1:9" ht="12.75">
      <c r="A129" s="2" t="s">
        <v>100</v>
      </c>
      <c r="B129" s="44">
        <v>47528.4</v>
      </c>
      <c r="C129" s="44"/>
      <c r="D129" s="44">
        <v>0</v>
      </c>
      <c r="E129" s="44"/>
      <c r="F129" s="44"/>
      <c r="G129" s="28"/>
      <c r="H129" s="37"/>
      <c r="I129" s="36">
        <v>0</v>
      </c>
    </row>
    <row r="130" spans="1:9" ht="12.75">
      <c r="A130" s="2" t="s">
        <v>101</v>
      </c>
      <c r="B130" s="44">
        <v>30900</v>
      </c>
      <c r="C130" s="44"/>
      <c r="D130" s="44">
        <v>30900</v>
      </c>
      <c r="E130" s="44"/>
      <c r="F130" s="44"/>
      <c r="G130" s="28"/>
      <c r="H130" s="37"/>
      <c r="I130" s="36">
        <v>30000</v>
      </c>
    </row>
    <row r="131" spans="1:9" ht="12.75">
      <c r="A131" s="16"/>
      <c r="B131" s="83"/>
      <c r="C131" s="83"/>
      <c r="D131" s="83"/>
      <c r="E131" s="25"/>
      <c r="F131" s="25"/>
      <c r="G131" s="25"/>
      <c r="H131" s="25"/>
      <c r="I131" s="25"/>
    </row>
    <row r="132" ht="12.75">
      <c r="D132" s="23" t="s">
        <v>114</v>
      </c>
    </row>
    <row r="133" ht="12" customHeight="1">
      <c r="A133" s="22" t="s">
        <v>79</v>
      </c>
    </row>
    <row r="134" ht="12.75" customHeight="1" hidden="1"/>
    <row r="136" spans="1:9" ht="31.5">
      <c r="A136" s="72" t="s">
        <v>142</v>
      </c>
      <c r="C136" s="24" t="s">
        <v>143</v>
      </c>
      <c r="D136" s="24"/>
      <c r="E136" s="24"/>
      <c r="F136" s="24"/>
      <c r="G136" s="24"/>
      <c r="H136" s="24"/>
      <c r="I136" s="25"/>
    </row>
  </sheetData>
  <sheetProtection/>
  <mergeCells count="5">
    <mergeCell ref="A1:H1"/>
    <mergeCell ref="A2:H2"/>
    <mergeCell ref="A3:H3"/>
    <mergeCell ref="A6:I6"/>
    <mergeCell ref="A72:I72"/>
  </mergeCells>
  <printOptions/>
  <pageMargins left="0.3937007874015748" right="0.15748031496062992" top="0" bottom="0" header="0.35433070866141736" footer="0.275590551181102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36"/>
  <sheetViews>
    <sheetView zoomScalePageLayoutView="0" workbookViewId="0" topLeftCell="A1">
      <pane xSplit="1" ySplit="6" topLeftCell="B63" activePane="bottomRight" state="frozen"/>
      <selection pane="topLeft" activeCell="B131" sqref="B131:B132"/>
      <selection pane="topRight" activeCell="B131" sqref="B131:B132"/>
      <selection pane="bottomLeft" activeCell="B131" sqref="B131:B132"/>
      <selection pane="bottomRight" activeCell="B131" sqref="B131:B132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88" t="s">
        <v>102</v>
      </c>
      <c r="B1" s="88"/>
      <c r="C1" s="88"/>
      <c r="D1" s="88"/>
      <c r="E1" s="88"/>
      <c r="F1" s="88"/>
      <c r="G1" s="88"/>
      <c r="H1" s="88"/>
      <c r="I1" s="31"/>
    </row>
    <row r="2" spans="1:9" ht="15">
      <c r="A2" s="89" t="s">
        <v>162</v>
      </c>
      <c r="B2" s="89"/>
      <c r="C2" s="89"/>
      <c r="D2" s="89"/>
      <c r="E2" s="89"/>
      <c r="F2" s="89"/>
      <c r="G2" s="89"/>
      <c r="H2" s="89"/>
      <c r="I2" s="32"/>
    </row>
    <row r="3" spans="1:9" ht="5.25" customHeight="1" hidden="1">
      <c r="A3" s="90" t="s">
        <v>0</v>
      </c>
      <c r="B3" s="90"/>
      <c r="C3" s="90"/>
      <c r="D3" s="90"/>
      <c r="E3" s="90"/>
      <c r="F3" s="90"/>
      <c r="G3" s="90"/>
      <c r="H3" s="90"/>
      <c r="I3" s="33"/>
    </row>
    <row r="4" spans="1:9" ht="45" customHeight="1">
      <c r="A4" s="4" t="s">
        <v>1</v>
      </c>
      <c r="B4" s="18" t="s">
        <v>2</v>
      </c>
      <c r="C4" s="18" t="s">
        <v>163</v>
      </c>
      <c r="D4" s="18" t="s">
        <v>68</v>
      </c>
      <c r="E4" s="18" t="s">
        <v>66</v>
      </c>
      <c r="F4" s="18" t="s">
        <v>69</v>
      </c>
      <c r="G4" s="18" t="s">
        <v>139</v>
      </c>
      <c r="H4" s="19" t="s">
        <v>65</v>
      </c>
      <c r="I4" s="18" t="s">
        <v>71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91" t="s">
        <v>3</v>
      </c>
      <c r="B6" s="92"/>
      <c r="C6" s="92"/>
      <c r="D6" s="92"/>
      <c r="E6" s="92"/>
      <c r="F6" s="92"/>
      <c r="G6" s="92"/>
      <c r="H6" s="92"/>
      <c r="I6" s="93"/>
    </row>
    <row r="7" spans="1:9" ht="12.75">
      <c r="A7" s="51" t="s">
        <v>104</v>
      </c>
      <c r="B7" s="35">
        <v>455592.17000000004</v>
      </c>
      <c r="C7" s="35">
        <v>392209.45999999996</v>
      </c>
      <c r="D7" s="35">
        <v>390316.0800000001</v>
      </c>
      <c r="E7" s="26">
        <v>85.67225376151659</v>
      </c>
      <c r="F7" s="26">
        <v>99.51725284749637</v>
      </c>
      <c r="G7" s="35">
        <v>370826.69999999995</v>
      </c>
      <c r="H7" s="26">
        <v>105.255657157373</v>
      </c>
      <c r="I7" s="35">
        <v>41207.92</v>
      </c>
    </row>
    <row r="8" spans="1:9" ht="12.75">
      <c r="A8" s="52" t="s">
        <v>4</v>
      </c>
      <c r="B8" s="26">
        <v>285566.45999999996</v>
      </c>
      <c r="C8" s="26">
        <v>240942.23</v>
      </c>
      <c r="D8" s="26">
        <v>257991.25000000003</v>
      </c>
      <c r="E8" s="26">
        <v>90.34368041681088</v>
      </c>
      <c r="F8" s="26">
        <v>107.07597833721387</v>
      </c>
      <c r="G8" s="26">
        <v>222597.74</v>
      </c>
      <c r="H8" s="26">
        <v>115.90021084670492</v>
      </c>
      <c r="I8" s="26">
        <v>26599.579999999998</v>
      </c>
    </row>
    <row r="9" spans="1:9" ht="25.5">
      <c r="A9" s="53" t="s">
        <v>5</v>
      </c>
      <c r="B9" s="27">
        <v>12050</v>
      </c>
      <c r="C9" s="27">
        <v>11401.4</v>
      </c>
      <c r="D9" s="27">
        <v>11163.2</v>
      </c>
      <c r="E9" s="26">
        <v>92.64066390041495</v>
      </c>
      <c r="F9" s="26">
        <v>97.91078288631222</v>
      </c>
      <c r="G9" s="27">
        <v>2528.12</v>
      </c>
      <c r="H9" s="26">
        <v>441.5613182918533</v>
      </c>
      <c r="I9" s="27">
        <v>-377.32</v>
      </c>
    </row>
    <row r="10" spans="1:9" ht="12.75" customHeight="1">
      <c r="A10" s="54" t="s">
        <v>159</v>
      </c>
      <c r="B10" s="46">
        <v>273516.45999999996</v>
      </c>
      <c r="C10" s="46">
        <v>229540.83000000002</v>
      </c>
      <c r="D10" s="46">
        <v>246828.05000000002</v>
      </c>
      <c r="E10" s="47">
        <v>90.24248485813251</v>
      </c>
      <c r="F10" s="26">
        <v>107.5312178665556</v>
      </c>
      <c r="G10" s="46">
        <v>220069.62</v>
      </c>
      <c r="H10" s="47">
        <v>112.15907493274176</v>
      </c>
      <c r="I10" s="46">
        <v>26976.899999999998</v>
      </c>
    </row>
    <row r="11" spans="1:9" ht="51">
      <c r="A11" s="56" t="s">
        <v>74</v>
      </c>
      <c r="B11" s="28">
        <v>261719.37</v>
      </c>
      <c r="C11" s="28">
        <v>218500.83000000002</v>
      </c>
      <c r="D11" s="28">
        <v>236580.68</v>
      </c>
      <c r="E11" s="26">
        <v>90.39479194833764</v>
      </c>
      <c r="F11" s="26">
        <v>108.27449946071141</v>
      </c>
      <c r="G11" s="28">
        <v>210549.00999999998</v>
      </c>
      <c r="H11" s="26">
        <v>112.3637104729203</v>
      </c>
      <c r="I11" s="28">
        <v>26652.17</v>
      </c>
    </row>
    <row r="12" spans="1:9" ht="51" customHeight="1">
      <c r="A12" s="56" t="s">
        <v>75</v>
      </c>
      <c r="B12" s="28">
        <v>4039.81</v>
      </c>
      <c r="C12" s="28">
        <v>3780</v>
      </c>
      <c r="D12" s="28">
        <v>4094.3199999999997</v>
      </c>
      <c r="E12" s="26">
        <v>101.34932088390296</v>
      </c>
      <c r="F12" s="26">
        <v>108.3153439153439</v>
      </c>
      <c r="G12" s="28">
        <v>2100.92</v>
      </c>
      <c r="H12" s="26">
        <v>194.88224206538086</v>
      </c>
      <c r="I12" s="28">
        <v>21.23</v>
      </c>
    </row>
    <row r="13" spans="1:9" ht="25.5">
      <c r="A13" s="56" t="s">
        <v>76</v>
      </c>
      <c r="B13" s="28">
        <v>4853.42</v>
      </c>
      <c r="C13" s="28">
        <v>4660</v>
      </c>
      <c r="D13" s="28">
        <v>3090.9200000000005</v>
      </c>
      <c r="E13" s="26">
        <v>63.68540122223093</v>
      </c>
      <c r="F13" s="26">
        <v>66.32875536480688</v>
      </c>
      <c r="G13" s="28">
        <v>4525.2699999999995</v>
      </c>
      <c r="H13" s="26">
        <v>68.30354873852833</v>
      </c>
      <c r="I13" s="28">
        <v>146.82</v>
      </c>
    </row>
    <row r="14" spans="1:9" ht="63.75">
      <c r="A14" s="57" t="s">
        <v>78</v>
      </c>
      <c r="B14" s="28">
        <v>2903.86</v>
      </c>
      <c r="C14" s="28">
        <v>2600</v>
      </c>
      <c r="D14" s="28">
        <v>3062.1299999999997</v>
      </c>
      <c r="E14" s="26">
        <v>105.45033162755779</v>
      </c>
      <c r="F14" s="26">
        <v>117.77423076923074</v>
      </c>
      <c r="G14" s="28">
        <v>2894.42</v>
      </c>
      <c r="H14" s="26">
        <v>105.79425238907967</v>
      </c>
      <c r="I14" s="28">
        <v>156.68</v>
      </c>
    </row>
    <row r="15" spans="1:9" ht="44.25" customHeight="1">
      <c r="A15" s="58" t="s">
        <v>82</v>
      </c>
      <c r="B15" s="35">
        <v>23712</v>
      </c>
      <c r="C15" s="35">
        <v>21339.619999999995</v>
      </c>
      <c r="D15" s="35">
        <v>19447.92</v>
      </c>
      <c r="E15" s="26">
        <v>82.01720647773278</v>
      </c>
      <c r="F15" s="26">
        <v>91.13526857554166</v>
      </c>
      <c r="G15" s="35">
        <v>21241.71</v>
      </c>
      <c r="H15" s="26">
        <v>91.55534088357294</v>
      </c>
      <c r="I15" s="35">
        <v>1807.8400000000001</v>
      </c>
    </row>
    <row r="16" spans="1:9" ht="39.75" customHeight="1">
      <c r="A16" s="39" t="s">
        <v>83</v>
      </c>
      <c r="B16" s="28">
        <v>10865.8</v>
      </c>
      <c r="C16" s="28">
        <v>9654.689999999999</v>
      </c>
      <c r="D16" s="28">
        <v>8959.369999999999</v>
      </c>
      <c r="E16" s="26">
        <v>82.45476633105707</v>
      </c>
      <c r="F16" s="26">
        <v>92.7981115913613</v>
      </c>
      <c r="G16" s="28">
        <v>9654.689999999999</v>
      </c>
      <c r="H16" s="26">
        <v>92.7981115913613</v>
      </c>
      <c r="I16" s="28">
        <v>842</v>
      </c>
    </row>
    <row r="17" spans="1:9" ht="37.5" customHeight="1">
      <c r="A17" s="39" t="s">
        <v>84</v>
      </c>
      <c r="B17" s="28">
        <v>56</v>
      </c>
      <c r="C17" s="28">
        <v>55</v>
      </c>
      <c r="D17" s="28">
        <v>64.28</v>
      </c>
      <c r="E17" s="26">
        <v>114.78571428571429</v>
      </c>
      <c r="F17" s="26">
        <v>116.87272727272729</v>
      </c>
      <c r="G17" s="28">
        <v>71.11999999999999</v>
      </c>
      <c r="H17" s="26">
        <v>90.38245219347583</v>
      </c>
      <c r="I17" s="28">
        <v>7.2</v>
      </c>
    </row>
    <row r="18" spans="1:9" ht="56.25" customHeight="1">
      <c r="A18" s="39" t="s">
        <v>85</v>
      </c>
      <c r="B18" s="28">
        <v>14192.600000000002</v>
      </c>
      <c r="C18" s="28">
        <v>12969.929999999998</v>
      </c>
      <c r="D18" s="28">
        <v>12038.03</v>
      </c>
      <c r="E18" s="26">
        <v>84.81906063723348</v>
      </c>
      <c r="F18" s="26">
        <v>92.81491881606148</v>
      </c>
      <c r="G18" s="28">
        <v>12969.929999999998</v>
      </c>
      <c r="H18" s="26">
        <v>92.81491881606148</v>
      </c>
      <c r="I18" s="28">
        <v>1114.9</v>
      </c>
    </row>
    <row r="19" spans="1:9" ht="55.5" customHeight="1">
      <c r="A19" s="39" t="s">
        <v>86</v>
      </c>
      <c r="B19" s="28">
        <v>-1402.4</v>
      </c>
      <c r="C19" s="28">
        <v>-1340</v>
      </c>
      <c r="D19" s="28">
        <v>-1613.7600000000002</v>
      </c>
      <c r="E19" s="26">
        <v>115.0713063320023</v>
      </c>
      <c r="F19" s="26">
        <v>120.42985074626867</v>
      </c>
      <c r="G19" s="28">
        <v>-1454.0300000000002</v>
      </c>
      <c r="H19" s="26">
        <v>110.98533042646987</v>
      </c>
      <c r="I19" s="28">
        <v>-156.26</v>
      </c>
    </row>
    <row r="20" spans="1:9" ht="15.75" customHeight="1">
      <c r="A20" s="59" t="s">
        <v>7</v>
      </c>
      <c r="B20" s="35">
        <v>33769.44</v>
      </c>
      <c r="C20" s="35">
        <v>32449.209999999995</v>
      </c>
      <c r="D20" s="35">
        <v>28902.959999999995</v>
      </c>
      <c r="E20" s="26">
        <v>85.58910067800944</v>
      </c>
      <c r="F20" s="26">
        <v>89.0713826315032</v>
      </c>
      <c r="G20" s="35">
        <v>32591.800000000003</v>
      </c>
      <c r="H20" s="26">
        <v>88.68169294116923</v>
      </c>
      <c r="I20" s="35">
        <v>944.91</v>
      </c>
    </row>
    <row r="21" spans="1:9" ht="12.75">
      <c r="A21" s="56" t="s">
        <v>89</v>
      </c>
      <c r="B21" s="28">
        <v>32762</v>
      </c>
      <c r="C21" s="28">
        <v>31534.449999999997</v>
      </c>
      <c r="D21" s="28">
        <v>27998.179999999997</v>
      </c>
      <c r="E21" s="26">
        <v>85.45931261827727</v>
      </c>
      <c r="F21" s="26">
        <v>88.7860102205683</v>
      </c>
      <c r="G21" s="28">
        <v>31536.33</v>
      </c>
      <c r="H21" s="26">
        <v>88.78071735043359</v>
      </c>
      <c r="I21" s="28">
        <v>942.6</v>
      </c>
    </row>
    <row r="22" spans="1:9" ht="18.75" customHeight="1">
      <c r="A22" s="56" t="s">
        <v>87</v>
      </c>
      <c r="B22" s="28">
        <v>577.44</v>
      </c>
      <c r="C22" s="28">
        <v>577.44</v>
      </c>
      <c r="D22" s="28">
        <v>577.44</v>
      </c>
      <c r="E22" s="26">
        <v>100</v>
      </c>
      <c r="F22" s="26">
        <v>100</v>
      </c>
      <c r="G22" s="28">
        <v>718.15</v>
      </c>
      <c r="H22" s="26">
        <v>80.40660029241803</v>
      </c>
      <c r="I22" s="28">
        <v>0</v>
      </c>
    </row>
    <row r="23" spans="1:9" ht="31.5" customHeight="1">
      <c r="A23" s="56" t="s">
        <v>88</v>
      </c>
      <c r="B23" s="28">
        <v>430</v>
      </c>
      <c r="C23" s="28">
        <v>337.32</v>
      </c>
      <c r="D23" s="28">
        <v>327.34</v>
      </c>
      <c r="E23" s="26">
        <v>76.12558139534883</v>
      </c>
      <c r="F23" s="26">
        <v>97.04138503498162</v>
      </c>
      <c r="G23" s="28">
        <v>337.32</v>
      </c>
      <c r="H23" s="26">
        <v>97.04138503498162</v>
      </c>
      <c r="I23" s="28">
        <v>2.31</v>
      </c>
    </row>
    <row r="24" spans="1:9" ht="13.5" customHeight="1">
      <c r="A24" s="59" t="s">
        <v>8</v>
      </c>
      <c r="B24" s="35">
        <v>36295.600000000006</v>
      </c>
      <c r="C24" s="35">
        <v>27749.629999999997</v>
      </c>
      <c r="D24" s="35">
        <v>24952.68</v>
      </c>
      <c r="E24" s="26">
        <v>68.74849844058232</v>
      </c>
      <c r="F24" s="26">
        <v>89.92076651112106</v>
      </c>
      <c r="G24" s="35">
        <v>24928</v>
      </c>
      <c r="H24" s="26">
        <v>100.0990051347882</v>
      </c>
      <c r="I24" s="35">
        <v>8076.91</v>
      </c>
    </row>
    <row r="25" spans="1:9" ht="12.75">
      <c r="A25" s="56" t="s">
        <v>106</v>
      </c>
      <c r="B25" s="28">
        <v>18923.7</v>
      </c>
      <c r="C25" s="28">
        <v>13200</v>
      </c>
      <c r="D25" s="28">
        <v>12249.17</v>
      </c>
      <c r="E25" s="26">
        <v>64.72925484973868</v>
      </c>
      <c r="F25" s="26">
        <v>92.79674242424242</v>
      </c>
      <c r="G25" s="28">
        <v>10378.37</v>
      </c>
      <c r="H25" s="26">
        <v>118.02595205220088</v>
      </c>
      <c r="I25" s="28">
        <v>5226.15</v>
      </c>
    </row>
    <row r="26" spans="1:9" ht="12.75">
      <c r="A26" s="56" t="s">
        <v>107</v>
      </c>
      <c r="B26" s="28">
        <v>17371.9</v>
      </c>
      <c r="C26" s="28">
        <v>14549.63</v>
      </c>
      <c r="D26" s="28">
        <v>12703.51</v>
      </c>
      <c r="E26" s="26">
        <v>73.12677369775326</v>
      </c>
      <c r="F26" s="26">
        <v>87.31156737319094</v>
      </c>
      <c r="G26" s="28">
        <v>14549.630000000001</v>
      </c>
      <c r="H26" s="26">
        <v>87.31156737319093</v>
      </c>
      <c r="I26" s="28">
        <v>2850.76</v>
      </c>
    </row>
    <row r="27" spans="1:9" ht="12.75">
      <c r="A27" s="52" t="s">
        <v>9</v>
      </c>
      <c r="B27" s="35">
        <v>14814.9</v>
      </c>
      <c r="C27" s="35">
        <v>13425.8</v>
      </c>
      <c r="D27" s="35">
        <v>13181.650000000001</v>
      </c>
      <c r="E27" s="26">
        <v>88.97562589015115</v>
      </c>
      <c r="F27" s="26">
        <v>98.18148639187238</v>
      </c>
      <c r="G27" s="35">
        <v>14722.92</v>
      </c>
      <c r="H27" s="26">
        <v>89.53149239417182</v>
      </c>
      <c r="I27" s="35">
        <v>1334.51</v>
      </c>
    </row>
    <row r="28" spans="1:9" ht="25.5">
      <c r="A28" s="56" t="s">
        <v>10</v>
      </c>
      <c r="B28" s="28">
        <v>14680.1</v>
      </c>
      <c r="C28" s="28">
        <v>13300</v>
      </c>
      <c r="D28" s="28">
        <v>13015.850000000002</v>
      </c>
      <c r="E28" s="26">
        <v>88.66322436495665</v>
      </c>
      <c r="F28" s="26">
        <v>97.86353383458648</v>
      </c>
      <c r="G28" s="28">
        <v>14602.12</v>
      </c>
      <c r="H28" s="26">
        <v>89.13671439489609</v>
      </c>
      <c r="I28" s="28">
        <v>1311.71</v>
      </c>
    </row>
    <row r="29" spans="1:9" ht="25.5">
      <c r="A29" s="56" t="s">
        <v>91</v>
      </c>
      <c r="B29" s="28">
        <v>84.8</v>
      </c>
      <c r="C29" s="28">
        <v>80.8</v>
      </c>
      <c r="D29" s="28">
        <v>100.8</v>
      </c>
      <c r="E29" s="26">
        <v>118.86792452830188</v>
      </c>
      <c r="F29" s="26">
        <v>124.75247524752476</v>
      </c>
      <c r="G29" s="28">
        <v>76</v>
      </c>
      <c r="H29" s="26">
        <v>132.6315789473684</v>
      </c>
      <c r="I29" s="28">
        <v>12.8</v>
      </c>
    </row>
    <row r="30" spans="1:9" ht="25.5">
      <c r="A30" s="56" t="s">
        <v>90</v>
      </c>
      <c r="B30" s="28">
        <v>50</v>
      </c>
      <c r="C30" s="28">
        <v>45</v>
      </c>
      <c r="D30" s="28">
        <v>65</v>
      </c>
      <c r="E30" s="26">
        <v>130</v>
      </c>
      <c r="F30" s="26">
        <v>144.44444444444443</v>
      </c>
      <c r="G30" s="28">
        <v>44.8</v>
      </c>
      <c r="H30" s="26">
        <v>145.08928571428572</v>
      </c>
      <c r="I30" s="28">
        <v>10</v>
      </c>
    </row>
    <row r="31" spans="1:9" ht="25.5">
      <c r="A31" s="59" t="s">
        <v>11</v>
      </c>
      <c r="B31" s="35">
        <v>0</v>
      </c>
      <c r="C31" s="35">
        <v>0</v>
      </c>
      <c r="D31" s="35">
        <v>0.07</v>
      </c>
      <c r="E31" s="26">
        <v>0</v>
      </c>
      <c r="F31" s="26">
        <v>0</v>
      </c>
      <c r="G31" s="35">
        <v>0.17</v>
      </c>
      <c r="H31" s="26">
        <v>41.1764705882353</v>
      </c>
      <c r="I31" s="35">
        <v>0</v>
      </c>
    </row>
    <row r="32" spans="1:9" ht="25.5">
      <c r="A32" s="56" t="s">
        <v>118</v>
      </c>
      <c r="B32" s="28">
        <v>0</v>
      </c>
      <c r="C32" s="28">
        <v>0</v>
      </c>
      <c r="D32" s="28">
        <v>0</v>
      </c>
      <c r="E32" s="26">
        <v>0</v>
      </c>
      <c r="F32" s="26">
        <v>0</v>
      </c>
      <c r="G32" s="28">
        <v>0.14</v>
      </c>
      <c r="H32" s="26">
        <v>0</v>
      </c>
      <c r="I32" s="28">
        <v>0</v>
      </c>
    </row>
    <row r="33" spans="1:9" ht="25.5">
      <c r="A33" s="56" t="s">
        <v>92</v>
      </c>
      <c r="B33" s="28">
        <v>0</v>
      </c>
      <c r="C33" s="28">
        <v>0</v>
      </c>
      <c r="D33" s="28">
        <v>0.07</v>
      </c>
      <c r="E33" s="26">
        <v>0</v>
      </c>
      <c r="F33" s="26">
        <v>0</v>
      </c>
      <c r="G33" s="28">
        <v>0.03</v>
      </c>
      <c r="H33" s="26">
        <v>233.33333333333334</v>
      </c>
      <c r="I33" s="28">
        <v>0</v>
      </c>
    </row>
    <row r="34" spans="1:9" ht="38.25">
      <c r="A34" s="59" t="s">
        <v>12</v>
      </c>
      <c r="B34" s="35">
        <v>51058.7</v>
      </c>
      <c r="C34" s="35">
        <v>46193.29</v>
      </c>
      <c r="D34" s="35">
        <v>35634.32</v>
      </c>
      <c r="E34" s="26">
        <v>69.79088774293118</v>
      </c>
      <c r="F34" s="26">
        <v>77.14176669382068</v>
      </c>
      <c r="G34" s="35">
        <v>40178.67999999999</v>
      </c>
      <c r="H34" s="26">
        <v>88.68962345203975</v>
      </c>
      <c r="I34" s="35">
        <v>2060.33</v>
      </c>
    </row>
    <row r="35" spans="1:9" ht="76.5" customHeight="1" hidden="1">
      <c r="A35" s="56" t="s">
        <v>115</v>
      </c>
      <c r="B35" s="28"/>
      <c r="C35" s="28"/>
      <c r="D35" s="28"/>
      <c r="E35" s="26" t="e">
        <v>#DIV/0!</v>
      </c>
      <c r="F35" s="26" t="e">
        <v>#DIV/0!</v>
      </c>
      <c r="G35" s="28"/>
      <c r="H35" s="26" t="e">
        <v>#DIV/0!</v>
      </c>
      <c r="I35" s="28"/>
    </row>
    <row r="36" spans="1:9" ht="84" customHeight="1">
      <c r="A36" s="56" t="s">
        <v>119</v>
      </c>
      <c r="B36" s="28">
        <v>26368</v>
      </c>
      <c r="C36" s="28">
        <v>23500</v>
      </c>
      <c r="D36" s="28">
        <v>19500.649999999998</v>
      </c>
      <c r="E36" s="26">
        <v>73.95574180825241</v>
      </c>
      <c r="F36" s="26">
        <v>82.98148936170212</v>
      </c>
      <c r="G36" s="28">
        <v>21980.53</v>
      </c>
      <c r="H36" s="26">
        <v>88.71783346443421</v>
      </c>
      <c r="I36" s="28">
        <v>895.3</v>
      </c>
    </row>
    <row r="37" spans="1:9" ht="81.75" customHeight="1">
      <c r="A37" s="56" t="s">
        <v>128</v>
      </c>
      <c r="B37" s="28">
        <v>814</v>
      </c>
      <c r="C37" s="28">
        <v>761.2999999999998</v>
      </c>
      <c r="D37" s="28">
        <v>814.61</v>
      </c>
      <c r="E37" s="26">
        <v>100.07493857493857</v>
      </c>
      <c r="F37" s="26">
        <v>107.0024957309865</v>
      </c>
      <c r="G37" s="28">
        <v>185.73000000000002</v>
      </c>
      <c r="H37" s="26">
        <v>438.59904161955524</v>
      </c>
      <c r="I37" s="28">
        <v>0.62</v>
      </c>
    </row>
    <row r="38" spans="1:9" ht="76.5">
      <c r="A38" s="56" t="s">
        <v>120</v>
      </c>
      <c r="B38" s="28">
        <v>530.1800000000001</v>
      </c>
      <c r="C38" s="28">
        <v>485.99</v>
      </c>
      <c r="D38" s="28">
        <v>459.73999999999995</v>
      </c>
      <c r="E38" s="26">
        <v>86.71394620694856</v>
      </c>
      <c r="F38" s="26">
        <v>94.5986542932982</v>
      </c>
      <c r="G38" s="28">
        <v>493.3</v>
      </c>
      <c r="H38" s="26">
        <v>93.19683762416379</v>
      </c>
      <c r="I38" s="28">
        <v>42.92</v>
      </c>
    </row>
    <row r="39" spans="1:9" ht="38.25">
      <c r="A39" s="56" t="s">
        <v>121</v>
      </c>
      <c r="B39" s="28">
        <v>19213.07</v>
      </c>
      <c r="C39" s="28">
        <v>17600</v>
      </c>
      <c r="D39" s="28">
        <v>10848.759999999998</v>
      </c>
      <c r="E39" s="26">
        <v>56.465520606545425</v>
      </c>
      <c r="F39" s="26">
        <v>61.64068181818181</v>
      </c>
      <c r="G39" s="28">
        <v>13678.54</v>
      </c>
      <c r="H39" s="26">
        <v>79.31226578275165</v>
      </c>
      <c r="I39" s="28">
        <v>860.5</v>
      </c>
    </row>
    <row r="40" spans="1:9" ht="51">
      <c r="A40" s="56" t="s">
        <v>141</v>
      </c>
      <c r="B40" s="28">
        <v>0</v>
      </c>
      <c r="C40" s="28">
        <v>0</v>
      </c>
      <c r="D40" s="28">
        <v>59.62</v>
      </c>
      <c r="E40" s="26">
        <v>0</v>
      </c>
      <c r="F40" s="26">
        <v>0</v>
      </c>
      <c r="G40" s="28">
        <v>0</v>
      </c>
      <c r="H40" s="26">
        <v>0</v>
      </c>
      <c r="I40" s="28">
        <v>0</v>
      </c>
    </row>
    <row r="41" spans="1:9" ht="51">
      <c r="A41" s="60" t="s">
        <v>122</v>
      </c>
      <c r="B41" s="28">
        <v>691</v>
      </c>
      <c r="C41" s="28">
        <v>691</v>
      </c>
      <c r="D41" s="28">
        <v>470.23</v>
      </c>
      <c r="E41" s="26">
        <v>68.0506512301013</v>
      </c>
      <c r="F41" s="26">
        <v>68.0506512301013</v>
      </c>
      <c r="G41" s="28">
        <v>890.9200000000001</v>
      </c>
      <c r="H41" s="26">
        <v>52.78027207830108</v>
      </c>
      <c r="I41" s="28">
        <v>0</v>
      </c>
    </row>
    <row r="42" spans="1:9" ht="76.5">
      <c r="A42" s="53" t="s">
        <v>123</v>
      </c>
      <c r="B42" s="27">
        <v>3442.45</v>
      </c>
      <c r="C42" s="27">
        <v>3155</v>
      </c>
      <c r="D42" s="27">
        <v>3480.71</v>
      </c>
      <c r="E42" s="26">
        <v>101.11141774027219</v>
      </c>
      <c r="F42" s="26">
        <v>110.32361331220287</v>
      </c>
      <c r="G42" s="27">
        <v>2949.66</v>
      </c>
      <c r="H42" s="26">
        <v>118.00376992602537</v>
      </c>
      <c r="I42" s="27">
        <v>260.99</v>
      </c>
    </row>
    <row r="43" spans="1:9" ht="25.5">
      <c r="A43" s="53" t="s">
        <v>13</v>
      </c>
      <c r="B43" s="27">
        <v>1600.01</v>
      </c>
      <c r="C43" s="27">
        <v>1563.2099999999998</v>
      </c>
      <c r="D43" s="27">
        <v>1560.3099999999997</v>
      </c>
      <c r="E43" s="26">
        <v>97.51876550771556</v>
      </c>
      <c r="F43" s="26">
        <v>99.81448429833483</v>
      </c>
      <c r="G43" s="27">
        <v>436.41999999999996</v>
      </c>
      <c r="H43" s="26">
        <v>357.52486137207273</v>
      </c>
      <c r="I43" s="27">
        <v>-10.82</v>
      </c>
    </row>
    <row r="44" spans="1:9" ht="25.5">
      <c r="A44" s="59" t="s">
        <v>96</v>
      </c>
      <c r="B44" s="35">
        <v>2627.34</v>
      </c>
      <c r="C44" s="35">
        <v>2465.84</v>
      </c>
      <c r="D44" s="35">
        <v>2233.21</v>
      </c>
      <c r="E44" s="26">
        <v>84.99889622203445</v>
      </c>
      <c r="F44" s="26">
        <v>90.56589235311293</v>
      </c>
      <c r="G44" s="35">
        <v>2150.32</v>
      </c>
      <c r="H44" s="26">
        <v>103.85477510324044</v>
      </c>
      <c r="I44" s="35">
        <v>64.24</v>
      </c>
    </row>
    <row r="45" spans="1:9" ht="14.25" customHeight="1">
      <c r="A45" s="56" t="s">
        <v>14</v>
      </c>
      <c r="B45" s="28">
        <v>3647.7200000000003</v>
      </c>
      <c r="C45" s="28">
        <v>3497.7200000000003</v>
      </c>
      <c r="D45" s="28">
        <v>3774.3500000000004</v>
      </c>
      <c r="E45" s="26">
        <v>103.47148355685196</v>
      </c>
      <c r="F45" s="26">
        <v>107.90886634722048</v>
      </c>
      <c r="G45" s="28">
        <v>2566.92</v>
      </c>
      <c r="H45" s="26">
        <v>147.0380845526935</v>
      </c>
      <c r="I45" s="28">
        <v>173.38</v>
      </c>
    </row>
    <row r="46" spans="1:9" ht="12.75">
      <c r="A46" s="56" t="s">
        <v>94</v>
      </c>
      <c r="B46" s="28">
        <v>413.05</v>
      </c>
      <c r="C46" s="28">
        <v>413.05</v>
      </c>
      <c r="D46" s="28">
        <v>413.05</v>
      </c>
      <c r="E46" s="26">
        <v>100</v>
      </c>
      <c r="F46" s="26">
        <v>100</v>
      </c>
      <c r="G46" s="28"/>
      <c r="H46" s="26" t="e">
        <v>#DIV/0!</v>
      </c>
      <c r="I46" s="28">
        <v>0</v>
      </c>
    </row>
    <row r="47" spans="1:9" ht="76.5">
      <c r="A47" s="60" t="s">
        <v>95</v>
      </c>
      <c r="B47" s="28">
        <v>134.67</v>
      </c>
      <c r="C47" s="28">
        <v>134.67000000000002</v>
      </c>
      <c r="D47" s="28">
        <v>134.67000000000002</v>
      </c>
      <c r="E47" s="26">
        <v>100.00000000000003</v>
      </c>
      <c r="F47" s="26">
        <v>100</v>
      </c>
      <c r="G47" s="28">
        <v>140.85</v>
      </c>
      <c r="H47" s="26">
        <v>95.61235356762515</v>
      </c>
      <c r="I47" s="28">
        <v>0</v>
      </c>
    </row>
    <row r="48" spans="1:9" ht="12.75">
      <c r="A48" s="53" t="s">
        <v>93</v>
      </c>
      <c r="B48" s="35">
        <v>3100</v>
      </c>
      <c r="C48" s="35">
        <v>2950</v>
      </c>
      <c r="D48" s="35">
        <v>3226.63</v>
      </c>
      <c r="E48" s="26">
        <v>104.08483870967741</v>
      </c>
      <c r="F48" s="26">
        <v>109.37728813559322</v>
      </c>
      <c r="G48" s="35">
        <v>2426.07</v>
      </c>
      <c r="H48" s="26">
        <v>132.99822346428584</v>
      </c>
      <c r="I48" s="35">
        <v>173.38</v>
      </c>
    </row>
    <row r="49" spans="1:9" s="84" customFormat="1" ht="12.75">
      <c r="A49" s="59" t="s">
        <v>15</v>
      </c>
      <c r="B49" s="27">
        <v>2500</v>
      </c>
      <c r="C49" s="27">
        <v>2422.9100000000003</v>
      </c>
      <c r="D49" s="27">
        <v>2652.95</v>
      </c>
      <c r="E49" s="26">
        <v>106.118</v>
      </c>
      <c r="F49" s="26">
        <v>109.49436834220006</v>
      </c>
      <c r="G49" s="27">
        <v>9304.489999999998</v>
      </c>
      <c r="H49" s="26">
        <v>28.512578335835713</v>
      </c>
      <c r="I49" s="27">
        <v>283.82</v>
      </c>
    </row>
    <row r="50" spans="1:9" ht="52.5" customHeight="1" hidden="1">
      <c r="A50" s="56" t="s">
        <v>129</v>
      </c>
      <c r="B50" s="28"/>
      <c r="C50" s="28"/>
      <c r="D50" s="28"/>
      <c r="E50" s="26" t="e">
        <v>#DIV/0!</v>
      </c>
      <c r="F50" s="26" t="e">
        <v>#DIV/0!</v>
      </c>
      <c r="G50" s="28"/>
      <c r="H50" s="26" t="e">
        <v>#DIV/0!</v>
      </c>
      <c r="I50" s="28"/>
    </row>
    <row r="51" spans="1:9" ht="89.25" hidden="1">
      <c r="A51" s="56" t="s">
        <v>130</v>
      </c>
      <c r="B51" s="28"/>
      <c r="C51" s="28"/>
      <c r="D51" s="28"/>
      <c r="E51" s="26" t="e">
        <v>#DIV/0!</v>
      </c>
      <c r="F51" s="26" t="e">
        <v>#DIV/0!</v>
      </c>
      <c r="G51" s="28"/>
      <c r="H51" s="26" t="e">
        <v>#DIV/0!</v>
      </c>
      <c r="I51" s="28"/>
    </row>
    <row r="52" spans="1:9" ht="63.75" hidden="1">
      <c r="A52" s="56" t="s">
        <v>131</v>
      </c>
      <c r="B52" s="28"/>
      <c r="C52" s="28"/>
      <c r="D52" s="28"/>
      <c r="E52" s="26" t="e">
        <v>#DIV/0!</v>
      </c>
      <c r="F52" s="26" t="e">
        <v>#DIV/0!</v>
      </c>
      <c r="G52" s="28"/>
      <c r="H52" s="26" t="e">
        <v>#DIV/0!</v>
      </c>
      <c r="I52" s="28"/>
    </row>
    <row r="53" spans="1:9" ht="63.75" hidden="1">
      <c r="A53" s="56" t="s">
        <v>132</v>
      </c>
      <c r="B53" s="28"/>
      <c r="C53" s="28"/>
      <c r="D53" s="28"/>
      <c r="E53" s="26" t="e">
        <v>#DIV/0!</v>
      </c>
      <c r="F53" s="26" t="e">
        <v>#DIV/0!</v>
      </c>
      <c r="G53" s="28"/>
      <c r="H53" s="26" t="e">
        <v>#DIV/0!</v>
      </c>
      <c r="I53" s="28"/>
    </row>
    <row r="54" spans="1:9" ht="63.75" hidden="1">
      <c r="A54" s="56" t="s">
        <v>133</v>
      </c>
      <c r="B54" s="28"/>
      <c r="C54" s="28"/>
      <c r="D54" s="28"/>
      <c r="E54" s="26" t="e">
        <v>#DIV/0!</v>
      </c>
      <c r="F54" s="26" t="e">
        <v>#DIV/0!</v>
      </c>
      <c r="G54" s="28"/>
      <c r="H54" s="26" t="e">
        <v>#DIV/0!</v>
      </c>
      <c r="I54" s="28"/>
    </row>
    <row r="55" spans="1:9" ht="29.25" customHeight="1" hidden="1">
      <c r="A55" s="56" t="s">
        <v>134</v>
      </c>
      <c r="B55" s="28"/>
      <c r="C55" s="28"/>
      <c r="D55" s="28"/>
      <c r="E55" s="26" t="e">
        <v>#DIV/0!</v>
      </c>
      <c r="F55" s="26" t="e">
        <v>#DIV/0!</v>
      </c>
      <c r="G55" s="28"/>
      <c r="H55" s="26" t="e">
        <v>#DIV/0!</v>
      </c>
      <c r="I55" s="28"/>
    </row>
    <row r="56" spans="1:9" ht="38.25" customHeight="1" hidden="1">
      <c r="A56" s="56" t="s">
        <v>135</v>
      </c>
      <c r="B56" s="28"/>
      <c r="C56" s="28"/>
      <c r="D56" s="28"/>
      <c r="E56" s="26" t="e">
        <v>#DIV/0!</v>
      </c>
      <c r="F56" s="26" t="e">
        <v>#DIV/0!</v>
      </c>
      <c r="G56" s="28"/>
      <c r="H56" s="26" t="e">
        <v>#DIV/0!</v>
      </c>
      <c r="I56" s="28"/>
    </row>
    <row r="57" spans="1:9" ht="43.5" customHeight="1" hidden="1">
      <c r="A57" s="56" t="s">
        <v>136</v>
      </c>
      <c r="B57" s="28"/>
      <c r="C57" s="28"/>
      <c r="D57" s="28"/>
      <c r="E57" s="26" t="e">
        <v>#DIV/0!</v>
      </c>
      <c r="F57" s="26" t="e">
        <v>#DIV/0!</v>
      </c>
      <c r="G57" s="28"/>
      <c r="H57" s="26" t="e">
        <v>#DIV/0!</v>
      </c>
      <c r="I57" s="28"/>
    </row>
    <row r="58" spans="1:9" ht="40.5" customHeight="1" hidden="1">
      <c r="A58" s="56" t="s">
        <v>137</v>
      </c>
      <c r="B58" s="28"/>
      <c r="C58" s="28"/>
      <c r="D58" s="28"/>
      <c r="E58" s="26" t="e">
        <v>#DIV/0!</v>
      </c>
      <c r="F58" s="26" t="e">
        <v>#DIV/0!</v>
      </c>
      <c r="G58" s="28"/>
      <c r="H58" s="26" t="e">
        <v>#DIV/0!</v>
      </c>
      <c r="I58" s="28"/>
    </row>
    <row r="59" spans="1:9" ht="12.75" hidden="1">
      <c r="A59" s="56" t="s">
        <v>138</v>
      </c>
      <c r="B59" s="28"/>
      <c r="C59" s="28"/>
      <c r="D59" s="28"/>
      <c r="E59" s="26" t="e">
        <v>#DIV/0!</v>
      </c>
      <c r="F59" s="26" t="e">
        <v>#DIV/0!</v>
      </c>
      <c r="G59" s="28"/>
      <c r="H59" s="26" t="e">
        <v>#DIV/0!</v>
      </c>
      <c r="I59" s="28"/>
    </row>
    <row r="60" spans="1:9" s="84" customFormat="1" ht="12.75">
      <c r="A60" s="59" t="s">
        <v>16</v>
      </c>
      <c r="B60" s="27">
        <v>160.35</v>
      </c>
      <c r="C60" s="27">
        <v>160</v>
      </c>
      <c r="D60" s="27">
        <v>126.3</v>
      </c>
      <c r="E60" s="26">
        <v>78.76520112254444</v>
      </c>
      <c r="F60" s="26">
        <v>78.9375</v>
      </c>
      <c r="G60" s="27">
        <v>107.53</v>
      </c>
      <c r="H60" s="26">
        <v>117.45559378778015</v>
      </c>
      <c r="I60" s="27">
        <v>15.11</v>
      </c>
    </row>
    <row r="61" spans="1:9" s="84" customFormat="1" ht="12.75">
      <c r="A61" s="59" t="s">
        <v>17</v>
      </c>
      <c r="B61" s="27">
        <v>455752.52</v>
      </c>
      <c r="C61" s="27">
        <v>392209.45999999996</v>
      </c>
      <c r="D61" s="27">
        <v>390316.0800000001</v>
      </c>
      <c r="E61" s="26">
        <v>85.64211120544107</v>
      </c>
      <c r="F61" s="26">
        <v>99.51725284749637</v>
      </c>
      <c r="G61" s="27">
        <v>370826.69999999995</v>
      </c>
      <c r="H61" s="26">
        <v>105.255657157373</v>
      </c>
      <c r="I61" s="27">
        <v>41207.92</v>
      </c>
    </row>
    <row r="62" spans="1:9" s="84" customFormat="1" ht="12.75">
      <c r="A62" s="59" t="s">
        <v>18</v>
      </c>
      <c r="B62" s="27">
        <v>2241488.01</v>
      </c>
      <c r="C62" s="27">
        <v>1607979.4100000001</v>
      </c>
      <c r="D62" s="27">
        <v>1607570.82</v>
      </c>
      <c r="E62" s="26">
        <v>71.71891229523017</v>
      </c>
      <c r="F62" s="26">
        <v>99.97458984875931</v>
      </c>
      <c r="G62" s="27">
        <v>1672584.2699999998</v>
      </c>
      <c r="H62" s="26">
        <v>96.11299405559997</v>
      </c>
      <c r="I62" s="27">
        <v>216374.97</v>
      </c>
    </row>
    <row r="63" spans="1:9" s="84" customFormat="1" ht="25.5">
      <c r="A63" s="59" t="s">
        <v>19</v>
      </c>
      <c r="B63" s="27">
        <v>2243757.21</v>
      </c>
      <c r="C63" s="27">
        <v>1610248.61</v>
      </c>
      <c r="D63" s="27">
        <v>1610248.6300000001</v>
      </c>
      <c r="E63" s="26">
        <v>71.76572504473424</v>
      </c>
      <c r="F63" s="26">
        <v>100.00000124204425</v>
      </c>
      <c r="G63" s="27">
        <v>1672686.3299999998</v>
      </c>
      <c r="H63" s="26">
        <v>96.2672200471681</v>
      </c>
      <c r="I63" s="27">
        <v>216374.97</v>
      </c>
    </row>
    <row r="64" spans="1:9" ht="12.75">
      <c r="A64" s="56" t="s">
        <v>108</v>
      </c>
      <c r="B64" s="28">
        <v>494427.79999999993</v>
      </c>
      <c r="C64" s="28">
        <v>421076.7</v>
      </c>
      <c r="D64" s="28">
        <v>421076.69</v>
      </c>
      <c r="E64" s="26">
        <v>85.16444463681049</v>
      </c>
      <c r="F64" s="26">
        <v>99.99999762513575</v>
      </c>
      <c r="G64" s="28">
        <v>336574.57999999996</v>
      </c>
      <c r="H64" s="26">
        <v>125.10650388392375</v>
      </c>
      <c r="I64" s="28">
        <v>40202.89</v>
      </c>
    </row>
    <row r="65" spans="1:9" ht="12.75">
      <c r="A65" s="52" t="s">
        <v>109</v>
      </c>
      <c r="B65" s="27">
        <v>727455.77</v>
      </c>
      <c r="C65" s="27">
        <v>328332.89</v>
      </c>
      <c r="D65" s="27">
        <v>328332.9</v>
      </c>
      <c r="E65" s="26">
        <v>45.13441415139233</v>
      </c>
      <c r="F65" s="26">
        <v>100.0000030456894</v>
      </c>
      <c r="G65" s="27">
        <v>446150.87</v>
      </c>
      <c r="H65" s="26">
        <v>73.59234780826496</v>
      </c>
      <c r="I65" s="27">
        <v>89928.84</v>
      </c>
    </row>
    <row r="66" spans="1:9" ht="12.75">
      <c r="A66" s="59" t="s">
        <v>110</v>
      </c>
      <c r="B66" s="35">
        <v>1001311.43</v>
      </c>
      <c r="C66" s="35">
        <v>850069.18</v>
      </c>
      <c r="D66" s="35">
        <v>850069.2000000001</v>
      </c>
      <c r="E66" s="26">
        <v>84.89558538246187</v>
      </c>
      <c r="F66" s="26">
        <v>100.00000235274969</v>
      </c>
      <c r="G66" s="35">
        <v>880230.2999999999</v>
      </c>
      <c r="H66" s="26">
        <v>96.57349900361305</v>
      </c>
      <c r="I66" s="35">
        <v>82483.66</v>
      </c>
    </row>
    <row r="67" spans="1:9" ht="12.75">
      <c r="A67" s="59" t="s">
        <v>124</v>
      </c>
      <c r="B67" s="35">
        <v>20562.210000000003</v>
      </c>
      <c r="C67" s="35">
        <v>10769.84</v>
      </c>
      <c r="D67" s="35">
        <v>10769.84</v>
      </c>
      <c r="E67" s="26">
        <v>52.376860269397106</v>
      </c>
      <c r="F67" s="26">
        <v>100</v>
      </c>
      <c r="G67" s="35">
        <v>9730.58</v>
      </c>
      <c r="H67" s="26">
        <v>110.68034998941481</v>
      </c>
      <c r="I67" s="35">
        <v>3759.58</v>
      </c>
    </row>
    <row r="68" spans="1:9" ht="12.75">
      <c r="A68" s="59" t="s">
        <v>113</v>
      </c>
      <c r="B68" s="35"/>
      <c r="C68" s="35"/>
      <c r="D68" s="35"/>
      <c r="E68" s="26"/>
      <c r="F68" s="26"/>
      <c r="G68" s="35">
        <v>827.16</v>
      </c>
      <c r="H68" s="26">
        <v>0</v>
      </c>
      <c r="I68" s="35"/>
    </row>
    <row r="69" spans="1:9" ht="25.5">
      <c r="A69" s="56" t="s">
        <v>21</v>
      </c>
      <c r="B69" s="28">
        <v>-2269.2</v>
      </c>
      <c r="C69" s="28">
        <v>-2269.2</v>
      </c>
      <c r="D69" s="28">
        <v>-2677.81</v>
      </c>
      <c r="E69" s="26">
        <v>118.00678653269875</v>
      </c>
      <c r="F69" s="26">
        <v>118.00678653269875</v>
      </c>
      <c r="G69" s="28">
        <v>-929.22</v>
      </c>
      <c r="H69" s="26">
        <v>288.17825703278015</v>
      </c>
      <c r="I69" s="28"/>
    </row>
    <row r="70" spans="1:9" ht="12.75" hidden="1">
      <c r="A70" s="56" t="s">
        <v>20</v>
      </c>
      <c r="B70" s="28">
        <v>2697240.53</v>
      </c>
      <c r="C70" s="28">
        <v>2000188.87</v>
      </c>
      <c r="D70" s="28">
        <v>1997886.9000000001</v>
      </c>
      <c r="E70" s="26">
        <v>74.07151411891324</v>
      </c>
      <c r="F70" s="26">
        <v>99.8849123683005</v>
      </c>
      <c r="G70" s="28">
        <v>2043410.9699999997</v>
      </c>
      <c r="H70" s="26">
        <v>97.77215299964844</v>
      </c>
      <c r="I70" s="28">
        <v>257582.89</v>
      </c>
    </row>
    <row r="71" spans="1:9" ht="12.75">
      <c r="A71" s="52" t="s">
        <v>20</v>
      </c>
      <c r="B71" s="35">
        <v>2697240.5</v>
      </c>
      <c r="C71" s="35">
        <v>2000188.9</v>
      </c>
      <c r="D71" s="35">
        <v>1998028.8</v>
      </c>
      <c r="E71" s="26">
        <f>$D:$D/$B:$B*100</f>
        <v>74.07677587519541</v>
      </c>
      <c r="F71" s="26">
        <f>$D:$D/$C:$C*100</f>
        <v>99.89200520010885</v>
      </c>
      <c r="G71" s="35">
        <f>G70</f>
        <v>2043410.9699999997</v>
      </c>
      <c r="H71" s="26">
        <f>$D:$D/$G:$G*100</f>
        <v>97.77909727087352</v>
      </c>
      <c r="I71" s="35">
        <f>I70</f>
        <v>257582.89</v>
      </c>
    </row>
    <row r="72" spans="1:9" ht="12.75">
      <c r="A72" s="85" t="s">
        <v>22</v>
      </c>
      <c r="B72" s="86"/>
      <c r="C72" s="86"/>
      <c r="D72" s="86"/>
      <c r="E72" s="86"/>
      <c r="F72" s="86"/>
      <c r="G72" s="86"/>
      <c r="H72" s="86"/>
      <c r="I72" s="87"/>
    </row>
    <row r="73" spans="1:9" ht="12.75">
      <c r="A73" s="7" t="s">
        <v>23</v>
      </c>
      <c r="B73" s="35">
        <f>B74+B75+B76+B77+B78+B79+B80+B81</f>
        <v>138891.7</v>
      </c>
      <c r="C73" s="35">
        <f>C74+C75+C76+C77+C78+C79+C80+C81</f>
        <v>99509.1</v>
      </c>
      <c r="D73" s="35">
        <f>D74+D75+D76+D77+D78+D79+D80+D81</f>
        <v>97848.70000000001</v>
      </c>
      <c r="E73" s="26">
        <f>$D:$D/$B:$B*100</f>
        <v>70.44963809932487</v>
      </c>
      <c r="F73" s="26">
        <f>$D:$D/$C:$C*100</f>
        <v>98.33140888622248</v>
      </c>
      <c r="G73" s="35">
        <v>89848.6</v>
      </c>
      <c r="H73" s="26">
        <f>$D:$D/$G:$G*100</f>
        <v>108.90397847044919</v>
      </c>
      <c r="I73" s="35">
        <f>I74+I75+I76+I77+I78+I79+I80+I81</f>
        <v>10233.700000000006</v>
      </c>
    </row>
    <row r="74" spans="1:9" ht="14.25" customHeight="1">
      <c r="A74" s="8" t="s">
        <v>24</v>
      </c>
      <c r="B74" s="36">
        <v>2248.1</v>
      </c>
      <c r="C74" s="36">
        <v>1836.2</v>
      </c>
      <c r="D74" s="36">
        <v>1836.2</v>
      </c>
      <c r="E74" s="29">
        <f>$D:$D/$B:$B*100</f>
        <v>81.6778613051021</v>
      </c>
      <c r="F74" s="29">
        <f>$D:$D/$C:$C*100</f>
        <v>100</v>
      </c>
      <c r="G74" s="36">
        <v>1269.8</v>
      </c>
      <c r="H74" s="29">
        <f>$D:$D/$G:$G*100</f>
        <v>144.6054496771145</v>
      </c>
      <c r="I74" s="36">
        <f>D74-октябрь!D74</f>
        <v>182.29999999999995</v>
      </c>
    </row>
    <row r="75" spans="1:9" ht="12.75">
      <c r="A75" s="8" t="s">
        <v>25</v>
      </c>
      <c r="B75" s="36">
        <v>5844.9</v>
      </c>
      <c r="C75" s="36">
        <v>4894.1</v>
      </c>
      <c r="D75" s="36">
        <v>4894.1</v>
      </c>
      <c r="E75" s="29">
        <f>$D:$D/$B:$B*100</f>
        <v>83.73282690892916</v>
      </c>
      <c r="F75" s="29">
        <f>$D:$D/$C:$C*100</f>
        <v>100</v>
      </c>
      <c r="G75" s="36">
        <v>3902</v>
      </c>
      <c r="H75" s="29">
        <f>$D:$D/$G:$G*100</f>
        <v>125.42542286007176</v>
      </c>
      <c r="I75" s="36">
        <f>D75-октябрь!D75</f>
        <v>674.8000000000002</v>
      </c>
    </row>
    <row r="76" spans="1:9" ht="25.5">
      <c r="A76" s="8" t="s">
        <v>26</v>
      </c>
      <c r="B76" s="36">
        <v>54598.3</v>
      </c>
      <c r="C76" s="36">
        <v>43735</v>
      </c>
      <c r="D76" s="36">
        <v>43124.5</v>
      </c>
      <c r="E76" s="29">
        <f>$D:$D/$B:$B*100</f>
        <v>78.9850599743948</v>
      </c>
      <c r="F76" s="29">
        <f>$D:$D/$C:$C*100</f>
        <v>98.60409283182805</v>
      </c>
      <c r="G76" s="36">
        <v>37232.4</v>
      </c>
      <c r="H76" s="29">
        <f>$D:$D/$G:$G*100</f>
        <v>115.82519526004234</v>
      </c>
      <c r="I76" s="36">
        <f>D76-октябрь!D76</f>
        <v>5097.800000000003</v>
      </c>
    </row>
    <row r="77" spans="1:9" ht="12.75">
      <c r="A77" s="8" t="s">
        <v>72</v>
      </c>
      <c r="B77" s="45">
        <v>30.1</v>
      </c>
      <c r="C77" s="45">
        <v>0</v>
      </c>
      <c r="D77" s="45">
        <v>0</v>
      </c>
      <c r="E77" s="29">
        <v>0</v>
      </c>
      <c r="F77" s="29">
        <v>0</v>
      </c>
      <c r="G77" s="45">
        <v>0</v>
      </c>
      <c r="H77" s="29">
        <v>0</v>
      </c>
      <c r="I77" s="36">
        <f>D77-октябрь!D77</f>
        <v>0</v>
      </c>
    </row>
    <row r="78" spans="1:9" ht="25.5">
      <c r="A78" s="1" t="s">
        <v>27</v>
      </c>
      <c r="B78" s="28">
        <v>13128.5</v>
      </c>
      <c r="C78" s="28">
        <v>11417</v>
      </c>
      <c r="D78" s="28">
        <v>11404.4</v>
      </c>
      <c r="E78" s="29">
        <f>$D:$D/$B:$B*100</f>
        <v>86.8675019994668</v>
      </c>
      <c r="F78" s="29">
        <v>0</v>
      </c>
      <c r="G78" s="28">
        <v>10561.2</v>
      </c>
      <c r="H78" s="29">
        <f>$D:$D/$G:$G*100</f>
        <v>107.98394121880088</v>
      </c>
      <c r="I78" s="36">
        <f>D78-октябрь!D78</f>
        <v>1231.5</v>
      </c>
    </row>
    <row r="79" spans="1:9" ht="12.75">
      <c r="A79" s="8" t="s">
        <v>28</v>
      </c>
      <c r="B79" s="36">
        <v>0</v>
      </c>
      <c r="C79" s="36">
        <v>0</v>
      </c>
      <c r="D79" s="36">
        <v>0</v>
      </c>
      <c r="E79" s="29">
        <v>0</v>
      </c>
      <c r="F79" s="29">
        <v>0</v>
      </c>
      <c r="G79" s="36">
        <v>1096.7</v>
      </c>
      <c r="H79" s="29">
        <v>0</v>
      </c>
      <c r="I79" s="36">
        <f>D79-октябрь!D79</f>
        <v>0</v>
      </c>
    </row>
    <row r="80" spans="1:9" ht="12.75">
      <c r="A80" s="8" t="s">
        <v>29</v>
      </c>
      <c r="B80" s="36">
        <v>780.5</v>
      </c>
      <c r="C80" s="36">
        <v>0</v>
      </c>
      <c r="D80" s="36">
        <v>0</v>
      </c>
      <c r="E80" s="29">
        <v>0</v>
      </c>
      <c r="F80" s="29">
        <v>0</v>
      </c>
      <c r="G80" s="36">
        <v>0</v>
      </c>
      <c r="H80" s="29">
        <v>0</v>
      </c>
      <c r="I80" s="36">
        <f>D80-октябрь!D80</f>
        <v>0</v>
      </c>
    </row>
    <row r="81" spans="1:9" ht="12.75">
      <c r="A81" s="1" t="s">
        <v>30</v>
      </c>
      <c r="B81" s="36">
        <v>62261.3</v>
      </c>
      <c r="C81" s="36">
        <v>37626.8</v>
      </c>
      <c r="D81" s="36">
        <v>36589.5</v>
      </c>
      <c r="E81" s="29">
        <f>$D:$D/$B:$B*100</f>
        <v>58.767645391278364</v>
      </c>
      <c r="F81" s="29">
        <f>$D:$D/$C:$C*100</f>
        <v>97.24318836573931</v>
      </c>
      <c r="G81" s="36">
        <v>35786.5</v>
      </c>
      <c r="H81" s="29">
        <f>$D:$D/$G:$G*100</f>
        <v>102.2438629091976</v>
      </c>
      <c r="I81" s="36">
        <f>D81-октябрь!D81</f>
        <v>3047.300000000003</v>
      </c>
    </row>
    <row r="82" spans="1:9" ht="12.75">
      <c r="A82" s="7" t="s">
        <v>31</v>
      </c>
      <c r="B82" s="27">
        <v>400.4</v>
      </c>
      <c r="C82" s="27">
        <v>347.5</v>
      </c>
      <c r="D82" s="35">
        <v>309.3</v>
      </c>
      <c r="E82" s="26">
        <f>$D:$D/$B:$B*100</f>
        <v>77.24775224775226</v>
      </c>
      <c r="F82" s="26">
        <f>$D:$D/$C:$C*100</f>
        <v>89.00719424460432</v>
      </c>
      <c r="G82" s="35">
        <v>290.6</v>
      </c>
      <c r="H82" s="26">
        <v>0</v>
      </c>
      <c r="I82" s="35">
        <f>D82-октябрь!D82</f>
        <v>7.5</v>
      </c>
    </row>
    <row r="83" spans="1:9" ht="25.5">
      <c r="A83" s="9" t="s">
        <v>32</v>
      </c>
      <c r="B83" s="27">
        <v>7091.7</v>
      </c>
      <c r="C83" s="27">
        <v>3651</v>
      </c>
      <c r="D83" s="27">
        <v>3401.3</v>
      </c>
      <c r="E83" s="26">
        <f>$D:$D/$B:$B*100</f>
        <v>47.96170170763005</v>
      </c>
      <c r="F83" s="26">
        <f>$D:$D/$C:$C*100</f>
        <v>93.16077786907697</v>
      </c>
      <c r="G83" s="27">
        <v>3468.7</v>
      </c>
      <c r="H83" s="26">
        <f>$D:$D/$G:$G*100</f>
        <v>98.056908928417</v>
      </c>
      <c r="I83" s="35">
        <f>D83-октябрь!D83</f>
        <v>424.2000000000003</v>
      </c>
    </row>
    <row r="84" spans="1:9" ht="12.75">
      <c r="A84" s="7" t="s">
        <v>33</v>
      </c>
      <c r="B84" s="35">
        <f>B85+B86+B87+B88+B89</f>
        <v>321402</v>
      </c>
      <c r="C84" s="35">
        <f>C85+C86+C87+C88+C89</f>
        <v>301835.2</v>
      </c>
      <c r="D84" s="35">
        <f>D85+D86+D87+D88+D89</f>
        <v>104363.49999999999</v>
      </c>
      <c r="E84" s="26">
        <f>$D:$D/$B:$B*100</f>
        <v>32.471328740953695</v>
      </c>
      <c r="F84" s="26">
        <f>$D:$D/$C:$C*100</f>
        <v>34.57631846782615</v>
      </c>
      <c r="G84" s="35">
        <v>144607.3</v>
      </c>
      <c r="H84" s="26">
        <f>$D:$D/$G:$G*100</f>
        <v>72.17028462601819</v>
      </c>
      <c r="I84" s="35">
        <f>D84-октябрь!D84</f>
        <v>12566.199999999997</v>
      </c>
    </row>
    <row r="85" spans="1:9" ht="12.75" hidden="1">
      <c r="A85" s="10" t="s">
        <v>64</v>
      </c>
      <c r="B85" s="36"/>
      <c r="C85" s="36"/>
      <c r="D85" s="36"/>
      <c r="E85" s="29">
        <v>0</v>
      </c>
      <c r="F85" s="29">
        <v>0</v>
      </c>
      <c r="G85" s="36"/>
      <c r="H85" s="29">
        <v>0</v>
      </c>
      <c r="I85" s="36">
        <f>D85-октябрь!D85</f>
        <v>0</v>
      </c>
    </row>
    <row r="86" spans="1:9" ht="12.75">
      <c r="A86" s="10" t="s">
        <v>67</v>
      </c>
      <c r="B86" s="36">
        <v>48299.1</v>
      </c>
      <c r="C86" s="36">
        <v>47977.7</v>
      </c>
      <c r="D86" s="36">
        <v>6275.8</v>
      </c>
      <c r="E86" s="29">
        <v>0</v>
      </c>
      <c r="F86" s="29">
        <v>0</v>
      </c>
      <c r="G86" s="36">
        <v>0</v>
      </c>
      <c r="H86" s="29">
        <v>0</v>
      </c>
      <c r="I86" s="36">
        <f>D86-октябрь!D86</f>
        <v>0</v>
      </c>
    </row>
    <row r="87" spans="1:9" ht="12.75">
      <c r="A87" s="8" t="s">
        <v>34</v>
      </c>
      <c r="B87" s="36">
        <v>24995.8</v>
      </c>
      <c r="C87" s="36">
        <v>20687.7</v>
      </c>
      <c r="D87" s="36">
        <v>18594.3</v>
      </c>
      <c r="E87" s="29">
        <f>$D:$D/$B:$B*100</f>
        <v>74.38969746917482</v>
      </c>
      <c r="F87" s="29">
        <v>0</v>
      </c>
      <c r="G87" s="36">
        <v>16106.2</v>
      </c>
      <c r="H87" s="29">
        <v>0</v>
      </c>
      <c r="I87" s="36">
        <f>D87-октябрь!D87</f>
        <v>2083.0999999999985</v>
      </c>
    </row>
    <row r="88" spans="1:9" ht="12.75">
      <c r="A88" s="10" t="s">
        <v>77</v>
      </c>
      <c r="B88" s="28">
        <v>218427.4</v>
      </c>
      <c r="C88" s="28">
        <v>209586</v>
      </c>
      <c r="D88" s="28">
        <v>55909.7</v>
      </c>
      <c r="E88" s="29">
        <f>$D:$D/$B:$B*100</f>
        <v>25.596468208658802</v>
      </c>
      <c r="F88" s="29">
        <f>$D:$D/$C:$C*100</f>
        <v>26.67625700189898</v>
      </c>
      <c r="G88" s="28">
        <v>109803.7</v>
      </c>
      <c r="H88" s="29">
        <v>0</v>
      </c>
      <c r="I88" s="36">
        <f>D88-октябрь!D88</f>
        <v>9812.799999999996</v>
      </c>
    </row>
    <row r="89" spans="1:9" ht="12.75">
      <c r="A89" s="8" t="s">
        <v>35</v>
      </c>
      <c r="B89" s="36">
        <v>29679.7</v>
      </c>
      <c r="C89" s="36">
        <v>23583.8</v>
      </c>
      <c r="D89" s="36">
        <v>23583.7</v>
      </c>
      <c r="E89" s="29">
        <f>$D:$D/$B:$B*100</f>
        <v>79.46070883465804</v>
      </c>
      <c r="F89" s="29">
        <f>$D:$D/$C:$C*100</f>
        <v>99.99957598012196</v>
      </c>
      <c r="G89" s="36">
        <v>18697.4</v>
      </c>
      <c r="H89" s="29">
        <f>$D:$D/$G:$G*100</f>
        <v>126.13358006995625</v>
      </c>
      <c r="I89" s="36">
        <f>D89-октябрь!D89</f>
        <v>670.2999999999993</v>
      </c>
    </row>
    <row r="90" spans="1:9" ht="12.75">
      <c r="A90" s="7" t="s">
        <v>36</v>
      </c>
      <c r="B90" s="35">
        <f>B92+B93+B94+B91</f>
        <v>226309</v>
      </c>
      <c r="C90" s="35">
        <f>C92+C93+C94+C91</f>
        <v>132857.1</v>
      </c>
      <c r="D90" s="35">
        <f>D92+D93+D94+D91</f>
        <v>104707</v>
      </c>
      <c r="E90" s="35">
        <f>E92+E93+E94+E91</f>
        <v>194.2282347182129</v>
      </c>
      <c r="F90" s="26">
        <f>$D:$D/$C:$C*100</f>
        <v>78.81174585325135</v>
      </c>
      <c r="G90" s="35">
        <v>246974.09999999998</v>
      </c>
      <c r="H90" s="35">
        <f>H92+H93+H94</f>
        <v>133.76958894487066</v>
      </c>
      <c r="I90" s="35">
        <f>D90-октябрь!D90</f>
        <v>30090.699999999997</v>
      </c>
    </row>
    <row r="91" spans="1:9" ht="12.75">
      <c r="A91" s="8" t="s">
        <v>37</v>
      </c>
      <c r="B91" s="67">
        <v>105115.1</v>
      </c>
      <c r="C91" s="67">
        <v>46977.6</v>
      </c>
      <c r="D91" s="67">
        <v>30141.5</v>
      </c>
      <c r="E91" s="48">
        <f>$D:$D/$B:$B*100</f>
        <v>28.674757480133678</v>
      </c>
      <c r="F91" s="29">
        <v>0</v>
      </c>
      <c r="G91" s="49">
        <v>132228.6</v>
      </c>
      <c r="H91" s="29">
        <v>0</v>
      </c>
      <c r="I91" s="36">
        <f>D91-октябрь!D91</f>
        <v>8943.099999999999</v>
      </c>
    </row>
    <row r="92" spans="1:9" ht="12.75">
      <c r="A92" s="8" t="s">
        <v>38</v>
      </c>
      <c r="B92" s="36">
        <v>23990.6</v>
      </c>
      <c r="C92" s="36">
        <v>9496.4</v>
      </c>
      <c r="D92" s="36">
        <v>8841.8</v>
      </c>
      <c r="E92" s="29">
        <f>$D:$D/$B:$B*100</f>
        <v>36.855268313422755</v>
      </c>
      <c r="F92" s="29">
        <v>0</v>
      </c>
      <c r="G92" s="36">
        <v>9704.4</v>
      </c>
      <c r="H92" s="29">
        <v>0</v>
      </c>
      <c r="I92" s="36">
        <f>D92-октябрь!D92</f>
        <v>1638.5999999999995</v>
      </c>
    </row>
    <row r="93" spans="1:9" ht="12.75">
      <c r="A93" s="8" t="s">
        <v>39</v>
      </c>
      <c r="B93" s="36">
        <v>71384.6</v>
      </c>
      <c r="C93" s="36">
        <v>54183</v>
      </c>
      <c r="D93" s="36">
        <v>50908.2</v>
      </c>
      <c r="E93" s="29">
        <f>$D:$D/$B:$B*100</f>
        <v>71.31538174900469</v>
      </c>
      <c r="F93" s="29">
        <f>$D:$D/$C:$C*100</f>
        <v>93.95603787165716</v>
      </c>
      <c r="G93" s="36">
        <v>84983.9</v>
      </c>
      <c r="H93" s="29">
        <f>$D:$D/$G:$G*100</f>
        <v>59.90334639855314</v>
      </c>
      <c r="I93" s="36">
        <f>D93-октябрь!D93</f>
        <v>17916.899999999994</v>
      </c>
    </row>
    <row r="94" spans="1:9" ht="12.75">
      <c r="A94" s="8" t="s">
        <v>40</v>
      </c>
      <c r="B94" s="36">
        <v>25818.7</v>
      </c>
      <c r="C94" s="36">
        <v>22200.1</v>
      </c>
      <c r="D94" s="36">
        <v>14815.5</v>
      </c>
      <c r="E94" s="29">
        <f>$D:$D/$B:$B*100</f>
        <v>57.382827175651755</v>
      </c>
      <c r="F94" s="29">
        <f>$D:$D/$C:$C*100</f>
        <v>66.73618587303662</v>
      </c>
      <c r="G94" s="36">
        <v>20057.2</v>
      </c>
      <c r="H94" s="29">
        <f>$D:$D/$G:$G*100</f>
        <v>73.86624254631752</v>
      </c>
      <c r="I94" s="36">
        <f>D94-октябрь!D94</f>
        <v>1592.1000000000004</v>
      </c>
    </row>
    <row r="95" spans="1:9" s="84" customFormat="1" ht="12.75">
      <c r="A95" s="11" t="s">
        <v>116</v>
      </c>
      <c r="B95" s="35">
        <v>1768.4</v>
      </c>
      <c r="C95" s="35">
        <v>509.2</v>
      </c>
      <c r="D95" s="35">
        <v>509.2</v>
      </c>
      <c r="E95" s="26">
        <v>28.79439040940963</v>
      </c>
      <c r="F95" s="26">
        <v>100</v>
      </c>
      <c r="G95" s="35">
        <v>0</v>
      </c>
      <c r="H95" s="26">
        <v>0</v>
      </c>
      <c r="I95" s="35">
        <v>254.2</v>
      </c>
    </row>
    <row r="96" spans="1:9" ht="25.5">
      <c r="A96" s="41" t="s">
        <v>146</v>
      </c>
      <c r="B96" s="36">
        <v>1768.4</v>
      </c>
      <c r="C96" s="36">
        <v>509.2</v>
      </c>
      <c r="D96" s="36">
        <v>509.2</v>
      </c>
      <c r="E96" s="29">
        <v>28.79439040940963</v>
      </c>
      <c r="F96" s="29">
        <v>100</v>
      </c>
      <c r="G96" s="36">
        <v>0</v>
      </c>
      <c r="H96" s="29">
        <v>0</v>
      </c>
      <c r="I96" s="35">
        <v>254.2</v>
      </c>
    </row>
    <row r="97" spans="1:9" ht="12.75">
      <c r="A97" s="11" t="s">
        <v>41</v>
      </c>
      <c r="B97" s="35">
        <f>B98+B99+B100+B102+B103+B101</f>
        <v>1586278.5999999999</v>
      </c>
      <c r="C97" s="35">
        <f>C98+C99+C100+C102+C103+C101</f>
        <v>1355774.1</v>
      </c>
      <c r="D97" s="35">
        <f>D98+D99+D100+D102+D103+D101</f>
        <v>1300047.4</v>
      </c>
      <c r="E97" s="35">
        <f>E98+E99+E102+E103+E100</f>
        <v>378.3529857767389</v>
      </c>
      <c r="F97" s="35">
        <f>F98+F99+F102+F103+F100</f>
        <v>443.67391917954694</v>
      </c>
      <c r="G97" s="35">
        <v>1158873.7</v>
      </c>
      <c r="H97" s="35">
        <f>H98+H99+H102+H103+H100</f>
        <v>406.8626194348968</v>
      </c>
      <c r="I97" s="35">
        <f>D97-октябрь!D97</f>
        <v>142101.19999999995</v>
      </c>
    </row>
    <row r="98" spans="1:9" ht="12.75">
      <c r="A98" s="8" t="s">
        <v>42</v>
      </c>
      <c r="B98" s="36">
        <v>627061</v>
      </c>
      <c r="C98" s="36">
        <v>532134.8</v>
      </c>
      <c r="D98" s="36">
        <v>528466.2</v>
      </c>
      <c r="E98" s="29">
        <f aca="true" t="shared" si="0" ref="E98:E110">$D:$D/$B:$B*100</f>
        <v>84.27668121602204</v>
      </c>
      <c r="F98" s="29">
        <f>$D:$D/$C:$C*100</f>
        <v>99.31058821937597</v>
      </c>
      <c r="G98" s="36">
        <v>472177.8</v>
      </c>
      <c r="H98" s="29">
        <f>$D:$D/$G:$G*100</f>
        <v>111.92101788775328</v>
      </c>
      <c r="I98" s="36">
        <f>D98-октябрь!D98</f>
        <v>54299.69999999995</v>
      </c>
    </row>
    <row r="99" spans="1:9" ht="12.75">
      <c r="A99" s="8" t="s">
        <v>43</v>
      </c>
      <c r="B99" s="36">
        <v>632667.4</v>
      </c>
      <c r="C99" s="36">
        <v>546505.7</v>
      </c>
      <c r="D99" s="36">
        <v>520620.8</v>
      </c>
      <c r="E99" s="29">
        <f t="shared" si="0"/>
        <v>82.28980977998866</v>
      </c>
      <c r="F99" s="29">
        <f>$D:$D/$C:$C*100</f>
        <v>95.26356266732444</v>
      </c>
      <c r="G99" s="36">
        <v>447164.8</v>
      </c>
      <c r="H99" s="29">
        <f>$D:$D/$G:$G*100</f>
        <v>116.42705329220904</v>
      </c>
      <c r="I99" s="36">
        <f>D99-октябрь!D99</f>
        <v>64248.399999999965</v>
      </c>
    </row>
    <row r="100" spans="1:9" ht="12.75">
      <c r="A100" s="8" t="s">
        <v>105</v>
      </c>
      <c r="B100" s="36">
        <v>128409.9</v>
      </c>
      <c r="C100" s="36">
        <v>109538.1</v>
      </c>
      <c r="D100" s="36">
        <v>107390.4</v>
      </c>
      <c r="E100" s="29">
        <f t="shared" si="0"/>
        <v>83.63093499800249</v>
      </c>
      <c r="F100" s="29">
        <f>$D:$D/$C:$C*100</f>
        <v>98.03931234885394</v>
      </c>
      <c r="G100" s="36">
        <v>96903.9</v>
      </c>
      <c r="H100" s="29">
        <v>0</v>
      </c>
      <c r="I100" s="36">
        <f>D100-октябрь!D100</f>
        <v>10244.299999999988</v>
      </c>
    </row>
    <row r="101" spans="1:9" ht="12.75">
      <c r="A101" s="8"/>
      <c r="B101" s="36">
        <v>1892.9</v>
      </c>
      <c r="C101" s="36">
        <v>1731.4</v>
      </c>
      <c r="D101" s="36">
        <v>1344</v>
      </c>
      <c r="E101" s="29">
        <f t="shared" si="0"/>
        <v>71.00216598869459</v>
      </c>
      <c r="F101" s="29">
        <v>0</v>
      </c>
      <c r="G101" s="36">
        <v>0</v>
      </c>
      <c r="H101" s="29">
        <v>0</v>
      </c>
      <c r="I101" s="36">
        <f>D101-октябрь!D101</f>
        <v>79</v>
      </c>
    </row>
    <row r="102" spans="1:9" ht="12.75">
      <c r="A102" s="8" t="s">
        <v>44</v>
      </c>
      <c r="B102" s="36">
        <v>44189.3</v>
      </c>
      <c r="C102" s="36">
        <v>38078.1</v>
      </c>
      <c r="D102" s="36">
        <v>21566.4</v>
      </c>
      <c r="E102" s="29">
        <f t="shared" si="0"/>
        <v>48.804574863145604</v>
      </c>
      <c r="F102" s="29">
        <f>$D:$D/$C:$C*100</f>
        <v>56.637279696203336</v>
      </c>
      <c r="G102" s="36">
        <v>30357.4</v>
      </c>
      <c r="H102" s="29">
        <f>$D:$D/$G:$G*100</f>
        <v>71.04165705890492</v>
      </c>
      <c r="I102" s="36">
        <f>D102-октябрь!D102</f>
        <v>1855</v>
      </c>
    </row>
    <row r="103" spans="1:9" ht="12.75">
      <c r="A103" s="8" t="s">
        <v>45</v>
      </c>
      <c r="B103" s="36">
        <v>152058.1</v>
      </c>
      <c r="C103" s="36">
        <v>127786</v>
      </c>
      <c r="D103" s="28">
        <v>120659.6</v>
      </c>
      <c r="E103" s="29">
        <f t="shared" si="0"/>
        <v>79.35098491958009</v>
      </c>
      <c r="F103" s="29">
        <f>$D:$D/$C:$C*100</f>
        <v>94.42317624778927</v>
      </c>
      <c r="G103" s="28">
        <v>112269.8</v>
      </c>
      <c r="H103" s="29">
        <f>$D:$D/$G:$G*100</f>
        <v>107.47289119602956</v>
      </c>
      <c r="I103" s="36">
        <f>D103-октябрь!D103</f>
        <v>11374.800000000003</v>
      </c>
    </row>
    <row r="104" spans="1:9" ht="25.5">
      <c r="A104" s="11" t="s">
        <v>46</v>
      </c>
      <c r="B104" s="35">
        <f>B105+B106</f>
        <v>230068</v>
      </c>
      <c r="C104" s="35">
        <f>C105+C106</f>
        <v>206424.2</v>
      </c>
      <c r="D104" s="35">
        <f>D105+D106</f>
        <v>139736.4</v>
      </c>
      <c r="E104" s="26">
        <f t="shared" si="0"/>
        <v>60.736999495801236</v>
      </c>
      <c r="F104" s="26">
        <f>$D:$D/$C:$C*100</f>
        <v>67.69380721833971</v>
      </c>
      <c r="G104" s="35">
        <v>107268.4</v>
      </c>
      <c r="H104" s="26">
        <f>$D:$D/$G:$G*100</f>
        <v>130.2680006413818</v>
      </c>
      <c r="I104" s="35">
        <f>D104-октябрь!D104</f>
        <v>50535.2</v>
      </c>
    </row>
    <row r="105" spans="1:9" ht="12.75">
      <c r="A105" s="8" t="s">
        <v>47</v>
      </c>
      <c r="B105" s="36">
        <v>219220.2</v>
      </c>
      <c r="C105" s="36">
        <v>196928</v>
      </c>
      <c r="D105" s="36">
        <v>136018.9</v>
      </c>
      <c r="E105" s="29">
        <f t="shared" si="0"/>
        <v>62.04670007599664</v>
      </c>
      <c r="F105" s="29">
        <f>$D:$D/$C:$C*100</f>
        <v>69.07037089697758</v>
      </c>
      <c r="G105" s="36">
        <v>104873.5</v>
      </c>
      <c r="H105" s="29">
        <f>$D:$D/$G:$G*100</f>
        <v>129.69806481141566</v>
      </c>
      <c r="I105" s="36">
        <f>D105-октябрь!D105</f>
        <v>50256.2</v>
      </c>
    </row>
    <row r="106" spans="1:9" ht="25.5">
      <c r="A106" s="8" t="s">
        <v>48</v>
      </c>
      <c r="B106" s="36">
        <v>10847.8</v>
      </c>
      <c r="C106" s="36">
        <v>9496.2</v>
      </c>
      <c r="D106" s="36">
        <v>3717.5</v>
      </c>
      <c r="E106" s="29">
        <f t="shared" si="0"/>
        <v>34.26962149007172</v>
      </c>
      <c r="F106" s="29">
        <f>$D:$D/$C:$C*100</f>
        <v>39.14723784250542</v>
      </c>
      <c r="G106" s="36">
        <v>2394.9</v>
      </c>
      <c r="H106" s="29">
        <v>0</v>
      </c>
      <c r="I106" s="36">
        <f>D106-октябрь!D106</f>
        <v>279</v>
      </c>
    </row>
    <row r="107" spans="1:9" ht="12.75">
      <c r="A107" s="11" t="s">
        <v>97</v>
      </c>
      <c r="B107" s="35">
        <f>B108</f>
        <v>42.5</v>
      </c>
      <c r="C107" s="35">
        <f>C108</f>
        <v>42.5</v>
      </c>
      <c r="D107" s="35">
        <f>D108</f>
        <v>42.5</v>
      </c>
      <c r="E107" s="26">
        <f t="shared" si="0"/>
        <v>100</v>
      </c>
      <c r="F107" s="26">
        <v>0</v>
      </c>
      <c r="G107" s="35">
        <v>42.5</v>
      </c>
      <c r="H107" s="26">
        <v>0</v>
      </c>
      <c r="I107" s="35">
        <f>D107-октябрь!D107</f>
        <v>0</v>
      </c>
    </row>
    <row r="108" spans="1:9" ht="12.75">
      <c r="A108" s="8" t="s">
        <v>98</v>
      </c>
      <c r="B108" s="36">
        <v>42.5</v>
      </c>
      <c r="C108" s="36">
        <v>42.5</v>
      </c>
      <c r="D108" s="36">
        <v>42.5</v>
      </c>
      <c r="E108" s="29">
        <f t="shared" si="0"/>
        <v>100</v>
      </c>
      <c r="F108" s="29">
        <v>0</v>
      </c>
      <c r="G108" s="36">
        <v>42.5</v>
      </c>
      <c r="H108" s="29">
        <v>0</v>
      </c>
      <c r="I108" s="36">
        <f>D108-октябрь!D108</f>
        <v>0</v>
      </c>
    </row>
    <row r="109" spans="1:9" ht="12.75">
      <c r="A109" s="11" t="s">
        <v>49</v>
      </c>
      <c r="B109" s="35">
        <f>B110+B111+B112+B113+B114</f>
        <v>135553</v>
      </c>
      <c r="C109" s="35">
        <f>C110+C111+C112+C113+C114</f>
        <v>116388.2</v>
      </c>
      <c r="D109" s="35">
        <f>D110+D111+D112+D113+D114</f>
        <v>108567.7</v>
      </c>
      <c r="E109" s="26">
        <f t="shared" si="0"/>
        <v>80.09243616887859</v>
      </c>
      <c r="F109" s="26">
        <f>$D:$D/$C:$C*100</f>
        <v>93.28067621975423</v>
      </c>
      <c r="G109" s="35">
        <v>151463</v>
      </c>
      <c r="H109" s="26">
        <v>0</v>
      </c>
      <c r="I109" s="35">
        <f>D109-октябрь!D109</f>
        <v>4239.100000000006</v>
      </c>
    </row>
    <row r="110" spans="1:9" ht="12.75">
      <c r="A110" s="8" t="s">
        <v>50</v>
      </c>
      <c r="B110" s="36">
        <v>2554.5</v>
      </c>
      <c r="C110" s="36">
        <v>2007.7</v>
      </c>
      <c r="D110" s="36">
        <v>2007.7</v>
      </c>
      <c r="E110" s="29">
        <f t="shared" si="0"/>
        <v>78.5946369152476</v>
      </c>
      <c r="F110" s="29">
        <v>0</v>
      </c>
      <c r="G110" s="36">
        <v>1304.5</v>
      </c>
      <c r="H110" s="29">
        <v>0</v>
      </c>
      <c r="I110" s="36">
        <f>D110-октябрь!D110</f>
        <v>252.29999999999995</v>
      </c>
    </row>
    <row r="111" spans="1:9" ht="12.75">
      <c r="A111" s="8" t="s">
        <v>51</v>
      </c>
      <c r="B111" s="36">
        <v>0</v>
      </c>
      <c r="C111" s="36">
        <v>0</v>
      </c>
      <c r="D111" s="36">
        <v>0</v>
      </c>
      <c r="E111" s="29">
        <v>0</v>
      </c>
      <c r="F111" s="29">
        <v>0</v>
      </c>
      <c r="G111" s="36">
        <v>57117.3</v>
      </c>
      <c r="H111" s="29">
        <f>$D:$D/$G:$G*100</f>
        <v>0</v>
      </c>
      <c r="I111" s="36">
        <f>D111-октябрь!D111</f>
        <v>0</v>
      </c>
    </row>
    <row r="112" spans="1:9" ht="12.75">
      <c r="A112" s="8" t="s">
        <v>52</v>
      </c>
      <c r="B112" s="36">
        <v>47826.5</v>
      </c>
      <c r="C112" s="36">
        <v>39409.5</v>
      </c>
      <c r="D112" s="36">
        <v>31982.3</v>
      </c>
      <c r="E112" s="29">
        <f>$D:$D/$B:$B*100</f>
        <v>66.87150429155383</v>
      </c>
      <c r="F112" s="29">
        <f>$D:$D/$C:$C*100</f>
        <v>81.1537827173651</v>
      </c>
      <c r="G112" s="36">
        <v>31099</v>
      </c>
      <c r="H112" s="29">
        <v>0</v>
      </c>
      <c r="I112" s="36">
        <f>D112-октябрь!D112</f>
        <v>3453.2000000000007</v>
      </c>
    </row>
    <row r="113" spans="1:9" ht="12.75">
      <c r="A113" s="8" t="s">
        <v>53</v>
      </c>
      <c r="B113" s="28">
        <v>82829.3</v>
      </c>
      <c r="C113" s="28">
        <v>73009.7</v>
      </c>
      <c r="D113" s="28">
        <v>72659.9</v>
      </c>
      <c r="E113" s="29">
        <f>$D:$D/$B:$B*100</f>
        <v>87.72246053027129</v>
      </c>
      <c r="F113" s="29">
        <v>0</v>
      </c>
      <c r="G113" s="28">
        <v>33018.9</v>
      </c>
      <c r="H113" s="29">
        <v>0</v>
      </c>
      <c r="I113" s="36">
        <f>D113-октябрь!D113</f>
        <v>340</v>
      </c>
    </row>
    <row r="114" spans="1:9" ht="12.75">
      <c r="A114" s="8" t="s">
        <v>54</v>
      </c>
      <c r="B114" s="36">
        <v>2342.7</v>
      </c>
      <c r="C114" s="36">
        <v>1961.3</v>
      </c>
      <c r="D114" s="36">
        <v>1917.8</v>
      </c>
      <c r="E114" s="29">
        <f>$D:$D/$B:$B*100</f>
        <v>81.86280787125966</v>
      </c>
      <c r="F114" s="29">
        <f>$D:$D/$C:$C*100</f>
        <v>97.78208331208891</v>
      </c>
      <c r="G114" s="36">
        <v>28923.3</v>
      </c>
      <c r="H114" s="29">
        <f>$D:$D/$G:$G*100</f>
        <v>6.630640348784544</v>
      </c>
      <c r="I114" s="36">
        <f>D114-октябрь!D114</f>
        <v>193.5999999999999</v>
      </c>
    </row>
    <row r="115" spans="1:9" ht="12.75">
      <c r="A115" s="11" t="s">
        <v>61</v>
      </c>
      <c r="B115" s="27">
        <f>B116+B117+B118</f>
        <v>73950.40000000001</v>
      </c>
      <c r="C115" s="27">
        <f>C116+C117+C118</f>
        <v>58637.5</v>
      </c>
      <c r="D115" s="27">
        <f>D116+D117+D118</f>
        <v>58613.399999999994</v>
      </c>
      <c r="E115" s="26">
        <f>$D:$D/$B:$B*100</f>
        <v>79.260423202579</v>
      </c>
      <c r="F115" s="26">
        <f>$D:$D/$C:$C*100</f>
        <v>99.9589000213174</v>
      </c>
      <c r="G115" s="27">
        <v>67538.5</v>
      </c>
      <c r="H115" s="26">
        <f>$D:$D/$G:$G*100</f>
        <v>86.78516697883428</v>
      </c>
      <c r="I115" s="35">
        <f>D115-октябрь!D115</f>
        <v>5250.199999999997</v>
      </c>
    </row>
    <row r="116" spans="1:9" ht="12.75">
      <c r="A116" s="41" t="s">
        <v>62</v>
      </c>
      <c r="B116" s="28">
        <v>61555.4</v>
      </c>
      <c r="C116" s="28">
        <v>48987.7</v>
      </c>
      <c r="D116" s="28">
        <v>48987.7</v>
      </c>
      <c r="E116" s="29">
        <f>$D:$D/$B:$B*100</f>
        <v>79.5831072497295</v>
      </c>
      <c r="F116" s="29">
        <f>$D:$D/$C:$C*100</f>
        <v>100</v>
      </c>
      <c r="G116" s="28">
        <v>50293.5</v>
      </c>
      <c r="H116" s="29">
        <v>0</v>
      </c>
      <c r="I116" s="36">
        <f>D116-октябрь!D116</f>
        <v>4354.299999999996</v>
      </c>
    </row>
    <row r="117" spans="1:9" ht="24.75" customHeight="1">
      <c r="A117" s="12" t="s">
        <v>63</v>
      </c>
      <c r="B117" s="28">
        <v>8777.4</v>
      </c>
      <c r="C117" s="28">
        <v>6432.5</v>
      </c>
      <c r="D117" s="28">
        <v>6414.5</v>
      </c>
      <c r="E117" s="29">
        <v>0</v>
      </c>
      <c r="F117" s="29">
        <v>0</v>
      </c>
      <c r="G117" s="28">
        <v>14409.5</v>
      </c>
      <c r="H117" s="29">
        <v>0</v>
      </c>
      <c r="I117" s="36">
        <f>D117-октябрь!D117</f>
        <v>555.3999999999996</v>
      </c>
    </row>
    <row r="118" spans="1:9" ht="25.5">
      <c r="A118" s="12" t="s">
        <v>73</v>
      </c>
      <c r="B118" s="28">
        <v>3617.6</v>
      </c>
      <c r="C118" s="28">
        <v>3217.3</v>
      </c>
      <c r="D118" s="28">
        <v>3211.2</v>
      </c>
      <c r="E118" s="29">
        <f>$D:$D/$B:$B*100</f>
        <v>88.76603272888103</v>
      </c>
      <c r="F118" s="29">
        <f>$D:$D/$C:$C*100</f>
        <v>99.81040002486556</v>
      </c>
      <c r="G118" s="28">
        <v>2835.5</v>
      </c>
      <c r="H118" s="29">
        <v>0</v>
      </c>
      <c r="I118" s="36">
        <f>D118-октябрь!D118</f>
        <v>340.5</v>
      </c>
    </row>
    <row r="119" spans="1:9" ht="26.25" customHeight="1">
      <c r="A119" s="13" t="s">
        <v>80</v>
      </c>
      <c r="B119" s="27">
        <f>B120</f>
        <v>82.8</v>
      </c>
      <c r="C119" s="27">
        <f>C120</f>
        <v>82.8</v>
      </c>
      <c r="D119" s="27">
        <f>D120</f>
        <v>82.8</v>
      </c>
      <c r="E119" s="29">
        <f>$D:$D/$B:$B*100</f>
        <v>100</v>
      </c>
      <c r="F119" s="29">
        <v>0</v>
      </c>
      <c r="G119" s="27">
        <v>0</v>
      </c>
      <c r="H119" s="29">
        <v>0</v>
      </c>
      <c r="I119" s="36">
        <f>D119-октябрь!D119</f>
        <v>0</v>
      </c>
    </row>
    <row r="120" spans="1:9" ht="13.5" customHeight="1">
      <c r="A120" s="12" t="s">
        <v>81</v>
      </c>
      <c r="B120" s="28">
        <v>82.8</v>
      </c>
      <c r="C120" s="28">
        <v>82.8</v>
      </c>
      <c r="D120" s="28">
        <v>82.8</v>
      </c>
      <c r="E120" s="29">
        <f>$D:$D/$B:$B*100</f>
        <v>100</v>
      </c>
      <c r="F120" s="29">
        <v>0</v>
      </c>
      <c r="G120" s="28">
        <v>0</v>
      </c>
      <c r="H120" s="29">
        <v>0</v>
      </c>
      <c r="I120" s="36">
        <f>D120-октябрь!D120</f>
        <v>0</v>
      </c>
    </row>
    <row r="121" spans="1:9" ht="18" customHeight="1">
      <c r="A121" s="14" t="s">
        <v>55</v>
      </c>
      <c r="B121" s="35">
        <f>B73+B82+B83+B84+B90+B97+B104+B107+B109+B115+B119+B95</f>
        <v>2721838.4999999995</v>
      </c>
      <c r="C121" s="35">
        <f>C73+C82+C83+C84+C90+C97+C104+C107+C109+C115+C119+C95</f>
        <v>2276058.4000000004</v>
      </c>
      <c r="D121" s="35">
        <f>D73+D82+D83+D84+D90+D97+D104+D107+D109+D115+D119+D95</f>
        <v>1918229.1999999997</v>
      </c>
      <c r="E121" s="26">
        <f>$D:$D/$B:$B*100</f>
        <v>70.47549661745177</v>
      </c>
      <c r="F121" s="26">
        <f>$D:$D/$C:$C*100</f>
        <v>84.27855805457362</v>
      </c>
      <c r="G121" s="35">
        <v>1970375.4</v>
      </c>
      <c r="H121" s="26">
        <f>$D:$D/$G:$G*100</f>
        <v>97.35348908639439</v>
      </c>
      <c r="I121" s="35">
        <f>D121-октябрь!D121</f>
        <v>255447.99999999977</v>
      </c>
    </row>
    <row r="122" spans="1:9" ht="21.75" customHeight="1">
      <c r="A122" s="15" t="s">
        <v>56</v>
      </c>
      <c r="B122" s="30">
        <f>B71-B121</f>
        <v>-24597.999999999534</v>
      </c>
      <c r="C122" s="30">
        <f>C71-C121</f>
        <v>-275869.50000000047</v>
      </c>
      <c r="D122" s="30">
        <f>D71-D121</f>
        <v>79799.60000000033</v>
      </c>
      <c r="E122" s="30">
        <f>E71-E121</f>
        <v>3.6012792577436414</v>
      </c>
      <c r="F122" s="30">
        <f>F71-F121</f>
        <v>15.613447145535233</v>
      </c>
      <c r="G122" s="30">
        <v>27511.500000000233</v>
      </c>
      <c r="H122" s="30">
        <f>H71-H121</f>
        <v>0.42560818447913107</v>
      </c>
      <c r="I122" s="30"/>
    </row>
    <row r="123" spans="1:9" ht="24" customHeight="1">
      <c r="A123" s="1" t="s">
        <v>57</v>
      </c>
      <c r="B123" s="28" t="s">
        <v>127</v>
      </c>
      <c r="C123" s="28"/>
      <c r="D123" s="28" t="s">
        <v>164</v>
      </c>
      <c r="E123" s="28"/>
      <c r="F123" s="28"/>
      <c r="G123" s="28" t="s">
        <v>125</v>
      </c>
      <c r="H123" s="27"/>
      <c r="I123" s="36"/>
    </row>
    <row r="124" spans="1:9" ht="12.75">
      <c r="A124" s="3" t="s">
        <v>58</v>
      </c>
      <c r="B124" s="43">
        <v>12692.099999999999</v>
      </c>
      <c r="C124" s="27">
        <f aca="true" t="shared" si="1" ref="C124:H124">C126+C127</f>
        <v>0</v>
      </c>
      <c r="D124" s="27">
        <f t="shared" si="1"/>
        <v>61591.8</v>
      </c>
      <c r="E124" s="27">
        <f t="shared" si="1"/>
        <v>0</v>
      </c>
      <c r="F124" s="27">
        <f t="shared" si="1"/>
        <v>0</v>
      </c>
      <c r="G124" s="27">
        <v>77799.32</v>
      </c>
      <c r="H124" s="27">
        <f t="shared" si="1"/>
        <v>0</v>
      </c>
      <c r="I124" s="35">
        <f>D124-октябрь!D124</f>
        <v>2276.9000000000015</v>
      </c>
    </row>
    <row r="125" spans="1:9" ht="12" customHeight="1">
      <c r="A125" s="1" t="s">
        <v>6</v>
      </c>
      <c r="B125" s="44"/>
      <c r="C125" s="28"/>
      <c r="D125" s="28"/>
      <c r="E125" s="28"/>
      <c r="F125" s="28"/>
      <c r="G125" s="28"/>
      <c r="H125" s="37"/>
      <c r="I125" s="36">
        <f>D125-октябрь!D125</f>
        <v>0</v>
      </c>
    </row>
    <row r="126" spans="1:9" ht="12.75">
      <c r="A126" s="5" t="s">
        <v>59</v>
      </c>
      <c r="B126" s="44">
        <v>2269.2</v>
      </c>
      <c r="C126" s="28"/>
      <c r="D126" s="28">
        <v>35700.6</v>
      </c>
      <c r="E126" s="28"/>
      <c r="F126" s="28"/>
      <c r="G126" s="28">
        <v>45655.05</v>
      </c>
      <c r="H126" s="37"/>
      <c r="I126" s="36">
        <f>D126-октябрь!D126</f>
        <v>8780.099999999999</v>
      </c>
    </row>
    <row r="127" spans="1:9" ht="12.75">
      <c r="A127" s="1" t="s">
        <v>60</v>
      </c>
      <c r="B127" s="44">
        <v>10422.9</v>
      </c>
      <c r="C127" s="28"/>
      <c r="D127" s="28">
        <v>25891.2</v>
      </c>
      <c r="E127" s="28"/>
      <c r="F127" s="28"/>
      <c r="G127" s="28">
        <v>32144.27</v>
      </c>
      <c r="H127" s="37"/>
      <c r="I127" s="36">
        <f>D127-октябрь!D127</f>
        <v>-6503.200000000001</v>
      </c>
    </row>
    <row r="128" spans="1:9" ht="12.75">
      <c r="A128" s="3" t="s">
        <v>99</v>
      </c>
      <c r="B128" s="43">
        <f>B129-B130</f>
        <v>16628.4</v>
      </c>
      <c r="C128" s="40"/>
      <c r="D128" s="40">
        <f>D129-D130</f>
        <v>-30900</v>
      </c>
      <c r="E128" s="40"/>
      <c r="F128" s="40"/>
      <c r="G128" s="40">
        <v>0</v>
      </c>
      <c r="H128" s="42"/>
      <c r="I128" s="35">
        <f>D128-октябрь!D128</f>
        <v>0</v>
      </c>
    </row>
    <row r="129" spans="1:9" ht="12.75">
      <c r="A129" s="2" t="s">
        <v>100</v>
      </c>
      <c r="B129" s="44">
        <v>47528.4</v>
      </c>
      <c r="C129" s="38"/>
      <c r="D129" s="28">
        <v>0</v>
      </c>
      <c r="E129" s="38"/>
      <c r="F129" s="38"/>
      <c r="G129" s="28">
        <v>0</v>
      </c>
      <c r="H129" s="39"/>
      <c r="I129" s="36">
        <f>D129-октябрь!D129</f>
        <v>0</v>
      </c>
    </row>
    <row r="130" spans="1:9" ht="12.75">
      <c r="A130" s="2" t="s">
        <v>101</v>
      </c>
      <c r="B130" s="44">
        <v>30900</v>
      </c>
      <c r="C130" s="38"/>
      <c r="D130" s="28">
        <v>30900</v>
      </c>
      <c r="E130" s="38"/>
      <c r="F130" s="38"/>
      <c r="G130" s="28">
        <v>0</v>
      </c>
      <c r="H130" s="39"/>
      <c r="I130" s="36">
        <f>D130-октябрь!D130</f>
        <v>0</v>
      </c>
    </row>
    <row r="131" spans="1:9" ht="12.75">
      <c r="A131" s="16"/>
      <c r="B131" s="25"/>
      <c r="C131" s="25"/>
      <c r="D131" s="25"/>
      <c r="E131" s="25"/>
      <c r="F131" s="25"/>
      <c r="G131" s="25"/>
      <c r="H131" s="25"/>
      <c r="I131" s="25"/>
    </row>
    <row r="132" ht="12.75">
      <c r="D132" s="23" t="s">
        <v>114</v>
      </c>
    </row>
    <row r="133" ht="12" customHeight="1">
      <c r="A133" s="22" t="s">
        <v>79</v>
      </c>
    </row>
    <row r="134" ht="12.75" customHeight="1" hidden="1"/>
    <row r="136" spans="1:9" ht="31.5">
      <c r="A136" s="17" t="s">
        <v>103</v>
      </c>
      <c r="B136" s="24"/>
      <c r="C136" s="24" t="s">
        <v>140</v>
      </c>
      <c r="D136" s="24"/>
      <c r="E136" s="24"/>
      <c r="F136" s="24"/>
      <c r="G136" s="24"/>
      <c r="H136" s="24"/>
      <c r="I136" s="25"/>
    </row>
  </sheetData>
  <sheetProtection/>
  <mergeCells count="5">
    <mergeCell ref="A1:H1"/>
    <mergeCell ref="A2:H2"/>
    <mergeCell ref="A3:H3"/>
    <mergeCell ref="A6:I6"/>
    <mergeCell ref="A72:I72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35"/>
  <sheetViews>
    <sheetView zoomScalePageLayoutView="0" workbookViewId="0" topLeftCell="A1">
      <pane xSplit="1" ySplit="6" topLeftCell="B85" activePane="bottomRight" state="frozen"/>
      <selection pane="topLeft" activeCell="B131" sqref="B131:B132"/>
      <selection pane="topRight" activeCell="B131" sqref="B131:B132"/>
      <selection pane="bottomLeft" activeCell="B131" sqref="B131:B132"/>
      <selection pane="bottomRight" activeCell="A94" sqref="A94:A95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1.625" style="23" customWidth="1"/>
    <col min="4" max="4" width="12.75390625" style="23" customWidth="1"/>
    <col min="5" max="5" width="12.00390625" style="23" customWidth="1"/>
    <col min="6" max="6" width="11.875" style="23" customWidth="1"/>
    <col min="7" max="7" width="11.75390625" style="23" customWidth="1"/>
    <col min="8" max="16384" width="9.125" style="22" customWidth="1"/>
  </cols>
  <sheetData>
    <row r="1" spans="1:7" ht="15">
      <c r="A1" s="88" t="s">
        <v>102</v>
      </c>
      <c r="B1" s="88"/>
      <c r="C1" s="88"/>
      <c r="D1" s="88"/>
      <c r="E1" s="88"/>
      <c r="F1" s="88"/>
      <c r="G1" s="31"/>
    </row>
    <row r="2" spans="1:7" ht="15">
      <c r="A2" s="89" t="s">
        <v>165</v>
      </c>
      <c r="B2" s="89"/>
      <c r="C2" s="89"/>
      <c r="D2" s="89"/>
      <c r="E2" s="89"/>
      <c r="F2" s="89"/>
      <c r="G2" s="32"/>
    </row>
    <row r="3" spans="1:7" ht="5.25" customHeight="1" hidden="1">
      <c r="A3" s="90" t="s">
        <v>0</v>
      </c>
      <c r="B3" s="90"/>
      <c r="C3" s="90"/>
      <c r="D3" s="90"/>
      <c r="E3" s="90"/>
      <c r="F3" s="90"/>
      <c r="G3" s="33"/>
    </row>
    <row r="4" spans="1:7" ht="45" customHeight="1">
      <c r="A4" s="4" t="s">
        <v>1</v>
      </c>
      <c r="B4" s="18" t="s">
        <v>2</v>
      </c>
      <c r="C4" s="18" t="s">
        <v>68</v>
      </c>
      <c r="D4" s="18" t="s">
        <v>66</v>
      </c>
      <c r="E4" s="18" t="s">
        <v>139</v>
      </c>
      <c r="F4" s="19" t="s">
        <v>65</v>
      </c>
      <c r="G4" s="18" t="s">
        <v>71</v>
      </c>
    </row>
    <row r="5" spans="1:7" ht="13.5" thickBot="1">
      <c r="A5" s="6">
        <v>1</v>
      </c>
      <c r="B5" s="20">
        <v>2</v>
      </c>
      <c r="C5" s="20">
        <v>4</v>
      </c>
      <c r="D5" s="20">
        <v>5</v>
      </c>
      <c r="E5" s="20">
        <v>7</v>
      </c>
      <c r="F5" s="21">
        <v>8</v>
      </c>
      <c r="G5" s="34">
        <v>9</v>
      </c>
    </row>
    <row r="6" spans="1:7" ht="12.75">
      <c r="A6" s="91" t="s">
        <v>3</v>
      </c>
      <c r="B6" s="92"/>
      <c r="C6" s="92"/>
      <c r="D6" s="92"/>
      <c r="E6" s="92"/>
      <c r="F6" s="92"/>
      <c r="G6" s="93"/>
    </row>
    <row r="7" spans="1:7" ht="12.75">
      <c r="A7" s="51" t="s">
        <v>104</v>
      </c>
      <c r="B7" s="35">
        <f>B8+B15+B20+B24+B27+B31+B34+B43+B44+B45+B49+B60</f>
        <v>456161.11000000004</v>
      </c>
      <c r="C7" s="35">
        <f>C8+C15+C20+C24+C27+C31+C34+C43+C44+C45+C49+C60</f>
        <v>462058.38</v>
      </c>
      <c r="D7" s="26">
        <v>101.29298834791065</v>
      </c>
      <c r="E7" s="35">
        <f>E8+E15+E20+E24+E27+E31+E34+E43+E44+E45+E49+E60</f>
        <v>434564.56</v>
      </c>
      <c r="F7" s="26">
        <f aca="true" t="shared" si="0" ref="F7:F70">$C:$C/$F:$F*100</f>
        <v>106.32675154181925</v>
      </c>
      <c r="G7" s="35">
        <f>G8+G15+G20+G24+G27+G31+G34+G43+G44+G45+G49+G60</f>
        <v>71601.24399999999</v>
      </c>
    </row>
    <row r="8" spans="1:7" ht="12.75">
      <c r="A8" s="52" t="s">
        <v>4</v>
      </c>
      <c r="B8" s="26">
        <f>B9+B10</f>
        <v>303495</v>
      </c>
      <c r="C8" s="26">
        <f>C9+C10</f>
        <v>306848.25999999995</v>
      </c>
      <c r="D8" s="26">
        <v>101.10488146427453</v>
      </c>
      <c r="E8" s="26">
        <f>E9+E10</f>
        <v>268470.51999999996</v>
      </c>
      <c r="F8" s="26">
        <f t="shared" si="0"/>
        <v>114.29495499170635</v>
      </c>
      <c r="G8" s="26">
        <f>G9+G10</f>
        <v>48857.01</v>
      </c>
    </row>
    <row r="9" spans="1:7" ht="25.5">
      <c r="A9" s="53" t="s">
        <v>5</v>
      </c>
      <c r="B9" s="27">
        <v>11550</v>
      </c>
      <c r="C9" s="27">
        <v>12057.99</v>
      </c>
      <c r="D9" s="26">
        <v>104.39818181818181</v>
      </c>
      <c r="E9" s="27">
        <v>2851.05</v>
      </c>
      <c r="F9" s="26">
        <f t="shared" si="0"/>
        <v>422.9315515336455</v>
      </c>
      <c r="G9" s="27">
        <v>894.79</v>
      </c>
    </row>
    <row r="10" spans="1:7" ht="12.75" customHeight="1">
      <c r="A10" s="54" t="s">
        <v>159</v>
      </c>
      <c r="B10" s="46">
        <f>B11+B12+B13+B14</f>
        <v>291945</v>
      </c>
      <c r="C10" s="46">
        <f>C11+C12+C13+C14</f>
        <v>294790.26999999996</v>
      </c>
      <c r="D10" s="47">
        <v>100.97459110448885</v>
      </c>
      <c r="E10" s="46">
        <f>E11+E12+E13+E14</f>
        <v>265619.47</v>
      </c>
      <c r="F10" s="26">
        <f t="shared" si="0"/>
        <v>110.98217687129636</v>
      </c>
      <c r="G10" s="46">
        <f>G11+G12+G13+G14</f>
        <v>47962.22</v>
      </c>
    </row>
    <row r="11" spans="1:7" ht="51">
      <c r="A11" s="56" t="s">
        <v>74</v>
      </c>
      <c r="B11" s="28">
        <v>280947.9</v>
      </c>
      <c r="C11" s="28">
        <v>284106.20999999996</v>
      </c>
      <c r="D11" s="26">
        <v>101.124162166722</v>
      </c>
      <c r="E11" s="28">
        <v>255469.27999999997</v>
      </c>
      <c r="F11" s="26">
        <f t="shared" si="0"/>
        <v>111.20953955794606</v>
      </c>
      <c r="G11" s="28">
        <v>47525.53</v>
      </c>
    </row>
    <row r="12" spans="1:7" ht="51" customHeight="1">
      <c r="A12" s="56" t="s">
        <v>75</v>
      </c>
      <c r="B12" s="28">
        <v>4239.82</v>
      </c>
      <c r="C12" s="28">
        <v>4150.299999999999</v>
      </c>
      <c r="D12" s="26">
        <v>97.88858960993626</v>
      </c>
      <c r="E12" s="28">
        <v>2333.86</v>
      </c>
      <c r="F12" s="26">
        <f t="shared" si="0"/>
        <v>177.82986125988702</v>
      </c>
      <c r="G12" s="28">
        <v>55.98</v>
      </c>
    </row>
    <row r="13" spans="1:7" ht="25.5">
      <c r="A13" s="56" t="s">
        <v>76</v>
      </c>
      <c r="B13" s="28">
        <v>3453.42</v>
      </c>
      <c r="C13" s="28">
        <v>3256.3700000000003</v>
      </c>
      <c r="D13" s="26">
        <v>94.29406211813219</v>
      </c>
      <c r="E13" s="28">
        <v>4674.2</v>
      </c>
      <c r="F13" s="26">
        <f t="shared" si="0"/>
        <v>69.66689486971033</v>
      </c>
      <c r="G13" s="28">
        <v>165.45</v>
      </c>
    </row>
    <row r="14" spans="1:7" ht="63.75">
      <c r="A14" s="57" t="s">
        <v>78</v>
      </c>
      <c r="B14" s="28">
        <v>3303.86</v>
      </c>
      <c r="C14" s="28">
        <v>3277.3899999999994</v>
      </c>
      <c r="D14" s="26">
        <v>99.19881593045709</v>
      </c>
      <c r="E14" s="28">
        <v>3142.13</v>
      </c>
      <c r="F14" s="26">
        <f t="shared" si="0"/>
        <v>104.30472322914707</v>
      </c>
      <c r="G14" s="28">
        <v>215.26</v>
      </c>
    </row>
    <row r="15" spans="1:7" ht="44.25" customHeight="1">
      <c r="A15" s="58" t="s">
        <v>82</v>
      </c>
      <c r="B15" s="35">
        <f>B16+B17+B18+B19</f>
        <v>21570.48</v>
      </c>
      <c r="C15" s="35">
        <f>C16+C17+C18+C19</f>
        <v>21175.04</v>
      </c>
      <c r="D15" s="26">
        <v>98.16675382281711</v>
      </c>
      <c r="E15" s="35">
        <f>E16+E17+E18+E19</f>
        <v>23121.79</v>
      </c>
      <c r="F15" s="26">
        <f t="shared" si="0"/>
        <v>91.58045289746167</v>
      </c>
      <c r="G15" s="35">
        <f>G16+G17+G18+G19</f>
        <v>1727.1200000000001</v>
      </c>
    </row>
    <row r="16" spans="1:7" ht="39.75" customHeight="1">
      <c r="A16" s="39" t="s">
        <v>83</v>
      </c>
      <c r="B16" s="28">
        <v>10128.9</v>
      </c>
      <c r="C16" s="28">
        <v>9766.74</v>
      </c>
      <c r="D16" s="26">
        <v>96.42448834522999</v>
      </c>
      <c r="E16" s="28">
        <v>10524.65</v>
      </c>
      <c r="F16" s="26">
        <f t="shared" si="0"/>
        <v>92.79871539671153</v>
      </c>
      <c r="G16" s="28">
        <v>807.37</v>
      </c>
    </row>
    <row r="17" spans="1:7" ht="37.5" customHeight="1">
      <c r="A17" s="39" t="s">
        <v>84</v>
      </c>
      <c r="B17" s="28">
        <v>70</v>
      </c>
      <c r="C17" s="28">
        <v>69.86</v>
      </c>
      <c r="D17" s="26">
        <v>99.8</v>
      </c>
      <c r="E17" s="28">
        <v>77.38</v>
      </c>
      <c r="F17" s="26">
        <f t="shared" si="0"/>
        <v>90.2817265443267</v>
      </c>
      <c r="G17" s="28">
        <v>5.58</v>
      </c>
    </row>
    <row r="18" spans="1:7" ht="56.25" customHeight="1">
      <c r="A18" s="39" t="s">
        <v>85</v>
      </c>
      <c r="B18" s="28">
        <v>13064.26</v>
      </c>
      <c r="C18" s="28">
        <v>13138.980000000001</v>
      </c>
      <c r="D18" s="26">
        <v>100.57194207708666</v>
      </c>
      <c r="E18" s="28">
        <v>14060.94</v>
      </c>
      <c r="F18" s="26">
        <f t="shared" si="0"/>
        <v>93.44311262262694</v>
      </c>
      <c r="G18" s="28">
        <v>1100.95</v>
      </c>
    </row>
    <row r="19" spans="1:7" ht="55.5" customHeight="1">
      <c r="A19" s="39" t="s">
        <v>86</v>
      </c>
      <c r="B19" s="28">
        <v>-1692.68</v>
      </c>
      <c r="C19" s="28">
        <v>-1800.5400000000002</v>
      </c>
      <c r="D19" s="26">
        <v>106.37214358295721</v>
      </c>
      <c r="E19" s="28">
        <v>-1541.1800000000003</v>
      </c>
      <c r="F19" s="26">
        <f t="shared" si="0"/>
        <v>116.82866375115171</v>
      </c>
      <c r="G19" s="28">
        <v>-186.78</v>
      </c>
    </row>
    <row r="20" spans="1:7" ht="15.75" customHeight="1">
      <c r="A20" s="59" t="s">
        <v>7</v>
      </c>
      <c r="B20" s="35">
        <f>B21+B22+B23</f>
        <v>29522.14</v>
      </c>
      <c r="C20" s="35">
        <f>C21+C22+C23</f>
        <v>29787.81</v>
      </c>
      <c r="D20" s="26">
        <v>100.89990088794376</v>
      </c>
      <c r="E20" s="35">
        <f>E21+E22+E23</f>
        <v>33496.33</v>
      </c>
      <c r="F20" s="26">
        <f t="shared" si="0"/>
        <v>88.92857814572521</v>
      </c>
      <c r="G20" s="35">
        <f>G21+G22+G23</f>
        <v>884.8539999999999</v>
      </c>
    </row>
    <row r="21" spans="1:7" ht="12.75">
      <c r="A21" s="56" t="s">
        <v>89</v>
      </c>
      <c r="B21" s="28">
        <v>28514</v>
      </c>
      <c r="C21" s="28">
        <v>28813.59</v>
      </c>
      <c r="D21" s="26">
        <v>101.05067686048959</v>
      </c>
      <c r="E21" s="28">
        <v>32282.63</v>
      </c>
      <c r="F21" s="26">
        <f t="shared" si="0"/>
        <v>89.25415928008343</v>
      </c>
      <c r="G21" s="28">
        <v>815.41</v>
      </c>
    </row>
    <row r="22" spans="1:7" ht="18.75" customHeight="1">
      <c r="A22" s="56" t="s">
        <v>87</v>
      </c>
      <c r="B22" s="28">
        <v>578.14</v>
      </c>
      <c r="C22" s="28">
        <v>578.6099999999999</v>
      </c>
      <c r="D22" s="26">
        <v>100.08129518801674</v>
      </c>
      <c r="E22" s="28">
        <v>719.4</v>
      </c>
      <c r="F22" s="26">
        <f t="shared" si="0"/>
        <v>80.42952460383653</v>
      </c>
      <c r="G22" s="28">
        <v>1.17</v>
      </c>
    </row>
    <row r="23" spans="1:7" ht="31.5" customHeight="1">
      <c r="A23" s="56" t="s">
        <v>88</v>
      </c>
      <c r="B23" s="28">
        <v>430</v>
      </c>
      <c r="C23" s="28">
        <v>395.61</v>
      </c>
      <c r="D23" s="26">
        <v>92.00232558139535</v>
      </c>
      <c r="E23" s="28">
        <v>494.3</v>
      </c>
      <c r="F23" s="26">
        <f t="shared" si="0"/>
        <v>80.03439206959337</v>
      </c>
      <c r="G23" s="28">
        <v>68.274</v>
      </c>
    </row>
    <row r="24" spans="1:7" ht="13.5" customHeight="1">
      <c r="A24" s="59" t="s">
        <v>8</v>
      </c>
      <c r="B24" s="35">
        <f>SUM(B25:B26)</f>
        <v>32654</v>
      </c>
      <c r="C24" s="35">
        <f>SUM(C25:C26)</f>
        <v>32993.520000000004</v>
      </c>
      <c r="D24" s="26">
        <v>101.03975010718442</v>
      </c>
      <c r="E24" s="35">
        <f>SUM(E25:E26)</f>
        <v>30451.04</v>
      </c>
      <c r="F24" s="26">
        <f t="shared" si="0"/>
        <v>108.34940284469761</v>
      </c>
      <c r="G24" s="35">
        <f>SUM(G25:G26)</f>
        <v>8040.84</v>
      </c>
    </row>
    <row r="25" spans="1:7" ht="12.75">
      <c r="A25" s="56" t="s">
        <v>106</v>
      </c>
      <c r="B25" s="28">
        <v>16470</v>
      </c>
      <c r="C25" s="28">
        <v>16809.41</v>
      </c>
      <c r="D25" s="26">
        <v>102.06077717061324</v>
      </c>
      <c r="E25" s="28">
        <v>13437.51</v>
      </c>
      <c r="F25" s="26">
        <f t="shared" si="0"/>
        <v>125.09319062832324</v>
      </c>
      <c r="G25" s="28">
        <v>4560.24</v>
      </c>
    </row>
    <row r="26" spans="1:7" ht="12.75">
      <c r="A26" s="56" t="s">
        <v>107</v>
      </c>
      <c r="B26" s="28">
        <v>16184</v>
      </c>
      <c r="C26" s="28">
        <v>16184.11</v>
      </c>
      <c r="D26" s="26">
        <v>100.00067968363817</v>
      </c>
      <c r="E26" s="28">
        <v>17013.53</v>
      </c>
      <c r="F26" s="26">
        <f t="shared" si="0"/>
        <v>95.12493879870904</v>
      </c>
      <c r="G26" s="28">
        <v>3480.6</v>
      </c>
    </row>
    <row r="27" spans="1:7" ht="12.75">
      <c r="A27" s="52" t="s">
        <v>9</v>
      </c>
      <c r="B27" s="35">
        <f>B28+B29+B30</f>
        <v>14814.9</v>
      </c>
      <c r="C27" s="35">
        <f>C28+C29+C30</f>
        <v>14567.429999999998</v>
      </c>
      <c r="D27" s="26">
        <v>98.32958710487414</v>
      </c>
      <c r="E27" s="35">
        <f>E28+E30+E29</f>
        <v>16030.33</v>
      </c>
      <c r="F27" s="26">
        <f t="shared" si="0"/>
        <v>90.87417414363895</v>
      </c>
      <c r="G27" s="35">
        <f>G28+G29+G30</f>
        <v>1385.78</v>
      </c>
    </row>
    <row r="28" spans="1:7" ht="25.5">
      <c r="A28" s="56" t="s">
        <v>10</v>
      </c>
      <c r="B28" s="28">
        <v>14645.9</v>
      </c>
      <c r="C28" s="28">
        <v>14388.63</v>
      </c>
      <c r="D28" s="26">
        <v>98.24339917656135</v>
      </c>
      <c r="E28" s="28">
        <v>15901.32</v>
      </c>
      <c r="F28" s="26">
        <f t="shared" si="0"/>
        <v>90.48701617224229</v>
      </c>
      <c r="G28" s="28">
        <v>1372.78</v>
      </c>
    </row>
    <row r="29" spans="1:7" ht="25.5">
      <c r="A29" s="56" t="s">
        <v>91</v>
      </c>
      <c r="B29" s="28">
        <v>104</v>
      </c>
      <c r="C29" s="28">
        <v>108.8</v>
      </c>
      <c r="D29" s="26">
        <v>104.61538461538463</v>
      </c>
      <c r="E29" s="28">
        <v>81.01</v>
      </c>
      <c r="F29" s="26">
        <f t="shared" si="0"/>
        <v>134.30440686335018</v>
      </c>
      <c r="G29" s="28">
        <v>8</v>
      </c>
    </row>
    <row r="30" spans="1:7" ht="25.5">
      <c r="A30" s="56" t="s">
        <v>90</v>
      </c>
      <c r="B30" s="28">
        <v>65</v>
      </c>
      <c r="C30" s="28">
        <v>70</v>
      </c>
      <c r="D30" s="26">
        <v>107.6923076923077</v>
      </c>
      <c r="E30" s="28">
        <v>48</v>
      </c>
      <c r="F30" s="26">
        <f t="shared" si="0"/>
        <v>145.83333333333331</v>
      </c>
      <c r="G30" s="28">
        <v>5</v>
      </c>
    </row>
    <row r="31" spans="1:7" ht="25.5">
      <c r="A31" s="59" t="s">
        <v>11</v>
      </c>
      <c r="B31" s="35">
        <f>B32+B33</f>
        <v>0.15</v>
      </c>
      <c r="C31" s="35">
        <f>C32+C33</f>
        <v>7.630000000000001</v>
      </c>
      <c r="D31" s="26">
        <v>5086.666666666668</v>
      </c>
      <c r="E31" s="35">
        <f>$32:$32+$33:$33</f>
        <v>0.45999999999999996</v>
      </c>
      <c r="F31" s="26">
        <f t="shared" si="0"/>
        <v>1658.6956521739132</v>
      </c>
      <c r="G31" s="35">
        <f>G32+G33</f>
        <v>7.5600000000000005</v>
      </c>
    </row>
    <row r="32" spans="1:7" ht="25.5">
      <c r="A32" s="56" t="s">
        <v>118</v>
      </c>
      <c r="B32" s="28">
        <v>0</v>
      </c>
      <c r="C32" s="28">
        <v>7.48</v>
      </c>
      <c r="D32" s="26">
        <v>0</v>
      </c>
      <c r="E32" s="28">
        <v>0.31</v>
      </c>
      <c r="F32" s="26">
        <f t="shared" si="0"/>
        <v>2412.9032258064517</v>
      </c>
      <c r="G32" s="28">
        <v>7.48</v>
      </c>
    </row>
    <row r="33" spans="1:7" ht="25.5">
      <c r="A33" s="56" t="s">
        <v>92</v>
      </c>
      <c r="B33" s="28">
        <v>0.15</v>
      </c>
      <c r="C33" s="28">
        <v>0.15</v>
      </c>
      <c r="D33" s="26">
        <v>100</v>
      </c>
      <c r="E33" s="28">
        <v>0.15</v>
      </c>
      <c r="F33" s="26">
        <f t="shared" si="0"/>
        <v>100</v>
      </c>
      <c r="G33" s="28">
        <v>0.08</v>
      </c>
    </row>
    <row r="34" spans="1:7" ht="38.25">
      <c r="A34" s="59" t="s">
        <v>12</v>
      </c>
      <c r="B34" s="35">
        <f>SUM(B35:B42)</f>
        <v>42639.89000000001</v>
      </c>
      <c r="C34" s="35">
        <f>SUM(C35:C42)</f>
        <v>44740.58000000001</v>
      </c>
      <c r="D34" s="26">
        <v>104.9265840038518</v>
      </c>
      <c r="E34" s="35">
        <f>SUM(E35:E42)</f>
        <v>46403.21000000001</v>
      </c>
      <c r="F34" s="26">
        <f t="shared" si="0"/>
        <v>96.41699356574685</v>
      </c>
      <c r="G34" s="35">
        <f>SUM(G35:G42)</f>
        <v>9106.259999999998</v>
      </c>
    </row>
    <row r="35" spans="1:7" ht="76.5" customHeight="1" hidden="1">
      <c r="A35" s="56" t="s">
        <v>115</v>
      </c>
      <c r="B35" s="28"/>
      <c r="C35" s="28"/>
      <c r="D35" s="26" t="e">
        <v>#DIV/0!</v>
      </c>
      <c r="E35" s="28"/>
      <c r="F35" s="26" t="e">
        <f t="shared" si="0"/>
        <v>#DIV/0!</v>
      </c>
      <c r="G35" s="28"/>
    </row>
    <row r="36" spans="1:7" ht="84" customHeight="1">
      <c r="A36" s="56" t="s">
        <v>119</v>
      </c>
      <c r="B36" s="28">
        <v>24723</v>
      </c>
      <c r="C36" s="28">
        <v>26889.76</v>
      </c>
      <c r="D36" s="26">
        <v>108.76414674594506</v>
      </c>
      <c r="E36" s="28">
        <v>25723</v>
      </c>
      <c r="F36" s="26">
        <f t="shared" si="0"/>
        <v>104.5358628464798</v>
      </c>
      <c r="G36" s="28">
        <v>7389.11</v>
      </c>
    </row>
    <row r="37" spans="1:7" ht="81.75" customHeight="1">
      <c r="A37" s="56" t="s">
        <v>128</v>
      </c>
      <c r="B37" s="28">
        <v>816.62</v>
      </c>
      <c r="C37" s="28">
        <v>816.65</v>
      </c>
      <c r="D37" s="26">
        <v>100.00367367931229</v>
      </c>
      <c r="E37" s="28">
        <v>260.73</v>
      </c>
      <c r="F37" s="26">
        <f t="shared" si="0"/>
        <v>313.21673762129404</v>
      </c>
      <c r="G37" s="28">
        <v>2.04</v>
      </c>
    </row>
    <row r="38" spans="1:7" ht="76.5">
      <c r="A38" s="56" t="s">
        <v>120</v>
      </c>
      <c r="B38" s="28">
        <v>530.18</v>
      </c>
      <c r="C38" s="28">
        <v>529.79</v>
      </c>
      <c r="D38" s="26">
        <v>99.926440076955</v>
      </c>
      <c r="E38" s="28">
        <v>562.72</v>
      </c>
      <c r="F38" s="26">
        <f t="shared" si="0"/>
        <v>94.14806653397781</v>
      </c>
      <c r="G38" s="28">
        <v>70.05</v>
      </c>
    </row>
    <row r="39" spans="1:7" ht="38.25">
      <c r="A39" s="56" t="s">
        <v>121</v>
      </c>
      <c r="B39" s="28">
        <v>12517</v>
      </c>
      <c r="C39" s="28">
        <v>12081.269999999999</v>
      </c>
      <c r="D39" s="26">
        <v>96.51889430374689</v>
      </c>
      <c r="E39" s="28">
        <v>15373.07</v>
      </c>
      <c r="F39" s="26">
        <f t="shared" si="0"/>
        <v>78.58723078734435</v>
      </c>
      <c r="G39" s="28">
        <v>1232.51</v>
      </c>
    </row>
    <row r="40" spans="1:7" ht="51">
      <c r="A40" s="56" t="s">
        <v>141</v>
      </c>
      <c r="B40" s="28">
        <v>59.62</v>
      </c>
      <c r="C40" s="28">
        <v>59.62</v>
      </c>
      <c r="D40" s="26">
        <v>100</v>
      </c>
      <c r="E40" s="28"/>
      <c r="F40" s="26" t="e">
        <f t="shared" si="0"/>
        <v>#DIV/0!</v>
      </c>
      <c r="G40" s="28">
        <v>0</v>
      </c>
    </row>
    <row r="41" spans="1:7" ht="51">
      <c r="A41" s="56" t="s">
        <v>122</v>
      </c>
      <c r="B41" s="28">
        <v>470.23</v>
      </c>
      <c r="C41" s="28">
        <v>470.23</v>
      </c>
      <c r="D41" s="26">
        <v>100</v>
      </c>
      <c r="E41" s="28">
        <v>1170.44</v>
      </c>
      <c r="F41" s="26">
        <f t="shared" si="0"/>
        <v>40.1754895594819</v>
      </c>
      <c r="G41" s="28">
        <v>0</v>
      </c>
    </row>
    <row r="42" spans="1:7" ht="76.5">
      <c r="A42" s="60" t="s">
        <v>123</v>
      </c>
      <c r="B42" s="28">
        <v>3523.24</v>
      </c>
      <c r="C42" s="28">
        <v>3893.26</v>
      </c>
      <c r="D42" s="26">
        <v>110.50226496066122</v>
      </c>
      <c r="E42" s="28">
        <v>3313.25</v>
      </c>
      <c r="F42" s="26">
        <f t="shared" si="0"/>
        <v>117.50577227797481</v>
      </c>
      <c r="G42" s="28">
        <v>412.55</v>
      </c>
    </row>
    <row r="43" spans="1:7" ht="25.5">
      <c r="A43" s="53" t="s">
        <v>13</v>
      </c>
      <c r="B43" s="27">
        <v>1600</v>
      </c>
      <c r="C43" s="27">
        <v>1567.32</v>
      </c>
      <c r="D43" s="26">
        <v>97.9575</v>
      </c>
      <c r="E43" s="27">
        <v>486.57</v>
      </c>
      <c r="F43" s="26">
        <f t="shared" si="0"/>
        <v>322.1160367470251</v>
      </c>
      <c r="G43" s="27">
        <v>7</v>
      </c>
    </row>
    <row r="44" spans="1:7" ht="25.5">
      <c r="A44" s="53" t="s">
        <v>96</v>
      </c>
      <c r="B44" s="27">
        <v>2604.34</v>
      </c>
      <c r="C44" s="27">
        <v>2899</v>
      </c>
      <c r="D44" s="26">
        <v>111.31419092745188</v>
      </c>
      <c r="E44" s="27">
        <v>2456.72</v>
      </c>
      <c r="F44" s="26">
        <f t="shared" si="0"/>
        <v>118.00286560943047</v>
      </c>
      <c r="G44" s="27">
        <v>665.79</v>
      </c>
    </row>
    <row r="45" spans="1:7" ht="14.25" customHeight="1">
      <c r="A45" s="59" t="s">
        <v>14</v>
      </c>
      <c r="B45" s="35">
        <f>B46+B47+B48</f>
        <v>3847.7200000000003</v>
      </c>
      <c r="C45" s="35">
        <f>C46+C47+C48</f>
        <v>3867.87</v>
      </c>
      <c r="D45" s="26">
        <v>100.52394664892455</v>
      </c>
      <c r="E45" s="35">
        <f>E46+E47+E48</f>
        <v>2801.57</v>
      </c>
      <c r="F45" s="26">
        <f t="shared" si="0"/>
        <v>138.06080162194766</v>
      </c>
      <c r="G45" s="35">
        <f>G46+G47+G48</f>
        <v>93.53</v>
      </c>
    </row>
    <row r="46" spans="1:7" ht="12.75">
      <c r="A46" s="56" t="s">
        <v>94</v>
      </c>
      <c r="B46" s="28">
        <v>413.05</v>
      </c>
      <c r="C46" s="28">
        <v>413.05</v>
      </c>
      <c r="D46" s="26">
        <v>100</v>
      </c>
      <c r="E46" s="28">
        <v>0</v>
      </c>
      <c r="F46" s="26" t="e">
        <f t="shared" si="0"/>
        <v>#DIV/0!</v>
      </c>
      <c r="G46" s="28">
        <v>0</v>
      </c>
    </row>
    <row r="47" spans="1:7" ht="76.5">
      <c r="A47" s="56" t="s">
        <v>95</v>
      </c>
      <c r="B47" s="28">
        <v>134.67</v>
      </c>
      <c r="C47" s="28">
        <v>134.67</v>
      </c>
      <c r="D47" s="26">
        <v>100</v>
      </c>
      <c r="E47" s="28">
        <v>153.17</v>
      </c>
      <c r="F47" s="26">
        <f t="shared" si="0"/>
        <v>87.92191682444343</v>
      </c>
      <c r="G47" s="28">
        <v>0</v>
      </c>
    </row>
    <row r="48" spans="1:7" ht="12.75">
      <c r="A48" s="60" t="s">
        <v>93</v>
      </c>
      <c r="B48" s="28">
        <v>3300</v>
      </c>
      <c r="C48" s="28">
        <v>3320.15</v>
      </c>
      <c r="D48" s="26">
        <v>100.61090909090909</v>
      </c>
      <c r="E48" s="28">
        <v>2648.4</v>
      </c>
      <c r="F48" s="26">
        <f t="shared" si="0"/>
        <v>125.36437094094548</v>
      </c>
      <c r="G48" s="28">
        <v>93.53</v>
      </c>
    </row>
    <row r="49" spans="1:7" ht="12.75">
      <c r="A49" s="53" t="s">
        <v>15</v>
      </c>
      <c r="B49" s="35">
        <v>3200</v>
      </c>
      <c r="C49" s="35">
        <v>3408.78</v>
      </c>
      <c r="D49" s="26">
        <v>106.524375</v>
      </c>
      <c r="E49" s="35">
        <v>10648.82</v>
      </c>
      <c r="F49" s="26">
        <f t="shared" si="0"/>
        <v>32.01087068801989</v>
      </c>
      <c r="G49" s="35">
        <v>755.83</v>
      </c>
    </row>
    <row r="50" spans="1:7" ht="52.5" customHeight="1" hidden="1">
      <c r="A50" s="56" t="s">
        <v>129</v>
      </c>
      <c r="B50" s="28"/>
      <c r="C50" s="28"/>
      <c r="D50" s="26" t="e">
        <v>#DIV/0!</v>
      </c>
      <c r="E50" s="28"/>
      <c r="F50" s="26" t="e">
        <f t="shared" si="0"/>
        <v>#DIV/0!</v>
      </c>
      <c r="G50" s="28"/>
    </row>
    <row r="51" spans="1:7" ht="89.25" hidden="1">
      <c r="A51" s="56" t="s">
        <v>130</v>
      </c>
      <c r="B51" s="28"/>
      <c r="C51" s="28"/>
      <c r="D51" s="26" t="e">
        <v>#DIV/0!</v>
      </c>
      <c r="E51" s="28"/>
      <c r="F51" s="26" t="e">
        <f t="shared" si="0"/>
        <v>#DIV/0!</v>
      </c>
      <c r="G51" s="28"/>
    </row>
    <row r="52" spans="1:7" ht="63.75" hidden="1">
      <c r="A52" s="56" t="s">
        <v>131</v>
      </c>
      <c r="B52" s="28"/>
      <c r="C52" s="28"/>
      <c r="D52" s="26" t="e">
        <v>#DIV/0!</v>
      </c>
      <c r="E52" s="28"/>
      <c r="F52" s="26" t="e">
        <f t="shared" si="0"/>
        <v>#DIV/0!</v>
      </c>
      <c r="G52" s="28"/>
    </row>
    <row r="53" spans="1:7" ht="63.75" hidden="1">
      <c r="A53" s="56" t="s">
        <v>132</v>
      </c>
      <c r="B53" s="28"/>
      <c r="C53" s="28"/>
      <c r="D53" s="26" t="e">
        <v>#DIV/0!</v>
      </c>
      <c r="E53" s="28"/>
      <c r="F53" s="26" t="e">
        <f t="shared" si="0"/>
        <v>#DIV/0!</v>
      </c>
      <c r="G53" s="28"/>
    </row>
    <row r="54" spans="1:7" ht="63.75" hidden="1">
      <c r="A54" s="56" t="s">
        <v>133</v>
      </c>
      <c r="B54" s="28"/>
      <c r="C54" s="28"/>
      <c r="D54" s="26" t="e">
        <v>#DIV/0!</v>
      </c>
      <c r="E54" s="28"/>
      <c r="F54" s="26" t="e">
        <f t="shared" si="0"/>
        <v>#DIV/0!</v>
      </c>
      <c r="G54" s="28"/>
    </row>
    <row r="55" spans="1:7" ht="29.25" customHeight="1" hidden="1">
      <c r="A55" s="56" t="s">
        <v>134</v>
      </c>
      <c r="B55" s="28"/>
      <c r="C55" s="28"/>
      <c r="D55" s="26" t="e">
        <v>#DIV/0!</v>
      </c>
      <c r="E55" s="28"/>
      <c r="F55" s="26" t="e">
        <f t="shared" si="0"/>
        <v>#DIV/0!</v>
      </c>
      <c r="G55" s="28"/>
    </row>
    <row r="56" spans="1:7" ht="38.25" customHeight="1" hidden="1">
      <c r="A56" s="56" t="s">
        <v>135</v>
      </c>
      <c r="B56" s="28"/>
      <c r="C56" s="28"/>
      <c r="D56" s="26" t="e">
        <v>#DIV/0!</v>
      </c>
      <c r="E56" s="28"/>
      <c r="F56" s="26" t="e">
        <f t="shared" si="0"/>
        <v>#DIV/0!</v>
      </c>
      <c r="G56" s="28"/>
    </row>
    <row r="57" spans="1:7" ht="43.5" customHeight="1" hidden="1">
      <c r="A57" s="56" t="s">
        <v>136</v>
      </c>
      <c r="B57" s="28"/>
      <c r="C57" s="28"/>
      <c r="D57" s="26" t="e">
        <v>#DIV/0!</v>
      </c>
      <c r="E57" s="28"/>
      <c r="F57" s="26" t="e">
        <f t="shared" si="0"/>
        <v>#DIV/0!</v>
      </c>
      <c r="G57" s="28"/>
    </row>
    <row r="58" spans="1:7" ht="40.5" customHeight="1" hidden="1">
      <c r="A58" s="56" t="s">
        <v>137</v>
      </c>
      <c r="B58" s="28"/>
      <c r="C58" s="28"/>
      <c r="D58" s="26" t="e">
        <v>#DIV/0!</v>
      </c>
      <c r="E58" s="28"/>
      <c r="F58" s="26" t="e">
        <f t="shared" si="0"/>
        <v>#DIV/0!</v>
      </c>
      <c r="G58" s="28"/>
    </row>
    <row r="59" spans="1:7" ht="12.75" hidden="1">
      <c r="A59" s="56" t="s">
        <v>138</v>
      </c>
      <c r="B59" s="28"/>
      <c r="C59" s="28"/>
      <c r="D59" s="26" t="e">
        <v>#DIV/0!</v>
      </c>
      <c r="E59" s="28"/>
      <c r="F59" s="26" t="e">
        <f t="shared" si="0"/>
        <v>#DIV/0!</v>
      </c>
      <c r="G59" s="28"/>
    </row>
    <row r="60" spans="1:7" ht="12.75">
      <c r="A60" s="52" t="s">
        <v>16</v>
      </c>
      <c r="B60" s="27">
        <v>212.49</v>
      </c>
      <c r="C60" s="27">
        <v>195.14</v>
      </c>
      <c r="D60" s="26">
        <v>92.22551649489388</v>
      </c>
      <c r="E60" s="27">
        <v>197.2</v>
      </c>
      <c r="F60" s="26">
        <f t="shared" si="0"/>
        <v>98.95537525354969</v>
      </c>
      <c r="G60" s="27">
        <v>69.67</v>
      </c>
    </row>
    <row r="61" spans="1:7" ht="12.75">
      <c r="A61" s="59" t="s">
        <v>17</v>
      </c>
      <c r="B61" s="35">
        <f>B8+B15+B20+B24+B27+B31+B34+B43+B44+B45+B60+B49</f>
        <v>456161.11000000004</v>
      </c>
      <c r="C61" s="35">
        <f>C8+C15+C20+C24+C27+C31+C34+C43+C44+C45+C60+C49</f>
        <v>462058.38</v>
      </c>
      <c r="D61" s="26">
        <v>101.29298834791065</v>
      </c>
      <c r="E61" s="35">
        <f>E8+E15+E20+E24+E27+E31+E34+E43+E44+E45+E60+E49</f>
        <v>434564.56</v>
      </c>
      <c r="F61" s="26">
        <f t="shared" si="0"/>
        <v>106.32675154181925</v>
      </c>
      <c r="G61" s="35">
        <f>G8+G15+G20+G24+G27+G31+G34+G43+G44+G45+G60+G49</f>
        <v>71601.24399999999</v>
      </c>
    </row>
    <row r="62" spans="1:7" ht="12.75">
      <c r="A62" s="59" t="s">
        <v>18</v>
      </c>
      <c r="B62" s="35">
        <f>B63+B69+B68</f>
        <v>2240644.0200000005</v>
      </c>
      <c r="C62" s="35">
        <f>C63+C69+C68</f>
        <v>2202505.16</v>
      </c>
      <c r="D62" s="26">
        <v>98.29786170138705</v>
      </c>
      <c r="E62" s="35">
        <f>E63+E69+E68</f>
        <v>2112210.25</v>
      </c>
      <c r="F62" s="26">
        <f t="shared" si="0"/>
        <v>104.27490161076531</v>
      </c>
      <c r="G62" s="35">
        <f>G63+G69+G68</f>
        <v>594934.3400000001</v>
      </c>
    </row>
    <row r="63" spans="1:7" ht="25.5">
      <c r="A63" s="59" t="s">
        <v>19</v>
      </c>
      <c r="B63" s="35">
        <f>B64+B65+B67+B66</f>
        <v>2243321.8200000003</v>
      </c>
      <c r="C63" s="35">
        <f>C64+C65+C67+C66</f>
        <v>2205182.97</v>
      </c>
      <c r="D63" s="26">
        <v>98.29989394923282</v>
      </c>
      <c r="E63" s="35">
        <f>E64+E65+E67+E66</f>
        <v>2112362.2199999997</v>
      </c>
      <c r="F63" s="26">
        <f t="shared" si="0"/>
        <v>104.39416825017824</v>
      </c>
      <c r="G63" s="35">
        <f>G64+G65+G67+G66</f>
        <v>594934.3400000001</v>
      </c>
    </row>
    <row r="64" spans="1:7" ht="12.75">
      <c r="A64" s="56" t="s">
        <v>108</v>
      </c>
      <c r="B64" s="28">
        <v>494427.8</v>
      </c>
      <c r="C64" s="28">
        <v>494427.79000000004</v>
      </c>
      <c r="D64" s="26">
        <v>99.99999797746003</v>
      </c>
      <c r="E64" s="28">
        <v>366513.7</v>
      </c>
      <c r="F64" s="26">
        <f t="shared" si="0"/>
        <v>134.90022064659522</v>
      </c>
      <c r="G64" s="28">
        <v>73351.1</v>
      </c>
    </row>
    <row r="65" spans="1:7" ht="12.75">
      <c r="A65" s="56" t="s">
        <v>109</v>
      </c>
      <c r="B65" s="28">
        <v>730081.27</v>
      </c>
      <c r="C65" s="28">
        <v>694803.23</v>
      </c>
      <c r="D65" s="26">
        <v>95.16792972924782</v>
      </c>
      <c r="E65" s="28">
        <v>667468.78</v>
      </c>
      <c r="F65" s="26">
        <f t="shared" si="0"/>
        <v>104.09524022981269</v>
      </c>
      <c r="G65" s="28">
        <v>366470.33</v>
      </c>
    </row>
    <row r="66" spans="1:7" ht="12.75">
      <c r="A66" s="56" t="s">
        <v>110</v>
      </c>
      <c r="B66" s="28">
        <v>998296.48</v>
      </c>
      <c r="C66" s="28">
        <v>995988.9600000001</v>
      </c>
      <c r="D66" s="26">
        <v>99.76885423857249</v>
      </c>
      <c r="E66" s="28">
        <v>1051528.99</v>
      </c>
      <c r="F66" s="26">
        <f t="shared" si="0"/>
        <v>94.71816464137618</v>
      </c>
      <c r="G66" s="28">
        <v>145919.76</v>
      </c>
    </row>
    <row r="67" spans="1:7" ht="12.75">
      <c r="A67" s="2" t="s">
        <v>124</v>
      </c>
      <c r="B67" s="28">
        <v>20516.27</v>
      </c>
      <c r="C67" s="28">
        <v>19962.989999999998</v>
      </c>
      <c r="D67" s="26">
        <v>97.30321349836008</v>
      </c>
      <c r="E67" s="28">
        <v>26850.75</v>
      </c>
      <c r="F67" s="26">
        <f t="shared" si="0"/>
        <v>74.34797910672886</v>
      </c>
      <c r="G67" s="28">
        <v>9193.15</v>
      </c>
    </row>
    <row r="68" spans="1:7" ht="12.75">
      <c r="A68" s="59" t="s">
        <v>113</v>
      </c>
      <c r="B68" s="28"/>
      <c r="C68" s="28"/>
      <c r="D68" s="26"/>
      <c r="E68" s="28">
        <v>849.12</v>
      </c>
      <c r="F68" s="26">
        <f t="shared" si="0"/>
        <v>0</v>
      </c>
      <c r="G68" s="28"/>
    </row>
    <row r="69" spans="1:7" ht="25.5">
      <c r="A69" s="59" t="s">
        <v>21</v>
      </c>
      <c r="B69" s="27">
        <v>-2677.8</v>
      </c>
      <c r="C69" s="27">
        <v>-2677.8099999999995</v>
      </c>
      <c r="D69" s="26">
        <v>100.0003734408843</v>
      </c>
      <c r="E69" s="27">
        <v>-1001.09</v>
      </c>
      <c r="F69" s="26">
        <f t="shared" si="0"/>
        <v>267.48943651419944</v>
      </c>
      <c r="G69" s="27">
        <v>0</v>
      </c>
    </row>
    <row r="70" spans="1:7" ht="12.75">
      <c r="A70" s="52" t="s">
        <v>20</v>
      </c>
      <c r="B70" s="35">
        <f>B62+B61</f>
        <v>2696805.1300000004</v>
      </c>
      <c r="C70" s="35">
        <f>C62+C61</f>
        <v>2664563.54</v>
      </c>
      <c r="D70" s="26">
        <v>98.80448351119828</v>
      </c>
      <c r="E70" s="35">
        <f>E62+E61</f>
        <v>2546774.81</v>
      </c>
      <c r="F70" s="26">
        <f t="shared" si="0"/>
        <v>104.62501551128503</v>
      </c>
      <c r="G70" s="35">
        <f>G62+G61</f>
        <v>666535.584</v>
      </c>
    </row>
    <row r="71" spans="1:7" ht="12.75">
      <c r="A71" s="85" t="s">
        <v>22</v>
      </c>
      <c r="B71" s="86"/>
      <c r="C71" s="86"/>
      <c r="D71" s="86"/>
      <c r="E71" s="86"/>
      <c r="F71" s="86"/>
      <c r="G71" s="87"/>
    </row>
    <row r="72" spans="1:7" ht="12.75">
      <c r="A72" s="7" t="s">
        <v>23</v>
      </c>
      <c r="B72" s="35">
        <f>B73+B74+B75+B76+B77+B78+B79+B80</f>
        <v>140429.9</v>
      </c>
      <c r="C72" s="35">
        <f>C73+C74+C75+C76+C77+C78+C79+C80</f>
        <v>137918.6</v>
      </c>
      <c r="D72" s="26">
        <f>$D:$D/$B:$B*100</f>
        <v>70.44963809932487</v>
      </c>
      <c r="E72" s="35">
        <f>E73+E74+E75+E76+E77+E78+E79+E80</f>
        <v>113424</v>
      </c>
      <c r="F72" s="26">
        <f>$D:$D/$G:$G*100</f>
        <v>108.90397847044919</v>
      </c>
      <c r="G72" s="35">
        <f>G73+G74+G75+G76+G77+G78+G79+G80</f>
        <v>40069.899999999994</v>
      </c>
    </row>
    <row r="73" spans="1:7" ht="14.25" customHeight="1">
      <c r="A73" s="8" t="s">
        <v>24</v>
      </c>
      <c r="B73" s="36">
        <v>2010.7</v>
      </c>
      <c r="C73" s="36">
        <v>2010.7</v>
      </c>
      <c r="D73" s="29">
        <f>$D:$D/$B:$B*100</f>
        <v>81.6778613051021</v>
      </c>
      <c r="E73" s="36">
        <v>1581</v>
      </c>
      <c r="F73" s="29">
        <f>$D:$D/$G:$G*100</f>
        <v>144.6054496771145</v>
      </c>
      <c r="G73" s="36">
        <f>C73-ноябрь!D74</f>
        <v>174.5</v>
      </c>
    </row>
    <row r="74" spans="1:7" ht="12.75">
      <c r="A74" s="8" t="s">
        <v>25</v>
      </c>
      <c r="B74" s="36">
        <v>5827.7</v>
      </c>
      <c r="C74" s="36">
        <v>5738.6</v>
      </c>
      <c r="D74" s="29">
        <f>$D:$D/$B:$B*100</f>
        <v>83.73282690892916</v>
      </c>
      <c r="E74" s="36">
        <v>4713.7</v>
      </c>
      <c r="F74" s="29">
        <f>$D:$D/$G:$G*100</f>
        <v>125.42542286007176</v>
      </c>
      <c r="G74" s="36">
        <f>C74-ноябрь!D75</f>
        <v>844.5</v>
      </c>
    </row>
    <row r="75" spans="1:7" ht="25.5">
      <c r="A75" s="8" t="s">
        <v>26</v>
      </c>
      <c r="B75" s="36">
        <v>55365.7</v>
      </c>
      <c r="C75" s="36">
        <v>53611.1</v>
      </c>
      <c r="D75" s="29">
        <f>$D:$D/$B:$B*100</f>
        <v>78.9850599743948</v>
      </c>
      <c r="E75" s="36">
        <v>44009.6</v>
      </c>
      <c r="F75" s="29">
        <f>$D:$D/$G:$G*100</f>
        <v>115.82519526004234</v>
      </c>
      <c r="G75" s="36">
        <f>C75-ноябрь!D76</f>
        <v>10486.599999999999</v>
      </c>
    </row>
    <row r="76" spans="1:7" ht="12.75">
      <c r="A76" s="8" t="s">
        <v>72</v>
      </c>
      <c r="B76" s="45">
        <v>30.1</v>
      </c>
      <c r="C76" s="45">
        <v>30.1</v>
      </c>
      <c r="D76" s="29">
        <v>0</v>
      </c>
      <c r="E76" s="45">
        <v>28.7</v>
      </c>
      <c r="F76" s="29">
        <v>0</v>
      </c>
      <c r="G76" s="36">
        <f>C76-ноябрь!D77</f>
        <v>30.1</v>
      </c>
    </row>
    <row r="77" spans="1:7" ht="25.5">
      <c r="A77" s="1" t="s">
        <v>27</v>
      </c>
      <c r="B77" s="28">
        <v>13267.4</v>
      </c>
      <c r="C77" s="28">
        <v>13265</v>
      </c>
      <c r="D77" s="29">
        <f>$D:$D/$B:$B*100</f>
        <v>86.8675019994668</v>
      </c>
      <c r="E77" s="28">
        <v>12540.5</v>
      </c>
      <c r="F77" s="29">
        <f>$D:$D/$G:$G*100</f>
        <v>107.98394121880088</v>
      </c>
      <c r="G77" s="36">
        <f>C77-ноябрь!D78</f>
        <v>1860.6000000000004</v>
      </c>
    </row>
    <row r="78" spans="1:7" ht="12.75">
      <c r="A78" s="8" t="s">
        <v>28</v>
      </c>
      <c r="B78" s="36">
        <v>0</v>
      </c>
      <c r="C78" s="36">
        <v>0</v>
      </c>
      <c r="D78" s="29">
        <v>0</v>
      </c>
      <c r="E78" s="36">
        <v>1096.7</v>
      </c>
      <c r="F78" s="29">
        <v>0</v>
      </c>
      <c r="G78" s="36">
        <f>C78-ноябрь!D79</f>
        <v>0</v>
      </c>
    </row>
    <row r="79" spans="1:7" ht="12.75">
      <c r="A79" s="8" t="s">
        <v>29</v>
      </c>
      <c r="B79" s="36">
        <v>93.6</v>
      </c>
      <c r="C79" s="36">
        <v>0</v>
      </c>
      <c r="D79" s="29">
        <v>0</v>
      </c>
      <c r="E79" s="36">
        <v>0</v>
      </c>
      <c r="F79" s="29">
        <v>0</v>
      </c>
      <c r="G79" s="36">
        <f>C79-ноябрь!D80</f>
        <v>0</v>
      </c>
    </row>
    <row r="80" spans="1:7" ht="12.75">
      <c r="A80" s="1" t="s">
        <v>30</v>
      </c>
      <c r="B80" s="36">
        <v>63834.7</v>
      </c>
      <c r="C80" s="36">
        <v>63263.1</v>
      </c>
      <c r="D80" s="29">
        <f>$D:$D/$B:$B*100</f>
        <v>58.767645391278364</v>
      </c>
      <c r="E80" s="36">
        <v>49453.8</v>
      </c>
      <c r="F80" s="29">
        <f>$D:$D/$G:$G*100</f>
        <v>102.2438629091976</v>
      </c>
      <c r="G80" s="36">
        <f>C80-ноябрь!D81</f>
        <v>26673.6</v>
      </c>
    </row>
    <row r="81" spans="1:7" ht="12.75">
      <c r="A81" s="7" t="s">
        <v>31</v>
      </c>
      <c r="B81" s="27">
        <v>400.4</v>
      </c>
      <c r="C81" s="35">
        <v>400.4</v>
      </c>
      <c r="D81" s="26">
        <f>$D:$D/$B:$B*100</f>
        <v>77.24775224775226</v>
      </c>
      <c r="E81" s="35">
        <v>346.8</v>
      </c>
      <c r="F81" s="26">
        <v>0</v>
      </c>
      <c r="G81" s="35">
        <f>C81-ноябрь!D82</f>
        <v>91.09999999999997</v>
      </c>
    </row>
    <row r="82" spans="1:7" ht="25.5">
      <c r="A82" s="9" t="s">
        <v>32</v>
      </c>
      <c r="B82" s="27">
        <v>7726.9</v>
      </c>
      <c r="C82" s="27">
        <v>7591.5</v>
      </c>
      <c r="D82" s="26">
        <f>$D:$D/$B:$B*100</f>
        <v>47.96170170763005</v>
      </c>
      <c r="E82" s="27">
        <v>4061.6</v>
      </c>
      <c r="F82" s="26">
        <f>$D:$D/$G:$G*100</f>
        <v>98.056908928417</v>
      </c>
      <c r="G82" s="35">
        <f>C82-ноябрь!D83</f>
        <v>4190.2</v>
      </c>
    </row>
    <row r="83" spans="1:7" ht="12.75">
      <c r="A83" s="7" t="s">
        <v>33</v>
      </c>
      <c r="B83" s="35">
        <f>B84+B85+B86+B87+B88</f>
        <v>324037.80000000005</v>
      </c>
      <c r="C83" s="35">
        <f>C84+C85+C86+C87+C88</f>
        <v>301194.7</v>
      </c>
      <c r="D83" s="26">
        <f>$D:$D/$B:$B*100</f>
        <v>32.471328740953695</v>
      </c>
      <c r="E83" s="35">
        <f>E84+E85+E86+E87+E88</f>
        <v>204007.69999999998</v>
      </c>
      <c r="F83" s="26">
        <f>$D:$D/$G:$G*100</f>
        <v>72.17028462601819</v>
      </c>
      <c r="G83" s="35">
        <f>C83-ноябрь!D84</f>
        <v>196831.2</v>
      </c>
    </row>
    <row r="84" spans="1:7" ht="12.75" hidden="1">
      <c r="A84" s="10" t="s">
        <v>64</v>
      </c>
      <c r="B84" s="36"/>
      <c r="C84" s="36"/>
      <c r="D84" s="29">
        <v>0</v>
      </c>
      <c r="E84" s="36"/>
      <c r="F84" s="29">
        <v>0</v>
      </c>
      <c r="G84" s="36">
        <f>C84-ноябрь!D85</f>
        <v>0</v>
      </c>
    </row>
    <row r="85" spans="1:7" ht="12.75">
      <c r="A85" s="10" t="s">
        <v>67</v>
      </c>
      <c r="B85" s="36">
        <v>48299.1</v>
      </c>
      <c r="C85" s="36">
        <v>38409.6</v>
      </c>
      <c r="D85" s="29">
        <v>0</v>
      </c>
      <c r="E85" s="36">
        <v>9880.5</v>
      </c>
      <c r="F85" s="29">
        <v>0</v>
      </c>
      <c r="G85" s="36">
        <f>C85-ноябрь!D86</f>
        <v>32133.8</v>
      </c>
    </row>
    <row r="86" spans="1:7" ht="12.75">
      <c r="A86" s="8" t="s">
        <v>34</v>
      </c>
      <c r="B86" s="36">
        <v>24718.9</v>
      </c>
      <c r="C86" s="36">
        <v>24718.9</v>
      </c>
      <c r="D86" s="29">
        <f>$D:$D/$B:$B*100</f>
        <v>74.38969746917482</v>
      </c>
      <c r="E86" s="36">
        <v>19338.9</v>
      </c>
      <c r="F86" s="29">
        <v>0</v>
      </c>
      <c r="G86" s="36">
        <f>C86-ноябрь!D87</f>
        <v>6124.600000000002</v>
      </c>
    </row>
    <row r="87" spans="1:7" ht="12.75">
      <c r="A87" s="10" t="s">
        <v>77</v>
      </c>
      <c r="B87" s="28">
        <v>218658.4</v>
      </c>
      <c r="C87" s="28">
        <v>205704.8</v>
      </c>
      <c r="D87" s="29">
        <f>$D:$D/$B:$B*100</f>
        <v>25.596468208658802</v>
      </c>
      <c r="E87" s="28">
        <v>154410.8</v>
      </c>
      <c r="F87" s="29">
        <v>0</v>
      </c>
      <c r="G87" s="36">
        <f>C87-ноябрь!D88</f>
        <v>149795.09999999998</v>
      </c>
    </row>
    <row r="88" spans="1:7" ht="12.75">
      <c r="A88" s="8" t="s">
        <v>35</v>
      </c>
      <c r="B88" s="36">
        <v>32361.4</v>
      </c>
      <c r="C88" s="36">
        <v>32361.4</v>
      </c>
      <c r="D88" s="29">
        <f>$D:$D/$B:$B*100</f>
        <v>79.46070883465804</v>
      </c>
      <c r="E88" s="36">
        <v>20377.5</v>
      </c>
      <c r="F88" s="29">
        <f>$D:$D/$G:$G*100</f>
        <v>126.13358006995625</v>
      </c>
      <c r="G88" s="36">
        <f>C88-ноябрь!D89</f>
        <v>8777.7</v>
      </c>
    </row>
    <row r="89" spans="1:7" ht="12.75">
      <c r="A89" s="7" t="s">
        <v>36</v>
      </c>
      <c r="B89" s="35">
        <f>B91+B92+B93+B90</f>
        <v>222541.3</v>
      </c>
      <c r="C89" s="35">
        <f>C91+C92+C93+C90</f>
        <v>205227.3</v>
      </c>
      <c r="D89" s="35">
        <f>D91+D92+D93+D90</f>
        <v>194.2282347182129</v>
      </c>
      <c r="E89" s="35">
        <f>E91+E92+E93+E90</f>
        <v>419153</v>
      </c>
      <c r="F89" s="35">
        <f>F91+F92+F93</f>
        <v>133.76958894487066</v>
      </c>
      <c r="G89" s="35">
        <f>C89-ноябрь!D90</f>
        <v>100520.29999999999</v>
      </c>
    </row>
    <row r="90" spans="1:7" ht="12.75">
      <c r="A90" s="8" t="s">
        <v>37</v>
      </c>
      <c r="B90" s="67">
        <v>102519.5</v>
      </c>
      <c r="C90" s="67">
        <v>97683.2</v>
      </c>
      <c r="D90" s="48">
        <f>$D:$D/$B:$B*100</f>
        <v>28.674757480133678</v>
      </c>
      <c r="E90" s="67">
        <v>195634.5</v>
      </c>
      <c r="F90" s="29">
        <v>0</v>
      </c>
      <c r="G90" s="36">
        <f>C90-ноябрь!D91</f>
        <v>67541.7</v>
      </c>
    </row>
    <row r="91" spans="1:7" ht="12.75">
      <c r="A91" s="8" t="s">
        <v>38</v>
      </c>
      <c r="B91" s="36">
        <v>23956.7</v>
      </c>
      <c r="C91" s="36">
        <v>14568</v>
      </c>
      <c r="D91" s="29">
        <f>$D:$D/$B:$B*100</f>
        <v>36.855268313422755</v>
      </c>
      <c r="E91" s="36">
        <v>27474.8</v>
      </c>
      <c r="F91" s="29">
        <v>0</v>
      </c>
      <c r="G91" s="36">
        <f>C91-ноябрь!D92</f>
        <v>5726.200000000001</v>
      </c>
    </row>
    <row r="92" spans="1:7" ht="12.75">
      <c r="A92" s="8" t="s">
        <v>39</v>
      </c>
      <c r="B92" s="36">
        <v>70334.1</v>
      </c>
      <c r="C92" s="36">
        <v>68511.6</v>
      </c>
      <c r="D92" s="29">
        <f>$D:$D/$B:$B*100</f>
        <v>71.31538174900469</v>
      </c>
      <c r="E92" s="36">
        <v>150719.6</v>
      </c>
      <c r="F92" s="29">
        <f>$D:$D/$G:$G*100</f>
        <v>59.90334639855314</v>
      </c>
      <c r="G92" s="36">
        <f>C92-ноябрь!D93</f>
        <v>17603.40000000001</v>
      </c>
    </row>
    <row r="93" spans="1:7" ht="12.75">
      <c r="A93" s="8" t="s">
        <v>40</v>
      </c>
      <c r="B93" s="36">
        <v>25731</v>
      </c>
      <c r="C93" s="36">
        <v>24464.5</v>
      </c>
      <c r="D93" s="29">
        <f>$D:$D/$B:$B*100</f>
        <v>57.382827175651755</v>
      </c>
      <c r="E93" s="36">
        <v>45324.1</v>
      </c>
      <c r="F93" s="29">
        <f>$D:$D/$G:$G*100</f>
        <v>73.86624254631752</v>
      </c>
      <c r="G93" s="36">
        <f>C93-ноябрь!D94</f>
        <v>9649</v>
      </c>
    </row>
    <row r="94" spans="1:7" ht="12.75">
      <c r="A94" s="11" t="s">
        <v>116</v>
      </c>
      <c r="B94" s="35">
        <v>1768.4</v>
      </c>
      <c r="C94" s="35">
        <f>C95</f>
        <v>889.4</v>
      </c>
      <c r="D94" s="26">
        <v>28.79439040940963</v>
      </c>
      <c r="E94" s="26">
        <v>0</v>
      </c>
      <c r="F94" s="26">
        <v>0</v>
      </c>
      <c r="G94" s="35">
        <f>C94-ноябрь!D95</f>
        <v>380.2</v>
      </c>
    </row>
    <row r="95" spans="1:7" ht="25.5">
      <c r="A95" s="41" t="s">
        <v>146</v>
      </c>
      <c r="B95" s="36">
        <v>1768.4</v>
      </c>
      <c r="C95" s="36">
        <v>889.4</v>
      </c>
      <c r="D95" s="29">
        <v>28.79439040940963</v>
      </c>
      <c r="E95" s="29">
        <v>0</v>
      </c>
      <c r="F95" s="29">
        <v>0</v>
      </c>
      <c r="G95" s="36">
        <f>C95-ноябрь!D96</f>
        <v>380.2</v>
      </c>
    </row>
    <row r="96" spans="1:7" ht="12.75">
      <c r="A96" s="11" t="s">
        <v>41</v>
      </c>
      <c r="B96" s="35">
        <f>B97+B98+B99+B101+B102+B100</f>
        <v>1580327</v>
      </c>
      <c r="C96" s="35">
        <f>C97+C98+C99+C101+C102+C100</f>
        <v>1566668.4000000001</v>
      </c>
      <c r="D96" s="35">
        <f>D97+D98+D101+D102+D99</f>
        <v>378.3529857767389</v>
      </c>
      <c r="E96" s="35">
        <f>SUM(E97:E102)</f>
        <v>1399644.7999999998</v>
      </c>
      <c r="F96" s="35">
        <f>F97+F98+F101+F102+F99</f>
        <v>406.8626194348968</v>
      </c>
      <c r="G96" s="35">
        <f>C96-ноябрь!D97</f>
        <v>266621.00000000023</v>
      </c>
    </row>
    <row r="97" spans="1:7" ht="12.75">
      <c r="A97" s="8" t="s">
        <v>42</v>
      </c>
      <c r="B97" s="36">
        <v>623609</v>
      </c>
      <c r="C97" s="36">
        <v>623609</v>
      </c>
      <c r="D97" s="29">
        <f aca="true" t="shared" si="1" ref="D97:D109">$D:$D/$B:$B*100</f>
        <v>84.27668121602204</v>
      </c>
      <c r="E97" s="36">
        <v>553993.9</v>
      </c>
      <c r="F97" s="29">
        <f>$D:$D/$G:$G*100</f>
        <v>111.92101788775328</v>
      </c>
      <c r="G97" s="36">
        <f>C97-ноябрь!D98</f>
        <v>95142.80000000005</v>
      </c>
    </row>
    <row r="98" spans="1:7" ht="12.75">
      <c r="A98" s="8" t="s">
        <v>43</v>
      </c>
      <c r="B98" s="36">
        <v>631974</v>
      </c>
      <c r="C98" s="36">
        <v>619026.9</v>
      </c>
      <c r="D98" s="29">
        <f t="shared" si="1"/>
        <v>82.28980977998866</v>
      </c>
      <c r="E98" s="36">
        <v>545795.6</v>
      </c>
      <c r="F98" s="29">
        <f>$D:$D/$G:$G*100</f>
        <v>116.42705329220904</v>
      </c>
      <c r="G98" s="36">
        <f>C98-ноябрь!D99</f>
        <v>98406.10000000003</v>
      </c>
    </row>
    <row r="99" spans="1:7" ht="12.75">
      <c r="A99" s="8" t="s">
        <v>105</v>
      </c>
      <c r="B99" s="36">
        <v>128782.8</v>
      </c>
      <c r="C99" s="36">
        <v>128782.8</v>
      </c>
      <c r="D99" s="29">
        <f t="shared" si="1"/>
        <v>83.63093499800249</v>
      </c>
      <c r="E99" s="36">
        <v>113931.9</v>
      </c>
      <c r="F99" s="29">
        <v>0</v>
      </c>
      <c r="G99" s="36">
        <f>C99-ноябрь!D100</f>
        <v>21392.40000000001</v>
      </c>
    </row>
    <row r="100" spans="1:7" ht="12.75">
      <c r="A100" s="8"/>
      <c r="B100" s="36">
        <v>1525.1</v>
      </c>
      <c r="C100" s="36">
        <v>1525.1</v>
      </c>
      <c r="D100" s="29">
        <f t="shared" si="1"/>
        <v>71.00216598869459</v>
      </c>
      <c r="E100" s="36">
        <v>965.8</v>
      </c>
      <c r="F100" s="29">
        <v>0</v>
      </c>
      <c r="G100" s="36">
        <f>C100-ноябрь!D101</f>
        <v>181.0999999999999</v>
      </c>
    </row>
    <row r="101" spans="1:7" ht="12.75">
      <c r="A101" s="8" t="s">
        <v>44</v>
      </c>
      <c r="B101" s="36">
        <v>44209.4</v>
      </c>
      <c r="C101" s="36">
        <v>44118.5</v>
      </c>
      <c r="D101" s="29">
        <f t="shared" si="1"/>
        <v>48.804574863145604</v>
      </c>
      <c r="E101" s="36">
        <v>52150.2</v>
      </c>
      <c r="F101" s="29">
        <f>$D:$D/$G:$G*100</f>
        <v>71.04165705890492</v>
      </c>
      <c r="G101" s="36">
        <f>C101-ноябрь!D102</f>
        <v>22552.1</v>
      </c>
    </row>
    <row r="102" spans="1:7" ht="12.75">
      <c r="A102" s="8" t="s">
        <v>45</v>
      </c>
      <c r="B102" s="36">
        <v>150226.7</v>
      </c>
      <c r="C102" s="28">
        <v>149606.1</v>
      </c>
      <c r="D102" s="29">
        <f t="shared" si="1"/>
        <v>79.35098491958009</v>
      </c>
      <c r="E102" s="28">
        <v>132807.4</v>
      </c>
      <c r="F102" s="29">
        <f>$D:$D/$G:$G*100</f>
        <v>107.47289119602956</v>
      </c>
      <c r="G102" s="36">
        <f>C102-ноябрь!D103</f>
        <v>28946.5</v>
      </c>
    </row>
    <row r="103" spans="1:7" ht="25.5">
      <c r="A103" s="11" t="s">
        <v>46</v>
      </c>
      <c r="B103" s="35">
        <f>B104+B105</f>
        <v>226930.69999999998</v>
      </c>
      <c r="C103" s="35">
        <f>C104+C105</f>
        <v>224204.4</v>
      </c>
      <c r="D103" s="26">
        <f t="shared" si="1"/>
        <v>60.736999495801236</v>
      </c>
      <c r="E103" s="35">
        <f>E104+E105</f>
        <v>123908.9</v>
      </c>
      <c r="F103" s="26">
        <f>$D:$D/$G:$G*100</f>
        <v>130.2680006413818</v>
      </c>
      <c r="G103" s="35">
        <f>C103-ноябрь!D104</f>
        <v>84468</v>
      </c>
    </row>
    <row r="104" spans="1:7" ht="12.75">
      <c r="A104" s="8" t="s">
        <v>47</v>
      </c>
      <c r="B104" s="36">
        <v>217017.8</v>
      </c>
      <c r="C104" s="36">
        <v>214291.5</v>
      </c>
      <c r="D104" s="29">
        <f t="shared" si="1"/>
        <v>62.04670007599664</v>
      </c>
      <c r="E104" s="36">
        <v>120866.7</v>
      </c>
      <c r="F104" s="29">
        <f>$D:$D/$G:$G*100</f>
        <v>129.69806481141566</v>
      </c>
      <c r="G104" s="36">
        <f>C104-ноябрь!D105</f>
        <v>78272.6</v>
      </c>
    </row>
    <row r="105" spans="1:7" ht="25.5">
      <c r="A105" s="8" t="s">
        <v>48</v>
      </c>
      <c r="B105" s="36">
        <v>9912.9</v>
      </c>
      <c r="C105" s="36">
        <v>9912.9</v>
      </c>
      <c r="D105" s="29">
        <f t="shared" si="1"/>
        <v>34.26962149007172</v>
      </c>
      <c r="E105" s="36">
        <v>3042.2</v>
      </c>
      <c r="F105" s="29">
        <v>0</v>
      </c>
      <c r="G105" s="36">
        <f>C105-ноябрь!D106</f>
        <v>6195.4</v>
      </c>
    </row>
    <row r="106" spans="1:7" ht="12.75">
      <c r="A106" s="11" t="s">
        <v>97</v>
      </c>
      <c r="B106" s="35">
        <f>B107</f>
        <v>42.5</v>
      </c>
      <c r="C106" s="35">
        <f>C107</f>
        <v>42.5</v>
      </c>
      <c r="D106" s="26">
        <f t="shared" si="1"/>
        <v>100</v>
      </c>
      <c r="E106" s="35">
        <f>E107</f>
        <v>42.5</v>
      </c>
      <c r="F106" s="26">
        <v>0</v>
      </c>
      <c r="G106" s="35">
        <f>C106-ноябрь!D107</f>
        <v>0</v>
      </c>
    </row>
    <row r="107" spans="1:7" ht="12.75">
      <c r="A107" s="8" t="s">
        <v>98</v>
      </c>
      <c r="B107" s="36">
        <v>42.5</v>
      </c>
      <c r="C107" s="36">
        <v>42.5</v>
      </c>
      <c r="D107" s="29">
        <f t="shared" si="1"/>
        <v>100</v>
      </c>
      <c r="E107" s="36">
        <v>42.5</v>
      </c>
      <c r="F107" s="29">
        <v>0</v>
      </c>
      <c r="G107" s="36">
        <f>C107-ноябрь!D108</f>
        <v>0</v>
      </c>
    </row>
    <row r="108" spans="1:7" ht="12.75">
      <c r="A108" s="11" t="s">
        <v>49</v>
      </c>
      <c r="B108" s="35">
        <f>B109+B110+B111+B112+B113</f>
        <v>132524.2</v>
      </c>
      <c r="C108" s="35">
        <f>C109+C110+C111+C112+C113</f>
        <v>128889.7</v>
      </c>
      <c r="D108" s="26">
        <f t="shared" si="1"/>
        <v>80.09243616887859</v>
      </c>
      <c r="E108" s="35">
        <f>E109+E110+E111+E112+E113</f>
        <v>193179.59999999998</v>
      </c>
      <c r="F108" s="26">
        <v>0</v>
      </c>
      <c r="G108" s="35">
        <f>C108-ноябрь!D109</f>
        <v>20322</v>
      </c>
    </row>
    <row r="109" spans="1:7" ht="12.75">
      <c r="A109" s="8" t="s">
        <v>50</v>
      </c>
      <c r="B109" s="36">
        <v>2512.3</v>
      </c>
      <c r="C109" s="36">
        <v>2512.3</v>
      </c>
      <c r="D109" s="29">
        <f t="shared" si="1"/>
        <v>78.5946369152476</v>
      </c>
      <c r="E109" s="36">
        <v>1587.4</v>
      </c>
      <c r="F109" s="29">
        <v>0</v>
      </c>
      <c r="G109" s="36">
        <f>C109-ноябрь!D110</f>
        <v>504.60000000000014</v>
      </c>
    </row>
    <row r="110" spans="1:7" ht="12.75">
      <c r="A110" s="8" t="s">
        <v>51</v>
      </c>
      <c r="B110" s="36">
        <v>0</v>
      </c>
      <c r="C110" s="36">
        <v>0</v>
      </c>
      <c r="D110" s="29">
        <v>0</v>
      </c>
      <c r="E110" s="36">
        <v>66584.1</v>
      </c>
      <c r="F110" s="29">
        <v>0</v>
      </c>
      <c r="G110" s="36">
        <f>C110-ноябрь!D111</f>
        <v>0</v>
      </c>
    </row>
    <row r="111" spans="1:7" ht="12.75">
      <c r="A111" s="8" t="s">
        <v>52</v>
      </c>
      <c r="B111" s="36">
        <v>47871.5</v>
      </c>
      <c r="C111" s="36">
        <v>44325.7</v>
      </c>
      <c r="D111" s="29">
        <f>$D:$D/$B:$B*100</f>
        <v>66.87150429155383</v>
      </c>
      <c r="E111" s="36">
        <v>34448.1</v>
      </c>
      <c r="F111" s="29">
        <v>0</v>
      </c>
      <c r="G111" s="36">
        <f>C111-ноябрь!D112</f>
        <v>12343.399999999998</v>
      </c>
    </row>
    <row r="112" spans="1:7" ht="12.75">
      <c r="A112" s="8" t="s">
        <v>53</v>
      </c>
      <c r="B112" s="28">
        <v>79797.7</v>
      </c>
      <c r="C112" s="28">
        <v>79797.7</v>
      </c>
      <c r="D112" s="29">
        <f>$D:$D/$B:$B*100</f>
        <v>87.72246053027129</v>
      </c>
      <c r="E112" s="28">
        <v>57789.2</v>
      </c>
      <c r="F112" s="29">
        <v>0</v>
      </c>
      <c r="G112" s="36">
        <f>C112-ноябрь!D113</f>
        <v>7137.800000000003</v>
      </c>
    </row>
    <row r="113" spans="1:7" ht="12.75">
      <c r="A113" s="8" t="s">
        <v>54</v>
      </c>
      <c r="B113" s="36">
        <v>2342.7</v>
      </c>
      <c r="C113" s="36">
        <v>2254</v>
      </c>
      <c r="D113" s="29">
        <f>$D:$D/$B:$B*100</f>
        <v>81.86280787125966</v>
      </c>
      <c r="E113" s="36">
        <v>32770.8</v>
      </c>
      <c r="F113" s="29">
        <f>$D:$D/$G:$G*100</f>
        <v>6.630640348784544</v>
      </c>
      <c r="G113" s="36">
        <f>C113-ноябрь!D114</f>
        <v>336.20000000000005</v>
      </c>
    </row>
    <row r="114" spans="1:7" ht="12.75">
      <c r="A114" s="11" t="s">
        <v>61</v>
      </c>
      <c r="B114" s="27">
        <f>B115+B116+B117</f>
        <v>74097.1</v>
      </c>
      <c r="C114" s="27">
        <f>C115+C116+C117</f>
        <v>71096.8</v>
      </c>
      <c r="D114" s="26">
        <f>$D:$D/$B:$B*100</f>
        <v>79.260423202579</v>
      </c>
      <c r="E114" s="27">
        <f>E115+E116+E117</f>
        <v>81976.8</v>
      </c>
      <c r="F114" s="26">
        <f>$D:$D/$G:$G*100</f>
        <v>86.78516697883428</v>
      </c>
      <c r="G114" s="35">
        <f>C114-ноябрь!D115</f>
        <v>12483.400000000009</v>
      </c>
    </row>
    <row r="115" spans="1:7" ht="12.75">
      <c r="A115" s="41" t="s">
        <v>62</v>
      </c>
      <c r="B115" s="28">
        <v>61555.4</v>
      </c>
      <c r="C115" s="28">
        <v>58555.4</v>
      </c>
      <c r="D115" s="29">
        <f>$D:$D/$B:$B*100</f>
        <v>79.5831072497295</v>
      </c>
      <c r="E115" s="28">
        <v>57394.1</v>
      </c>
      <c r="F115" s="29">
        <v>0</v>
      </c>
      <c r="G115" s="36">
        <f>C115-ноябрь!D116</f>
        <v>9567.700000000004</v>
      </c>
    </row>
    <row r="116" spans="1:7" ht="12.75">
      <c r="A116" s="12" t="s">
        <v>63</v>
      </c>
      <c r="B116" s="28">
        <v>8781.4</v>
      </c>
      <c r="C116" s="28">
        <v>8781.4</v>
      </c>
      <c r="D116" s="29">
        <v>0</v>
      </c>
      <c r="E116" s="28">
        <v>21212.7</v>
      </c>
      <c r="F116" s="29">
        <v>0</v>
      </c>
      <c r="G116" s="36">
        <f>C116-ноябрь!D117</f>
        <v>2366.8999999999996</v>
      </c>
    </row>
    <row r="117" spans="1:7" ht="24.75" customHeight="1">
      <c r="A117" s="12" t="s">
        <v>73</v>
      </c>
      <c r="B117" s="28">
        <v>3760.3</v>
      </c>
      <c r="C117" s="28">
        <v>3760</v>
      </c>
      <c r="D117" s="29">
        <f>$D:$D/$B:$B*100</f>
        <v>88.76603272888103</v>
      </c>
      <c r="E117" s="28">
        <v>3370</v>
      </c>
      <c r="F117" s="29">
        <v>0</v>
      </c>
      <c r="G117" s="36">
        <f>C117-ноябрь!D118</f>
        <v>548.8000000000002</v>
      </c>
    </row>
    <row r="118" spans="1:7" ht="25.5">
      <c r="A118" s="13" t="s">
        <v>80</v>
      </c>
      <c r="B118" s="27">
        <f>B119</f>
        <v>82.8</v>
      </c>
      <c r="C118" s="27">
        <f>C119</f>
        <v>82.8</v>
      </c>
      <c r="D118" s="29">
        <f>$D:$D/$B:$B*100</f>
        <v>100</v>
      </c>
      <c r="E118" s="27">
        <f>E119</f>
        <v>0</v>
      </c>
      <c r="F118" s="29">
        <v>0</v>
      </c>
      <c r="G118" s="36">
        <f>C118-ноябрь!D119</f>
        <v>0</v>
      </c>
    </row>
    <row r="119" spans="1:7" ht="26.25" customHeight="1">
      <c r="A119" s="12" t="s">
        <v>81</v>
      </c>
      <c r="B119" s="28">
        <v>82.8</v>
      </c>
      <c r="C119" s="28">
        <v>82.8</v>
      </c>
      <c r="D119" s="29">
        <f>$D:$D/$B:$B*100</f>
        <v>100</v>
      </c>
      <c r="E119" s="28">
        <v>0</v>
      </c>
      <c r="F119" s="29">
        <v>0</v>
      </c>
      <c r="G119" s="36">
        <f>C119-ноябрь!D120</f>
        <v>0</v>
      </c>
    </row>
    <row r="120" spans="1:7" ht="18" customHeight="1">
      <c r="A120" s="14" t="s">
        <v>55</v>
      </c>
      <c r="B120" s="35">
        <f>B72+B81+B82+B83+B89+B94+B96+B103+B106+B108+B114+B118</f>
        <v>2710909.0000000005</v>
      </c>
      <c r="C120" s="35">
        <f>C72+C81+C82+C83+C89+C96+C103+C106+C108+C114+C118+C94</f>
        <v>2644206.5</v>
      </c>
      <c r="D120" s="26">
        <f>$D:$D/$B:$B*100</f>
        <v>70.47549661745177</v>
      </c>
      <c r="E120" s="35">
        <f>E72+E81+E82+E83+E89+E96+E103+E106+E108+E114+E118</f>
        <v>2539745.6999999997</v>
      </c>
      <c r="F120" s="26">
        <f>$D:$D/$G:$G*100</f>
        <v>97.35348908639439</v>
      </c>
      <c r="G120" s="35">
        <f>C120-ноябрь!D121</f>
        <v>725977.3000000003</v>
      </c>
    </row>
    <row r="121" spans="1:7" ht="21.75" customHeight="1">
      <c r="A121" s="15" t="s">
        <v>56</v>
      </c>
      <c r="B121" s="30">
        <f>B70-B120</f>
        <v>-14103.870000000112</v>
      </c>
      <c r="C121" s="30">
        <f>C70-C120</f>
        <v>20357.040000000037</v>
      </c>
      <c r="D121" s="30">
        <f>D70-D120</f>
        <v>3.6012792577436414</v>
      </c>
      <c r="E121" s="30">
        <f>E70-E120</f>
        <v>7029.110000000335</v>
      </c>
      <c r="F121" s="30">
        <f>F70-F120</f>
        <v>0.42560818447913107</v>
      </c>
      <c r="G121" s="30"/>
    </row>
    <row r="122" spans="1:7" ht="24" customHeight="1">
      <c r="A122" s="1" t="s">
        <v>57</v>
      </c>
      <c r="B122" s="28" t="s">
        <v>127</v>
      </c>
      <c r="C122" s="28" t="s">
        <v>166</v>
      </c>
      <c r="D122" s="28"/>
      <c r="E122" s="28" t="s">
        <v>127</v>
      </c>
      <c r="F122" s="27"/>
      <c r="G122" s="36"/>
    </row>
    <row r="123" spans="1:7" ht="12.75">
      <c r="A123" s="3" t="s">
        <v>58</v>
      </c>
      <c r="B123" s="27">
        <f>B125+B126</f>
        <v>12692.099999999999</v>
      </c>
      <c r="C123" s="27">
        <f>C125+C126</f>
        <v>22149</v>
      </c>
      <c r="D123" s="27"/>
      <c r="E123" s="27">
        <f>E125+E126</f>
        <v>4763.73</v>
      </c>
      <c r="F123" s="27"/>
      <c r="G123" s="35">
        <f>C123-ноябрь!D124</f>
        <v>-39442.8</v>
      </c>
    </row>
    <row r="124" spans="1:7" ht="12" customHeight="1">
      <c r="A124" s="1" t="s">
        <v>6</v>
      </c>
      <c r="B124" s="28"/>
      <c r="C124" s="28"/>
      <c r="D124" s="28"/>
      <c r="E124" s="28"/>
      <c r="F124" s="37"/>
      <c r="G124" s="36"/>
    </row>
    <row r="125" spans="1:7" ht="12.75">
      <c r="A125" s="5" t="s">
        <v>59</v>
      </c>
      <c r="B125" s="28">
        <v>2269.2</v>
      </c>
      <c r="C125" s="28">
        <v>7160.32</v>
      </c>
      <c r="D125" s="28"/>
      <c r="E125" s="28">
        <v>855.03</v>
      </c>
      <c r="F125" s="37"/>
      <c r="G125" s="36">
        <f>C125-ноябрь!D126</f>
        <v>-28540.28</v>
      </c>
    </row>
    <row r="126" spans="1:7" ht="12.75">
      <c r="A126" s="1" t="s">
        <v>60</v>
      </c>
      <c r="B126" s="28">
        <v>10422.9</v>
      </c>
      <c r="C126" s="28">
        <v>14988.68</v>
      </c>
      <c r="D126" s="28"/>
      <c r="E126" s="28">
        <v>3908.7</v>
      </c>
      <c r="F126" s="37"/>
      <c r="G126" s="36">
        <f>C126-ноябрь!D127</f>
        <v>-10902.52</v>
      </c>
    </row>
    <row r="127" spans="1:7" ht="12.75">
      <c r="A127" s="3" t="s">
        <v>99</v>
      </c>
      <c r="B127" s="27">
        <f>B128-B129</f>
        <v>1452.7000000000007</v>
      </c>
      <c r="C127" s="27">
        <f>C128-C129</f>
        <v>-10900</v>
      </c>
      <c r="D127" s="40"/>
      <c r="E127" s="40">
        <f>E128-E129</f>
        <v>-25000</v>
      </c>
      <c r="F127" s="42"/>
      <c r="G127" s="35">
        <f>C127-октябрь!D128</f>
        <v>20000</v>
      </c>
    </row>
    <row r="128" spans="1:7" ht="12.75">
      <c r="A128" s="2" t="s">
        <v>100</v>
      </c>
      <c r="B128" s="28">
        <v>32352.7</v>
      </c>
      <c r="C128" s="28">
        <v>20000</v>
      </c>
      <c r="D128" s="38"/>
      <c r="E128" s="28">
        <v>0</v>
      </c>
      <c r="F128" s="39"/>
      <c r="G128" s="36">
        <f>C128-октябрь!D129</f>
        <v>20000</v>
      </c>
    </row>
    <row r="129" spans="1:7" ht="12.75">
      <c r="A129" s="2" t="s">
        <v>101</v>
      </c>
      <c r="B129" s="28">
        <v>30900</v>
      </c>
      <c r="C129" s="28">
        <v>30900</v>
      </c>
      <c r="D129" s="38"/>
      <c r="E129" s="28">
        <v>25000</v>
      </c>
      <c r="F129" s="39"/>
      <c r="G129" s="36">
        <f>C129-октябрь!D130</f>
        <v>0</v>
      </c>
    </row>
    <row r="130" spans="1:7" ht="12.75">
      <c r="A130" s="16"/>
      <c r="B130" s="25"/>
      <c r="C130" s="25"/>
      <c r="D130" s="25"/>
      <c r="E130" s="25"/>
      <c r="F130" s="25"/>
      <c r="G130" s="25"/>
    </row>
    <row r="132" ht="12" customHeight="1">
      <c r="A132" s="22" t="s">
        <v>79</v>
      </c>
    </row>
    <row r="133" ht="12.75" customHeight="1" hidden="1"/>
    <row r="135" spans="1:7" ht="31.5">
      <c r="A135" s="17" t="s">
        <v>103</v>
      </c>
      <c r="B135" s="24"/>
      <c r="C135" s="24" t="s">
        <v>140</v>
      </c>
      <c r="D135" s="24"/>
      <c r="E135" s="24"/>
      <c r="F135" s="24"/>
      <c r="G135" s="25"/>
    </row>
  </sheetData>
  <sheetProtection/>
  <mergeCells count="5">
    <mergeCell ref="A1:F1"/>
    <mergeCell ref="A2:F2"/>
    <mergeCell ref="A3:F3"/>
    <mergeCell ref="A6:G6"/>
    <mergeCell ref="A71:G71"/>
  </mergeCells>
  <printOptions/>
  <pageMargins left="0.3937007874015748" right="0.15748031496062992" top="0" bottom="0" header="0.35433070866141736" footer="0.2755905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Храменкова</dc:creator>
  <cp:keywords/>
  <dc:description/>
  <cp:lastModifiedBy>user11</cp:lastModifiedBy>
  <cp:lastPrinted>2021-07-12T08:58:05Z</cp:lastPrinted>
  <dcterms:created xsi:type="dcterms:W3CDTF">2010-09-10T01:16:58Z</dcterms:created>
  <dcterms:modified xsi:type="dcterms:W3CDTF">2023-03-27T07:08:27Z</dcterms:modified>
  <cp:category/>
  <cp:version/>
  <cp:contentType/>
  <cp:contentStatus/>
</cp:coreProperties>
</file>