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state="hidden" r:id="rId6"/>
    <sheet name="июнь" sheetId="7" state="hidden" r:id="rId7"/>
    <sheet name="июль" sheetId="8" state="hidden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7" hidden="1">'июль'!$A$8:$I$131</definedName>
    <definedName name="_xlnm._FilterDatabase" localSheetId="5" hidden="1">'май'!$A$8:$I$133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<sst xmlns="http://schemas.openxmlformats.org/spreadsheetml/2006/main" count="2144" uniqueCount="189">
  <si>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</si>
  <si>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</si>
  <si>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</si>
  <si>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</si>
  <si>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</si>
  <si>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</si>
  <si>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</si>
  <si>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</si>
  <si>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</si>
  <si>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</si>
  <si>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</si>
  <si>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</si>
  <si>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</si>
  <si>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</si>
  <si>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</si>
  <si>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</si>
  <si>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</si>
  <si>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</si>
  <si>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</si>
  <si>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</si>
  <si>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</si>
  <si>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</si>
  <si>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</si>
  <si>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</si>
  <si>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</si>
  <si>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</si>
  <si>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</si>
  <si>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</si>
  <si>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</si>
  <si>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</si>
  <si>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</si>
  <si>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</si>
  <si>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</si>
  <si>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</si>
  <si>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</si>
  <si>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</si>
  <si>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</si>
  <si>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</si>
  <si>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</si>
  <si>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</si>
  <si>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</si>
  <si>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</si>
  <si>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</si>
  <si>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</si>
  <si>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</si>
  <si>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</si>
  <si>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</si>
  <si>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</si>
  <si>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</si>
  <si>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</si>
  <si>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</si>
  <si>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</si>
  <si>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</si>
  <si>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</si>
  <si>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</si>
  <si>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</si>
  <si>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</si>
  <si>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</si>
  <si>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</si>
  <si>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</si>
  <si>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</si>
  <si>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</si>
  <si>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</si>
  <si>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</si>
  <si>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</si>
  <si>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</si>
  <si>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</si>
  <si>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</si>
  <si>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</si>
  <si>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</si>
  <si>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</si>
  <si>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</si>
  <si>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</si>
  <si>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</si>
  <si>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</si>
  <si>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</si>
  <si>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</si>
  <si>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</si>
  <si>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</si>
  <si>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</si>
  <si>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</si>
  <si>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</si>
  <si>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</si>
  <si>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</si>
  <si>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</si>
  <si>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</si>
  <si>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</si>
  <si>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</si>
  <si>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</si>
  <si>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</si>
  <si>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</si>
  <si>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</si>
  <si>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</si>
  <si>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</si>
  <si>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</si>
  <si>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</si>
  <si>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</si>
  <si>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</si>
  <si>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</si>
  <si>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</si>
  <si>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</si>
  <si>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</si>
  <si>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</si>
  <si>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</si>
  <si>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</si>
  <si>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</si>
  <si>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</si>
  <si>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</si>
  <si>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</si>
  <si>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</si>
  <si>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</si>
  <si>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</si>
  <si>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</si>
  <si>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</si>
  <si>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</si>
  <si>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</si>
  <si>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</si>
  <si>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</si>
  <si>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</si>
  <si>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</si>
  <si>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</si>
  <si>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</si>
  <si>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</si>
  <si>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</si>
  <si>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</si>
  <si>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</si>
  <si>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</si>
  <si>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</si>
  <si>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</si>
  <si>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</si>
  <si>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</si>
  <si>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</si>
  <si>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</si>
  <si>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</si>
  <si>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</si>
  <si>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</si>
  <si>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</si>
  <si>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</si>
  <si>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</si>
  <si>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</si>
  <si>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</si>
  <si>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</si>
  <si>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</si>
  <si>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</si>
  <si>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</si>
  <si>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</si>
  <si>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</si>
  <si>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</si>
  <si>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</si>
  <si>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</si>
  <si>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</si>
  <si>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</si>
  <si>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</si>
  <si>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</si>
  <si>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</si>
  <si>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</si>
  <si>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</si>
  <si>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</si>
  <si>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</si>
  <si>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</si>
  <si>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</si>
  <si>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</si>
  <si>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</si>
  <si>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</si>
  <si>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</si>
  <si>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</si>
  <si>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</si>
  <si>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</si>
  <si>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</si>
  <si>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</si>
  <si>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</si>
  <si>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</si>
  <si>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</si>
  <si>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</si>
  <si>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</si>
  <si>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</si>
  <si>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</si>
  <si>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</si>
  <si>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</si>
  <si>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</si>
  <si>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</si>
  <si>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</si>
  <si>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</si>
  <si>
    <t>План за 3 мес 2021 г.</t>
  </si>
  <si>
    <t>на 01 апреля 2021 года</t>
  </si>
  <si>
    <t>На 01.04.2021</t>
  </si>
  <si>
    <t>на 01 мая 2021 года</t>
  </si>
  <si>
    <t>План за 4 мес 2021 г.</t>
  </si>
  <si>
    <t>На 01.05.2021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</si>
</sst>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:I10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173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175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176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177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118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119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128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120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121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178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122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123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129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130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131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132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133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134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135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136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137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138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124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7"/>
      <c r="C73" s="67"/>
      <c r="D73" s="67"/>
      <c r="E73" s="51"/>
      <c r="F73" s="51"/>
      <c r="G73" s="67"/>
      <c r="H73" s="51"/>
      <c r="I73" s="67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>
      <c r="A77" s="92" t="s">
        <v>22</v>
      </c>
      <c r="B77" s="93"/>
      <c r="C77" s="93"/>
      <c r="D77" s="93"/>
      <c r="E77" s="93"/>
      <c r="F77" s="93"/>
      <c r="G77" s="93"/>
      <c r="H77" s="93"/>
      <c r="I77" s="94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2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149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 aca="true" t="shared" si="1" ref="E103:E121">$D:$D/$B:$B*100</f>
        <v>3.6656994928215734</v>
      </c>
      <c r="F103" s="29">
        <f aca="true" t="shared" si="2" ref="F103:F111"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 t="shared" si="1"/>
        <v>3.348946648391063</v>
      </c>
      <c r="F104" s="29">
        <f t="shared" si="2"/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 t="shared" si="1"/>
        <v>3.0421268229628806</v>
      </c>
      <c r="F105" s="29">
        <f t="shared" si="2"/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126</v>
      </c>
      <c r="B106" s="36">
        <v>1866.6</v>
      </c>
      <c r="C106" s="36">
        <v>0</v>
      </c>
      <c r="D106" s="36">
        <v>0</v>
      </c>
      <c r="E106" s="29">
        <f t="shared" si="1"/>
        <v>0</v>
      </c>
      <c r="F106" s="29" t="e">
        <f t="shared" si="2"/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 t="shared" si="1"/>
        <v>1.341258242131738</v>
      </c>
      <c r="F107" s="29">
        <f t="shared" si="2"/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 t="shared" si="1"/>
        <v>1.8696436477048217</v>
      </c>
      <c r="F108" s="29">
        <f t="shared" si="2"/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 t="shared" si="1"/>
        <v>1.2420882424558795</v>
      </c>
      <c r="F109" s="26">
        <f t="shared" si="2"/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 t="shared" si="1"/>
        <v>1.4606388100814673</v>
      </c>
      <c r="F110" s="29">
        <f t="shared" si="2"/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 t="shared" si="1"/>
        <v>0.1775302735834953</v>
      </c>
      <c r="F111" s="29">
        <f t="shared" si="2"/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 t="shared" si="1"/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 t="shared" si="1"/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 t="shared" si="1"/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 t="shared" si="1"/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 t="shared" si="1"/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 t="shared" si="1"/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172</v>
      </c>
      <c r="C128" s="28"/>
      <c r="D128" s="28" t="s">
        <v>179</v>
      </c>
      <c r="E128" s="28"/>
      <c r="F128" s="28"/>
      <c r="G128" s="28" t="s">
        <v>140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141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160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161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70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119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128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7" t="s">
        <v>120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121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122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1" t="s">
        <v>123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129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130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131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138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124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60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2" t="s">
        <v>22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73">
        <v>30.1</v>
      </c>
      <c r="C76" s="73">
        <v>30.1</v>
      </c>
      <c r="D76" s="73">
        <v>0</v>
      </c>
      <c r="E76" s="29">
        <v>0</v>
      </c>
      <c r="F76" s="29">
        <v>0</v>
      </c>
      <c r="G76" s="73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72">
        <v>75501.4</v>
      </c>
      <c r="C90" s="72">
        <v>59722.9</v>
      </c>
      <c r="D90" s="72">
        <v>4638.6</v>
      </c>
      <c r="E90" s="49">
        <f aca="true" t="shared" si="7" ref="E90:E95">$D:$D/$B:$B*100</f>
        <v>6.143727136185555</v>
      </c>
      <c r="F90" s="29">
        <v>0</v>
      </c>
      <c r="G90" s="72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D94-август!D94</f>
        <v>0</v>
      </c>
    </row>
    <row r="95" spans="1:9" ht="25.5">
      <c r="A95" s="8" t="s">
        <v>149</v>
      </c>
      <c r="B95" s="85">
        <v>1768.4</v>
      </c>
      <c r="C95" s="86">
        <v>1146.4</v>
      </c>
      <c r="D95" s="86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126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87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127</v>
      </c>
      <c r="C122" s="28"/>
      <c r="D122" s="28" t="s">
        <v>162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4"/>
      <c r="I127" s="35">
        <f>D127-август!D127</f>
        <v>-30000</v>
      </c>
    </row>
    <row r="128" spans="1:9" ht="12.75">
      <c r="A128" s="2" t="s">
        <v>100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7" t="s">
        <v>145</v>
      </c>
      <c r="C135" s="24" t="s">
        <v>146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164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166</v>
      </c>
      <c r="D4" s="18" t="s">
        <v>68</v>
      </c>
      <c r="E4" s="18" t="s">
        <v>66</v>
      </c>
      <c r="F4" s="18" t="s">
        <v>69</v>
      </c>
      <c r="G4" s="18" t="s">
        <v>167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165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128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7" t="s">
        <v>120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121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4" t="s">
        <v>123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124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2" t="s">
        <v>22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3">
        <v>30.1</v>
      </c>
      <c r="C77" s="73">
        <v>0</v>
      </c>
      <c r="D77" s="73">
        <v>0</v>
      </c>
      <c r="E77" s="29">
        <v>0</v>
      </c>
      <c r="F77" s="29">
        <v>0</v>
      </c>
      <c r="G77" s="73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72">
        <v>100266.2</v>
      </c>
      <c r="C91" s="72">
        <v>23141.6</v>
      </c>
      <c r="D91" s="72">
        <v>21198.4</v>
      </c>
      <c r="E91" s="49">
        <f aca="true" t="shared" si="1" ref="E91:E96">$D:$D/$B:$B*100</f>
        <v>21.142119677418712</v>
      </c>
      <c r="F91" s="29">
        <v>0</v>
      </c>
      <c r="G91" s="72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D95-сентябрь!D94</f>
        <v>254.2</v>
      </c>
    </row>
    <row r="96" spans="1:9" ht="25.5">
      <c r="A96" s="8" t="s">
        <v>149</v>
      </c>
      <c r="B96" s="85">
        <v>1768.4</v>
      </c>
      <c r="C96" s="86">
        <v>509.2</v>
      </c>
      <c r="D96" s="86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126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6"/>
      <c r="F122" s="76"/>
      <c r="G122" s="30">
        <f>G71-G121</f>
        <v>99946.82999999961</v>
      </c>
      <c r="H122" s="76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127</v>
      </c>
      <c r="C123" s="45"/>
      <c r="D123" s="45" t="s">
        <v>163</v>
      </c>
      <c r="E123" s="45"/>
      <c r="F123" s="45"/>
      <c r="G123" s="45"/>
      <c r="H123" s="44"/>
      <c r="I123" s="75"/>
    </row>
    <row r="124" spans="1:9" ht="12.75">
      <c r="A124" s="3" t="s">
        <v>58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59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60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99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4"/>
      <c r="I128" s="35">
        <v>-30000</v>
      </c>
    </row>
    <row r="129" spans="1:9" ht="12.75">
      <c r="A129" s="2" t="s">
        <v>100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101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88"/>
      <c r="C131" s="88"/>
      <c r="D131" s="88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77" t="s">
        <v>145</v>
      </c>
      <c r="C136" s="24" t="s">
        <v>146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168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169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165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128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120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121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123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9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9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9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9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9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124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2" t="s">
        <v>22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72">
        <v>105115.1</v>
      </c>
      <c r="C91" s="72">
        <v>46977.6</v>
      </c>
      <c r="D91" s="72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89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149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127</v>
      </c>
      <c r="C123" s="28"/>
      <c r="D123" s="28" t="s">
        <v>170</v>
      </c>
      <c r="E123" s="28"/>
      <c r="F123" s="28"/>
      <c r="G123" s="28" t="s">
        <v>125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141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5" t="s">
        <v>102</v>
      </c>
      <c r="B1" s="95"/>
      <c r="C1" s="95"/>
      <c r="D1" s="95"/>
      <c r="E1" s="95"/>
      <c r="F1" s="95"/>
      <c r="G1" s="31"/>
    </row>
    <row r="2" spans="1:7" ht="15">
      <c r="A2" s="96" t="s">
        <v>171</v>
      </c>
      <c r="B2" s="96"/>
      <c r="C2" s="96"/>
      <c r="D2" s="96"/>
      <c r="E2" s="96"/>
      <c r="F2" s="96"/>
      <c r="G2" s="32"/>
    </row>
    <row r="3" spans="1:7" ht="5.25" customHeight="1" hidden="1">
      <c r="A3" s="97" t="s">
        <v>0</v>
      </c>
      <c r="B3" s="97"/>
      <c r="C3" s="97"/>
      <c r="D3" s="97"/>
      <c r="E3" s="97"/>
      <c r="F3" s="97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139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3" t="s">
        <v>3</v>
      </c>
      <c r="B6" s="104"/>
      <c r="C6" s="104"/>
      <c r="D6" s="104"/>
      <c r="E6" s="104"/>
      <c r="F6" s="104"/>
      <c r="G6" s="105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165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118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119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128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120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121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142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122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123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129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130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131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132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133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134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135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136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137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138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124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2" t="s">
        <v>22</v>
      </c>
      <c r="B71" s="93"/>
      <c r="C71" s="93"/>
      <c r="D71" s="93"/>
      <c r="E71" s="93"/>
      <c r="F71" s="93"/>
      <c r="G71" s="94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2">
        <v>102519.5</v>
      </c>
      <c r="C90" s="72">
        <v>97683.2</v>
      </c>
      <c r="D90" s="49">
        <f>$D:$D/$B:$B*100</f>
        <v>28.674757480133678</v>
      </c>
      <c r="E90" s="72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149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127</v>
      </c>
      <c r="C122" s="28" t="s">
        <v>172</v>
      </c>
      <c r="D122" s="28"/>
      <c r="E122" s="28" t="s">
        <v>127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141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xSplit="1" ySplit="6" topLeftCell="B11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4" sqref="B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181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182</v>
      </c>
      <c r="D4" s="18" t="s">
        <v>68</v>
      </c>
      <c r="E4" s="18" t="s">
        <v>66</v>
      </c>
      <c r="F4" s="18" t="s">
        <v>69</v>
      </c>
      <c r="G4" s="18" t="s">
        <v>175</v>
      </c>
      <c r="H4" s="18" t="s">
        <v>65</v>
      </c>
      <c r="I4" s="18" t="s">
        <v>71</v>
      </c>
    </row>
    <row r="5" spans="1:9" ht="12.75">
      <c r="A5" s="90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01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176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177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118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119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128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120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121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178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122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123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129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130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131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132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133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134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135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136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137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138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124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91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91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68"/>
      <c r="B73" s="69"/>
      <c r="C73" s="69"/>
      <c r="D73" s="69"/>
      <c r="E73" s="70"/>
      <c r="F73" s="70"/>
      <c r="G73" s="69"/>
      <c r="H73" s="70"/>
      <c r="I73" s="71"/>
    </row>
    <row r="74" spans="1:9" ht="12.75" hidden="1">
      <c r="A74" s="68"/>
      <c r="B74" s="69"/>
      <c r="C74" s="69"/>
      <c r="D74" s="69"/>
      <c r="E74" s="70"/>
      <c r="F74" s="70"/>
      <c r="G74" s="69"/>
      <c r="H74" s="70"/>
      <c r="I74" s="71"/>
    </row>
    <row r="75" spans="1:9" ht="12.75" hidden="1">
      <c r="A75" s="68"/>
      <c r="B75" s="69"/>
      <c r="C75" s="69"/>
      <c r="D75" s="69"/>
      <c r="E75" s="70"/>
      <c r="F75" s="70"/>
      <c r="G75" s="69"/>
      <c r="H75" s="70"/>
      <c r="I75" s="71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 hidden="1">
      <c r="A77" s="68"/>
      <c r="B77" s="69"/>
      <c r="C77" s="69"/>
      <c r="D77" s="69"/>
      <c r="E77" s="70"/>
      <c r="F77" s="70"/>
      <c r="G77" s="69"/>
      <c r="H77" s="70"/>
      <c r="I77" s="71"/>
    </row>
    <row r="78" spans="1:9" ht="12.75" hidden="1">
      <c r="A78" s="68"/>
      <c r="B78" s="69"/>
      <c r="C78" s="69"/>
      <c r="D78" s="69"/>
      <c r="E78" s="70"/>
      <c r="F78" s="70"/>
      <c r="G78" s="69"/>
      <c r="H78" s="70"/>
      <c r="I78" s="71"/>
    </row>
    <row r="79" spans="1:9" ht="12.75">
      <c r="A79" s="92" t="s">
        <v>22</v>
      </c>
      <c r="B79" s="93"/>
      <c r="C79" s="93"/>
      <c r="D79" s="93"/>
      <c r="E79" s="93"/>
      <c r="F79" s="93"/>
      <c r="G79" s="93"/>
      <c r="H79" s="93"/>
      <c r="I79" s="94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149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 aca="true" t="shared" si="1" ref="E105:E117">$D:$D/$B:$B*100</f>
        <v>11.194560363112284</v>
      </c>
      <c r="F105" s="29">
        <f aca="true" t="shared" si="2" ref="F105:F113"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 t="shared" si="1"/>
        <v>10.895942293708812</v>
      </c>
      <c r="F106" s="29">
        <f t="shared" si="2"/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 t="shared" si="1"/>
        <v>11.009747427676132</v>
      </c>
      <c r="F107" s="29">
        <f t="shared" si="2"/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 t="shared" si="1"/>
        <v>2.933361674992029</v>
      </c>
      <c r="F108" s="29">
        <f t="shared" si="2"/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 t="shared" si="1"/>
        <v>5.595090408537829</v>
      </c>
      <c r="F109" s="29">
        <f t="shared" si="2"/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 t="shared" si="1"/>
        <v>10.074033213651441</v>
      </c>
      <c r="F110" s="29">
        <f t="shared" si="2"/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 t="shared" si="1"/>
        <v>5.282672494143133</v>
      </c>
      <c r="F111" s="26">
        <f t="shared" si="2"/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 t="shared" si="1"/>
        <v>6.183065468977217</v>
      </c>
      <c r="F112" s="29">
        <f t="shared" si="2"/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 t="shared" si="1"/>
        <v>0.8395313200777397</v>
      </c>
      <c r="F113" s="29">
        <f t="shared" si="2"/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 t="shared" si="1"/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 t="shared" si="1"/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 t="shared" si="1"/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172</v>
      </c>
      <c r="C130" s="28"/>
      <c r="D130" s="28" t="s">
        <v>180</v>
      </c>
      <c r="E130" s="28"/>
      <c r="F130" s="28"/>
      <c r="G130" s="28" t="s">
        <v>180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3" ref="C131:H131">C133+C134</f>
        <v>0</v>
      </c>
      <c r="D131" s="27">
        <f t="shared" si="3"/>
        <v>36272.2</v>
      </c>
      <c r="E131" s="27">
        <f t="shared" si="3"/>
        <v>0</v>
      </c>
      <c r="F131" s="27">
        <f t="shared" si="3"/>
        <v>0</v>
      </c>
      <c r="G131" s="27">
        <f>G133+G134</f>
        <v>23190</v>
      </c>
      <c r="H131" s="27">
        <f t="shared" si="3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141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98" zoomScaleNormal="98" zoomScalePageLayoutView="0" workbookViewId="0" topLeftCell="A1">
      <pane xSplit="1" ySplit="6" topLeftCell="B8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I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184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183</v>
      </c>
      <c r="D4" s="18" t="s">
        <v>68</v>
      </c>
      <c r="E4" s="18" t="s">
        <v>66</v>
      </c>
      <c r="F4" s="18" t="s">
        <v>69</v>
      </c>
      <c r="G4" s="18" t="s">
        <v>175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38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20.25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128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120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121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142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122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123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129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124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v>2702689.4</v>
      </c>
      <c r="C70" s="35">
        <f>C62+C61</f>
        <v>378074.89999999997</v>
      </c>
      <c r="D70" s="35">
        <v>423162</v>
      </c>
      <c r="E70" s="26">
        <f>$D:$D/$B:$B*100</f>
        <v>15.657071064103778</v>
      </c>
      <c r="F70" s="26">
        <f>$D:$D/$C:$C*100</f>
        <v>111.92544122870893</v>
      </c>
      <c r="G70" s="35">
        <f>G62+G61</f>
        <v>398609.89999999997</v>
      </c>
      <c r="H70" s="26">
        <f>$D:$D/$G:$G*100</f>
        <v>106.15943056105732</v>
      </c>
      <c r="I70" s="35">
        <f>I62+I61</f>
        <v>160695.41</v>
      </c>
    </row>
    <row r="71" spans="1:9" ht="12.75">
      <c r="A71" s="92" t="s">
        <v>22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23</v>
      </c>
      <c r="B72" s="35">
        <f>B73+B74+B75+B76+B77+B78+B79+B80</f>
        <v>218590.40000000002</v>
      </c>
      <c r="C72" s="35">
        <f>C73+C74+C75+C76+C77+C78+C79+C80</f>
        <v>28111.9</v>
      </c>
      <c r="D72" s="35">
        <f>D73+D74+D75+D76+D77+D78+D79+D80</f>
        <v>27185.4</v>
      </c>
      <c r="E72" s="26">
        <f>$D:$D/$B:$B*100</f>
        <v>12.43668523411824</v>
      </c>
      <c r="F72" s="26">
        <f>$D:$D/$C:$C*100</f>
        <v>96.70424268726056</v>
      </c>
      <c r="G72" s="35">
        <f>G73+G74+G75+G76+G77+G78+G79+G80</f>
        <v>22705.699999999997</v>
      </c>
      <c r="H72" s="26">
        <f>$D:$D/$G:$G*100</f>
        <v>119.72940715326989</v>
      </c>
      <c r="I72" s="35">
        <f>I73+I74+I75+I76+I77+I78+I79+I80</f>
        <v>13076.599999999999</v>
      </c>
    </row>
    <row r="73" spans="1:9" ht="14.25" customHeight="1">
      <c r="A73" s="8" t="s">
        <v>24</v>
      </c>
      <c r="B73" s="36">
        <v>2468.4</v>
      </c>
      <c r="C73" s="36">
        <v>617.1</v>
      </c>
      <c r="D73" s="36">
        <v>607.1</v>
      </c>
      <c r="E73" s="29">
        <f>$D:$D/$B:$B*100</f>
        <v>24.594879274023658</v>
      </c>
      <c r="F73" s="29">
        <f>$D:$D/$C:$C*100</f>
        <v>98.37951709609463</v>
      </c>
      <c r="G73" s="36">
        <v>178.7</v>
      </c>
      <c r="H73" s="29">
        <v>0</v>
      </c>
      <c r="I73" s="36">
        <f>D73-февраль!D81</f>
        <v>345.40000000000003</v>
      </c>
    </row>
    <row r="74" spans="1:9" ht="12.75">
      <c r="A74" s="8" t="s">
        <v>25</v>
      </c>
      <c r="B74" s="36">
        <v>6298.9</v>
      </c>
      <c r="C74" s="36">
        <v>1525.1</v>
      </c>
      <c r="D74" s="36">
        <v>1524.4</v>
      </c>
      <c r="E74" s="29">
        <f>$D:$D/$B:$B*100</f>
        <v>24.201050977154743</v>
      </c>
      <c r="F74" s="29">
        <f>$D:$D/$C:$C*100</f>
        <v>99.95410137040194</v>
      </c>
      <c r="G74" s="36">
        <v>1288.9</v>
      </c>
      <c r="H74" s="29">
        <f>$D:$D/$G:$G*100</f>
        <v>118.27139421211885</v>
      </c>
      <c r="I74" s="36">
        <f>D74-февраль!D82</f>
        <v>446.60000000000014</v>
      </c>
    </row>
    <row r="75" spans="1:9" ht="25.5">
      <c r="A75" s="8" t="s">
        <v>26</v>
      </c>
      <c r="B75" s="36">
        <v>57688.3</v>
      </c>
      <c r="C75" s="36">
        <v>13512.9</v>
      </c>
      <c r="D75" s="36">
        <v>12947.8</v>
      </c>
      <c r="E75" s="29">
        <f>$D:$D/$B:$B*100</f>
        <v>22.444412471853042</v>
      </c>
      <c r="F75" s="29">
        <f>$D:$D/$C:$C*100</f>
        <v>95.81807014038436</v>
      </c>
      <c r="G75" s="36">
        <v>8643.8</v>
      </c>
      <c r="H75" s="29">
        <f>$D:$D/$G:$G*100</f>
        <v>149.7929151530577</v>
      </c>
      <c r="I75" s="36">
        <f>D75-февраль!D83</f>
        <v>7012.599999999999</v>
      </c>
    </row>
    <row r="76" spans="1:9" ht="12.75">
      <c r="A76" s="8" t="s">
        <v>72</v>
      </c>
      <c r="B76" s="46">
        <v>28.4</v>
      </c>
      <c r="C76" s="46">
        <v>28.4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14523.2</v>
      </c>
      <c r="C77" s="28">
        <v>3455.5</v>
      </c>
      <c r="D77" s="28">
        <v>3387</v>
      </c>
      <c r="E77" s="29">
        <f>$D:$D/$B:$B*100</f>
        <v>23.321306599096616</v>
      </c>
      <c r="F77" s="29">
        <v>0</v>
      </c>
      <c r="G77" s="28">
        <v>3602.4</v>
      </c>
      <c r="H77" s="29">
        <f>$D:$D/$G:$G*100</f>
        <v>94.02065289806795</v>
      </c>
      <c r="I77" s="36">
        <f>D77-февраль!D85</f>
        <v>1065.1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2500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135083.2</v>
      </c>
      <c r="C80" s="36">
        <v>8972.9</v>
      </c>
      <c r="D80" s="36">
        <v>8719.1</v>
      </c>
      <c r="E80" s="29">
        <f>$D:$D/$B:$B*100</f>
        <v>6.454614637497483</v>
      </c>
      <c r="F80" s="29">
        <f>$D:$D/$C:$C*100</f>
        <v>97.17148302109688</v>
      </c>
      <c r="G80" s="36">
        <v>8991.9</v>
      </c>
      <c r="H80" s="29">
        <f>$D:$D/$G:$G*100</f>
        <v>96.96615843147723</v>
      </c>
      <c r="I80" s="36">
        <f>D80-февраль!D88</f>
        <v>4206.900000000001</v>
      </c>
    </row>
    <row r="81" spans="1:9" ht="12.75">
      <c r="A81" s="7" t="s">
        <v>31</v>
      </c>
      <c r="B81" s="27">
        <v>413.8</v>
      </c>
      <c r="C81" s="27">
        <v>138.3</v>
      </c>
      <c r="D81" s="35">
        <v>75.3</v>
      </c>
      <c r="E81" s="26">
        <f>$D:$D/$B:$B*100</f>
        <v>18.19719671338811</v>
      </c>
      <c r="F81" s="26">
        <f>$D:$D/$C:$C*100</f>
        <v>54.4468546637744</v>
      </c>
      <c r="G81" s="35">
        <v>53.1</v>
      </c>
      <c r="H81" s="26">
        <v>0</v>
      </c>
      <c r="I81" s="35">
        <f>D81-февраль!D89</f>
        <v>31.599999999999994</v>
      </c>
    </row>
    <row r="82" spans="1:9" ht="25.5">
      <c r="A82" s="9" t="s">
        <v>32</v>
      </c>
      <c r="B82" s="27">
        <v>5634.1</v>
      </c>
      <c r="C82" s="27">
        <v>1099.6</v>
      </c>
      <c r="D82" s="27">
        <v>1099.6</v>
      </c>
      <c r="E82" s="26">
        <f>$D:$D/$B:$B*100</f>
        <v>19.51687048508191</v>
      </c>
      <c r="F82" s="26">
        <f>$D:$D/$C:$C*100</f>
        <v>100</v>
      </c>
      <c r="G82" s="27">
        <v>707.5</v>
      </c>
      <c r="H82" s="26">
        <f>$D:$D/$G:$G*100</f>
        <v>155.42049469964664</v>
      </c>
      <c r="I82" s="35">
        <f>D82-февраль!D90</f>
        <v>311.29999999999995</v>
      </c>
    </row>
    <row r="83" spans="1:9" ht="12.75">
      <c r="A83" s="7" t="s">
        <v>33</v>
      </c>
      <c r="B83" s="35">
        <f>B84+B85+B86+B87+B88</f>
        <v>137392.2</v>
      </c>
      <c r="C83" s="35">
        <f>C84+C85+C86+C87+C88</f>
        <v>12996.400000000001</v>
      </c>
      <c r="D83" s="35">
        <f>D84+D85+D86+D87+D88</f>
        <v>12996.2</v>
      </c>
      <c r="E83" s="26">
        <f>$D:$D/$B:$B*100</f>
        <v>9.459197829279974</v>
      </c>
      <c r="F83" s="26">
        <f>$D:$D/$C:$C*100</f>
        <v>99.99846111230802</v>
      </c>
      <c r="G83" s="35">
        <f>G84+G85+G86+G87+G88</f>
        <v>9968.6</v>
      </c>
      <c r="H83" s="26">
        <f>$D:$D/$G:$G*100</f>
        <v>130.3713660895211</v>
      </c>
      <c r="I83" s="35">
        <f>D83-февраль!D91</f>
        <v>7332.6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 hidden="1">
      <c r="A85" s="10" t="s">
        <v>67</v>
      </c>
      <c r="B85" s="36">
        <v>0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26139.4</v>
      </c>
      <c r="C86" s="36">
        <v>4216.7</v>
      </c>
      <c r="D86" s="36">
        <v>4216.7</v>
      </c>
      <c r="E86" s="29">
        <f>$D:$D/$B:$B*100</f>
        <v>16.13158680000306</v>
      </c>
      <c r="F86" s="29">
        <v>0</v>
      </c>
      <c r="G86" s="36">
        <v>3950.3</v>
      </c>
      <c r="H86" s="29">
        <v>0</v>
      </c>
      <c r="I86" s="36">
        <f>D86-февраль!D94</f>
        <v>2005.1999999999998</v>
      </c>
    </row>
    <row r="87" spans="1:9" ht="12.75">
      <c r="A87" s="10" t="s">
        <v>77</v>
      </c>
      <c r="B87" s="28">
        <v>98660.7</v>
      </c>
      <c r="C87" s="28">
        <v>6410</v>
      </c>
      <c r="D87" s="28">
        <v>6410</v>
      </c>
      <c r="E87" s="29">
        <f>$D:$D/$B:$B*100</f>
        <v>6.497014515404817</v>
      </c>
      <c r="F87" s="29">
        <f>$D:$D/$C:$C*100</f>
        <v>100</v>
      </c>
      <c r="G87" s="28">
        <v>3754.5</v>
      </c>
      <c r="H87" s="29">
        <v>0</v>
      </c>
      <c r="I87" s="36">
        <f>D87-февраль!D95</f>
        <v>4479.7</v>
      </c>
    </row>
    <row r="88" spans="1:9" ht="12.75">
      <c r="A88" s="8" t="s">
        <v>35</v>
      </c>
      <c r="B88" s="36">
        <v>12592.1</v>
      </c>
      <c r="C88" s="36">
        <v>2369.7</v>
      </c>
      <c r="D88" s="36">
        <v>2369.5</v>
      </c>
      <c r="E88" s="29">
        <f>$D:$D/$B:$B*100</f>
        <v>18.817353737660913</v>
      </c>
      <c r="F88" s="29">
        <f>$D:$D/$C:$C*100</f>
        <v>99.9915601130945</v>
      </c>
      <c r="G88" s="36">
        <v>2263.8</v>
      </c>
      <c r="H88" s="29">
        <f>$D:$D/$G:$G*100</f>
        <v>104.6691403834261</v>
      </c>
      <c r="I88" s="36">
        <f>D88-февраль!D96</f>
        <v>847.7</v>
      </c>
    </row>
    <row r="89" spans="1:9" ht="12.75">
      <c r="A89" s="7" t="s">
        <v>36</v>
      </c>
      <c r="B89" s="35">
        <f>B91+B92+B93+B90</f>
        <v>323648.60000000003</v>
      </c>
      <c r="C89" s="35">
        <f>C91+C92+C93+C90</f>
        <v>16094.7</v>
      </c>
      <c r="D89" s="35">
        <f>D91+D92+D93+D90</f>
        <v>15026.3</v>
      </c>
      <c r="E89" s="35">
        <f>E85+E86+E87+E88</f>
        <v>41.445955053068786</v>
      </c>
      <c r="F89" s="26">
        <f>$D:$D/$C:$C*100</f>
        <v>93.36178990599389</v>
      </c>
      <c r="G89" s="35">
        <f>G91+G92+G93+G90</f>
        <v>9818.2</v>
      </c>
      <c r="H89" s="35">
        <f>H91+H92+H93</f>
        <v>300.78515588221705</v>
      </c>
      <c r="I89" s="35">
        <f>D89-февраль!D97</f>
        <v>6594.5999999999985</v>
      </c>
    </row>
    <row r="90" spans="1:9" ht="12" customHeight="1">
      <c r="A90" s="8" t="s">
        <v>37</v>
      </c>
      <c r="B90" s="36">
        <v>90838.3</v>
      </c>
      <c r="C90" s="50">
        <v>1480</v>
      </c>
      <c r="D90" s="50">
        <v>480</v>
      </c>
      <c r="E90" s="49">
        <f>$D:$D/$B:$B*100</f>
        <v>0.5284114740148154</v>
      </c>
      <c r="F90" s="29">
        <v>0</v>
      </c>
      <c r="G90" s="50">
        <v>0</v>
      </c>
      <c r="H90" s="29">
        <v>0</v>
      </c>
      <c r="I90" s="36">
        <f>D90-февраль!D98</f>
        <v>150</v>
      </c>
    </row>
    <row r="91" spans="1:9" ht="12.75">
      <c r="A91" s="8" t="s">
        <v>38</v>
      </c>
      <c r="B91" s="36">
        <v>9887.6</v>
      </c>
      <c r="C91" s="36">
        <v>0</v>
      </c>
      <c r="D91" s="36">
        <v>0</v>
      </c>
      <c r="E91" s="29">
        <f>$D:$D/$B:$B*100</f>
        <v>0</v>
      </c>
      <c r="F91" s="29">
        <v>0</v>
      </c>
      <c r="G91" s="36">
        <v>0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118992.1</v>
      </c>
      <c r="C92" s="36">
        <v>8809.9</v>
      </c>
      <c r="D92" s="36">
        <v>8809.9</v>
      </c>
      <c r="E92" s="29">
        <f>$D:$D/$B:$B*100</f>
        <v>7.403768821627654</v>
      </c>
      <c r="F92" s="29">
        <f>$D:$D/$C:$C*100</f>
        <v>100</v>
      </c>
      <c r="G92" s="36">
        <v>6207</v>
      </c>
      <c r="H92" s="29">
        <f>$D:$D/$G:$G*100</f>
        <v>141.93491219590783</v>
      </c>
      <c r="I92" s="36">
        <f>D92-февраль!D100</f>
        <v>4031</v>
      </c>
    </row>
    <row r="93" spans="1:9" ht="12.75">
      <c r="A93" s="8" t="s">
        <v>40</v>
      </c>
      <c r="B93" s="36">
        <v>103930.6</v>
      </c>
      <c r="C93" s="36">
        <v>5804.8</v>
      </c>
      <c r="D93" s="36">
        <v>5736.4</v>
      </c>
      <c r="E93" s="29">
        <f>$D:$D/$B:$B*100</f>
        <v>5.519452403815622</v>
      </c>
      <c r="F93" s="29">
        <f>$D:$D/$C:$C*100</f>
        <v>98.82166482910694</v>
      </c>
      <c r="G93" s="36">
        <v>3611.2</v>
      </c>
      <c r="H93" s="29">
        <f>$D:$D/$G:$G*100</f>
        <v>158.85024368630926</v>
      </c>
      <c r="I93" s="36">
        <f>D93-февраль!D101</f>
        <v>2413.5999999999995</v>
      </c>
    </row>
    <row r="94" spans="1:9" ht="12.75">
      <c r="A94" s="11" t="s">
        <v>116</v>
      </c>
      <c r="B94" s="35">
        <f aca="true" t="shared" si="10" ref="B94:H94">B95</f>
        <v>1882.5</v>
      </c>
      <c r="C94" s="35">
        <f t="shared" si="10"/>
        <v>374.3</v>
      </c>
      <c r="D94" s="35">
        <f t="shared" si="10"/>
        <v>136.6</v>
      </c>
      <c r="E94" s="35">
        <f t="shared" si="10"/>
        <v>0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D94-февраль!D102</f>
        <v>136.6</v>
      </c>
    </row>
    <row r="95" spans="1:9" ht="25.5">
      <c r="A95" s="42" t="s">
        <v>149</v>
      </c>
      <c r="B95" s="36">
        <v>1882.5</v>
      </c>
      <c r="C95" s="36">
        <v>374.3</v>
      </c>
      <c r="D95" s="36">
        <v>136.6</v>
      </c>
      <c r="E95" s="36">
        <v>0</v>
      </c>
      <c r="F95" s="36">
        <v>0</v>
      </c>
      <c r="G95" s="36">
        <v>0</v>
      </c>
      <c r="H95" s="36">
        <v>0</v>
      </c>
      <c r="I95" s="36">
        <f>D95-февраль!D103</f>
        <v>136.6</v>
      </c>
    </row>
    <row r="96" spans="1:9" ht="12.75">
      <c r="A96" s="11" t="s">
        <v>41</v>
      </c>
      <c r="B96" s="35">
        <f aca="true" t="shared" si="11" ref="B96:H96">B97+B98+B99+B101+B102+B100</f>
        <v>1570448.5000000002</v>
      </c>
      <c r="C96" s="35">
        <f t="shared" si="11"/>
        <v>291101.8</v>
      </c>
      <c r="D96" s="35">
        <f t="shared" si="11"/>
        <v>290002.26</v>
      </c>
      <c r="E96" s="35">
        <f t="shared" si="11"/>
        <v>88.63010378395754</v>
      </c>
      <c r="F96" s="35">
        <f t="shared" si="11"/>
        <v>535.2750737997319</v>
      </c>
      <c r="G96" s="35">
        <f t="shared" si="11"/>
        <v>277371.5</v>
      </c>
      <c r="H96" s="35">
        <f t="shared" si="11"/>
        <v>428.6265749878037</v>
      </c>
      <c r="I96" s="35">
        <f>D96-февраль!D104</f>
        <v>120713.36000000002</v>
      </c>
    </row>
    <row r="97" spans="1:9" ht="12.75">
      <c r="A97" s="8" t="s">
        <v>42</v>
      </c>
      <c r="B97" s="36">
        <v>600072.2</v>
      </c>
      <c r="C97" s="36">
        <v>114524.6</v>
      </c>
      <c r="D97" s="36">
        <v>114494</v>
      </c>
      <c r="E97" s="29">
        <f aca="true" t="shared" si="12" ref="E97:E109">$D:$D/$B:$B*100</f>
        <v>19.08003736883662</v>
      </c>
      <c r="F97" s="29">
        <f aca="true" t="shared" si="13" ref="F97:F105">$D:$D/$C:$C*100</f>
        <v>99.97328084970391</v>
      </c>
      <c r="G97" s="36">
        <v>108865.2</v>
      </c>
      <c r="H97" s="29">
        <f>$D:$D/$G:$G*100</f>
        <v>105.17043095497918</v>
      </c>
      <c r="I97" s="36">
        <f>D97-февраль!D105</f>
        <v>47142.7</v>
      </c>
    </row>
    <row r="98" spans="1:9" ht="12.75">
      <c r="A98" s="8" t="s">
        <v>43</v>
      </c>
      <c r="B98" s="36">
        <v>612333.4</v>
      </c>
      <c r="C98" s="36">
        <v>115051.4</v>
      </c>
      <c r="D98" s="36">
        <v>114592.9</v>
      </c>
      <c r="E98" s="29">
        <f t="shared" si="12"/>
        <v>18.714135142718003</v>
      </c>
      <c r="F98" s="29">
        <f t="shared" si="13"/>
        <v>99.6014824678361</v>
      </c>
      <c r="G98" s="36">
        <v>106972.7</v>
      </c>
      <c r="H98" s="29">
        <f>$D:$D/$G:$G*100</f>
        <v>107.12349973404429</v>
      </c>
      <c r="I98" s="36">
        <f>D98-февраль!D106</f>
        <v>47866.399999999994</v>
      </c>
    </row>
    <row r="99" spans="1:9" ht="12.75">
      <c r="A99" s="8" t="s">
        <v>105</v>
      </c>
      <c r="B99" s="36">
        <v>128936.3</v>
      </c>
      <c r="C99" s="36">
        <v>25008.9</v>
      </c>
      <c r="D99" s="36">
        <v>24997.86</v>
      </c>
      <c r="E99" s="29">
        <f t="shared" si="12"/>
        <v>19.38775969218909</v>
      </c>
      <c r="F99" s="29">
        <f t="shared" si="13"/>
        <v>99.95585571536533</v>
      </c>
      <c r="G99" s="36">
        <v>27676.9</v>
      </c>
      <c r="H99" s="29">
        <v>0</v>
      </c>
      <c r="I99" s="36">
        <f>D99-февраль!D107</f>
        <v>10775.16</v>
      </c>
    </row>
    <row r="100" spans="1:9" ht="12.75">
      <c r="A100" s="8" t="str">
        <f>Январь!A98</f>
        <v>Благоустройство</v>
      </c>
      <c r="B100" s="36">
        <v>2032.3</v>
      </c>
      <c r="C100" s="36">
        <v>217.6</v>
      </c>
      <c r="D100" s="36">
        <v>82.9</v>
      </c>
      <c r="E100" s="29">
        <f t="shared" si="12"/>
        <v>4.0791221768439705</v>
      </c>
      <c r="F100" s="29">
        <f t="shared" si="13"/>
        <v>38.09742647058824</v>
      </c>
      <c r="G100" s="36">
        <v>228.5</v>
      </c>
      <c r="H100" s="29"/>
      <c r="I100" s="36">
        <f>D100-февраль!D108</f>
        <v>27.700000000000003</v>
      </c>
    </row>
    <row r="101" spans="1:9" ht="12.75">
      <c r="A101" s="8" t="s">
        <v>44</v>
      </c>
      <c r="B101" s="36">
        <v>47394.2</v>
      </c>
      <c r="C101" s="36">
        <v>4830.1</v>
      </c>
      <c r="D101" s="36">
        <v>4780.1</v>
      </c>
      <c r="E101" s="29">
        <f t="shared" si="12"/>
        <v>10.085833287617474</v>
      </c>
      <c r="F101" s="29">
        <f t="shared" si="13"/>
        <v>98.9648247448293</v>
      </c>
      <c r="G101" s="36">
        <v>4332.6</v>
      </c>
      <c r="H101" s="29">
        <f>$D:$D/$G:$G*100</f>
        <v>110.32867100586252</v>
      </c>
      <c r="I101" s="36">
        <f>D101-февраль!D109</f>
        <v>2146.2000000000003</v>
      </c>
    </row>
    <row r="102" spans="1:9" ht="12.75">
      <c r="A102" s="8" t="s">
        <v>45</v>
      </c>
      <c r="B102" s="36">
        <v>179680.1</v>
      </c>
      <c r="C102" s="36">
        <v>31469.2</v>
      </c>
      <c r="D102" s="28">
        <v>31054.5</v>
      </c>
      <c r="E102" s="29">
        <f t="shared" si="12"/>
        <v>17.283216115752385</v>
      </c>
      <c r="F102" s="29">
        <f t="shared" si="13"/>
        <v>98.682203551409</v>
      </c>
      <c r="G102" s="28">
        <v>29295.6</v>
      </c>
      <c r="H102" s="29">
        <f>$D:$D/$G:$G*100</f>
        <v>106.0039732929177</v>
      </c>
      <c r="I102" s="36">
        <f>D102-февраль!D110</f>
        <v>12755.2</v>
      </c>
    </row>
    <row r="103" spans="1:9" ht="25.5">
      <c r="A103" s="11" t="s">
        <v>46</v>
      </c>
      <c r="B103" s="35">
        <f>B104+B105</f>
        <v>254060.4</v>
      </c>
      <c r="C103" s="35">
        <f>C104+C105</f>
        <v>36481.1</v>
      </c>
      <c r="D103" s="35">
        <f>D104+D105</f>
        <v>23355.1</v>
      </c>
      <c r="E103" s="26">
        <f t="shared" si="12"/>
        <v>9.192735270825363</v>
      </c>
      <c r="F103" s="26">
        <f t="shared" si="13"/>
        <v>64.0197252824065</v>
      </c>
      <c r="G103" s="35">
        <f>G104+G105</f>
        <v>30671.399999999998</v>
      </c>
      <c r="H103" s="26">
        <f>$D:$D/$G:$G*100</f>
        <v>76.14618178498536</v>
      </c>
      <c r="I103" s="35">
        <f>D103-февраль!D111</f>
        <v>9933.9</v>
      </c>
    </row>
    <row r="104" spans="1:9" ht="12.75">
      <c r="A104" s="8" t="s">
        <v>47</v>
      </c>
      <c r="B104" s="36">
        <v>211250.8</v>
      </c>
      <c r="C104" s="36">
        <v>35849.6</v>
      </c>
      <c r="D104" s="36">
        <v>22723.6</v>
      </c>
      <c r="E104" s="29">
        <f t="shared" si="12"/>
        <v>10.756692992405235</v>
      </c>
      <c r="F104" s="29">
        <f t="shared" si="13"/>
        <v>63.385923413371415</v>
      </c>
      <c r="G104" s="36">
        <v>30004.8</v>
      </c>
      <c r="H104" s="29">
        <f>$D:$D/$G:$G*100</f>
        <v>75.73321601877032</v>
      </c>
      <c r="I104" s="36">
        <f>D104-февраль!D112</f>
        <v>9661.8</v>
      </c>
    </row>
    <row r="105" spans="1:9" ht="25.5">
      <c r="A105" s="8" t="s">
        <v>48</v>
      </c>
      <c r="B105" s="36">
        <v>42809.6</v>
      </c>
      <c r="C105" s="36">
        <v>631.5</v>
      </c>
      <c r="D105" s="36">
        <v>631.5</v>
      </c>
      <c r="E105" s="29">
        <f t="shared" si="12"/>
        <v>1.475136417999701</v>
      </c>
      <c r="F105" s="29">
        <f t="shared" si="13"/>
        <v>100</v>
      </c>
      <c r="G105" s="36">
        <v>666.6</v>
      </c>
      <c r="H105" s="29">
        <v>0</v>
      </c>
      <c r="I105" s="36">
        <f>D105-февраль!D113</f>
        <v>272.1</v>
      </c>
    </row>
    <row r="106" spans="1:9" ht="12.75">
      <c r="A106" s="11" t="s">
        <v>97</v>
      </c>
      <c r="B106" s="35">
        <f>B107</f>
        <v>43.8</v>
      </c>
      <c r="C106" s="35">
        <f>C107</f>
        <v>0</v>
      </c>
      <c r="D106" s="35">
        <f>D107</f>
        <v>0</v>
      </c>
      <c r="E106" s="26">
        <f t="shared" si="12"/>
        <v>0</v>
      </c>
      <c r="F106" s="26">
        <v>0</v>
      </c>
      <c r="G106" s="35">
        <f>G107</f>
        <v>0</v>
      </c>
      <c r="H106" s="26">
        <v>0</v>
      </c>
      <c r="I106" s="35">
        <f>D106-февраль!D114</f>
        <v>0</v>
      </c>
    </row>
    <row r="107" spans="1:9" ht="12.75">
      <c r="A107" s="8" t="s">
        <v>98</v>
      </c>
      <c r="B107" s="36">
        <v>43.8</v>
      </c>
      <c r="C107" s="36">
        <v>0</v>
      </c>
      <c r="D107" s="36">
        <v>0</v>
      </c>
      <c r="E107" s="29">
        <f t="shared" si="12"/>
        <v>0</v>
      </c>
      <c r="F107" s="29">
        <v>0</v>
      </c>
      <c r="G107" s="36">
        <v>0</v>
      </c>
      <c r="H107" s="29">
        <v>0</v>
      </c>
      <c r="I107" s="36">
        <f>D107-февраль!D115</f>
        <v>0</v>
      </c>
    </row>
    <row r="108" spans="1:9" ht="12.75">
      <c r="A108" s="11" t="s">
        <v>49</v>
      </c>
      <c r="B108" s="35">
        <f>B109+B110+B111+B112+B113</f>
        <v>147542.59999999998</v>
      </c>
      <c r="C108" s="35">
        <f>C109+C110+C111+C112+C113</f>
        <v>19676.3</v>
      </c>
      <c r="D108" s="35">
        <f>D109+D110+D111+D112+D113</f>
        <v>18275.5</v>
      </c>
      <c r="E108" s="26">
        <f t="shared" si="12"/>
        <v>12.386592075780149</v>
      </c>
      <c r="F108" s="26">
        <f>$D:$D/$C:$C*100</f>
        <v>92.88077534902396</v>
      </c>
      <c r="G108" s="35">
        <f>G109+G110+G111+G112+G113</f>
        <v>9412.3</v>
      </c>
      <c r="H108" s="26">
        <v>0</v>
      </c>
      <c r="I108" s="35">
        <f>D108-февраль!D116</f>
        <v>11880</v>
      </c>
    </row>
    <row r="109" spans="1:9" ht="12.75">
      <c r="A109" s="8" t="s">
        <v>50</v>
      </c>
      <c r="B109" s="36">
        <v>3162.5</v>
      </c>
      <c r="C109" s="36">
        <v>466</v>
      </c>
      <c r="D109" s="36">
        <v>466</v>
      </c>
      <c r="E109" s="29">
        <f t="shared" si="12"/>
        <v>14.735177865612648</v>
      </c>
      <c r="F109" s="29">
        <v>0</v>
      </c>
      <c r="G109" s="36">
        <v>309.4</v>
      </c>
      <c r="H109" s="29">
        <v>0</v>
      </c>
      <c r="I109" s="36">
        <f>D109-февраль!D117</f>
        <v>234.3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0</v>
      </c>
      <c r="H110" s="29">
        <v>0</v>
      </c>
      <c r="I110" s="36">
        <f>D110-февраль!D118</f>
        <v>0</v>
      </c>
    </row>
    <row r="111" spans="1:9" ht="12.75">
      <c r="A111" s="8" t="s">
        <v>52</v>
      </c>
      <c r="B111" s="36">
        <v>77854.4</v>
      </c>
      <c r="C111" s="36">
        <v>17206.8</v>
      </c>
      <c r="D111" s="36">
        <v>16261</v>
      </c>
      <c r="E111" s="29">
        <f>$D:$D/$B:$B*100</f>
        <v>20.886423888694797</v>
      </c>
      <c r="F111" s="29">
        <f>$D:$D/$C:$C*100</f>
        <v>94.50333589046191</v>
      </c>
      <c r="G111" s="36">
        <v>7498.8</v>
      </c>
      <c r="H111" s="29">
        <v>0</v>
      </c>
      <c r="I111" s="36">
        <f>D111-февраль!D119</f>
        <v>10958.3</v>
      </c>
    </row>
    <row r="112" spans="1:9" ht="12.75">
      <c r="A112" s="8" t="s">
        <v>53</v>
      </c>
      <c r="B112" s="28">
        <v>64394.9</v>
      </c>
      <c r="C112" s="28">
        <v>1441.2</v>
      </c>
      <c r="D112" s="28">
        <v>1038.7</v>
      </c>
      <c r="E112" s="29">
        <f>$D:$D/$B:$B*100</f>
        <v>1.6130159375975426</v>
      </c>
      <c r="F112" s="29">
        <v>0</v>
      </c>
      <c r="G112" s="28">
        <v>1200.8</v>
      </c>
      <c r="H112" s="29">
        <v>0</v>
      </c>
      <c r="I112" s="36">
        <f>D112-февраль!D120</f>
        <v>415.30000000000007</v>
      </c>
    </row>
    <row r="113" spans="1:9" ht="12.75">
      <c r="A113" s="8" t="s">
        <v>54</v>
      </c>
      <c r="B113" s="36">
        <v>2130.8</v>
      </c>
      <c r="C113" s="36">
        <v>562.3</v>
      </c>
      <c r="D113" s="36">
        <v>509.8</v>
      </c>
      <c r="E113" s="29">
        <f>$D:$D/$B:$B*100</f>
        <v>23.925286277454475</v>
      </c>
      <c r="F113" s="29">
        <f>$D:$D/$C:$C*100</f>
        <v>90.66334696781078</v>
      </c>
      <c r="G113" s="36">
        <v>403.3</v>
      </c>
      <c r="H113" s="29">
        <f>$D:$D/$G:$G*100</f>
        <v>126.40714108604017</v>
      </c>
      <c r="I113" s="36">
        <f>D113-февраль!D121</f>
        <v>272.1</v>
      </c>
    </row>
    <row r="114" spans="1:9" ht="12.75">
      <c r="A114" s="11" t="s">
        <v>61</v>
      </c>
      <c r="B114" s="27">
        <f>B115+B116+B117</f>
        <v>82684.3</v>
      </c>
      <c r="C114" s="27">
        <f>C115+C116+C117</f>
        <v>16439.3</v>
      </c>
      <c r="D114" s="27">
        <f>D115+D116+D117</f>
        <v>16417.1</v>
      </c>
      <c r="E114" s="26">
        <f>$D:$D/$B:$B*100</f>
        <v>19.85515992757996</v>
      </c>
      <c r="F114" s="26">
        <f>$D:$D/$C:$C*100</f>
        <v>99.86495775367564</v>
      </c>
      <c r="G114" s="27">
        <f>G115+G116+G117</f>
        <v>15944.5</v>
      </c>
      <c r="H114" s="26">
        <f>$D:$D/$G:$G*100</f>
        <v>102.96403148421085</v>
      </c>
      <c r="I114" s="35">
        <f>D114-февраль!D122</f>
        <v>6287.5999999999985</v>
      </c>
    </row>
    <row r="115" spans="1:9" ht="12.75">
      <c r="A115" s="42" t="s">
        <v>62</v>
      </c>
      <c r="B115" s="28">
        <v>66190.9</v>
      </c>
      <c r="C115" s="28">
        <v>14557.2</v>
      </c>
      <c r="D115" s="28">
        <v>14557.2</v>
      </c>
      <c r="E115" s="29">
        <f>$D:$D/$B:$B*100</f>
        <v>21.992751269434322</v>
      </c>
      <c r="F115" s="29">
        <f>$D:$D/$C:$C*100</f>
        <v>100</v>
      </c>
      <c r="G115" s="28">
        <v>14398.9</v>
      </c>
      <c r="H115" s="29">
        <v>0</v>
      </c>
      <c r="I115" s="36">
        <f>D115-февраль!D123</f>
        <v>5570</v>
      </c>
    </row>
    <row r="116" spans="1:9" ht="15.75" customHeight="1">
      <c r="A116" s="12" t="s">
        <v>63</v>
      </c>
      <c r="B116" s="28">
        <v>12706.1</v>
      </c>
      <c r="C116" s="28">
        <v>976.8</v>
      </c>
      <c r="D116" s="28">
        <v>976.8</v>
      </c>
      <c r="E116" s="29">
        <v>0</v>
      </c>
      <c r="F116" s="29">
        <v>0</v>
      </c>
      <c r="G116" s="28">
        <v>758.1</v>
      </c>
      <c r="H116" s="29">
        <v>0</v>
      </c>
      <c r="I116" s="36">
        <f>D116-февраль!D124</f>
        <v>464</v>
      </c>
    </row>
    <row r="117" spans="1:9" ht="25.5">
      <c r="A117" s="12" t="s">
        <v>73</v>
      </c>
      <c r="B117" s="28">
        <v>3787.3</v>
      </c>
      <c r="C117" s="28">
        <v>905.3</v>
      </c>
      <c r="D117" s="28">
        <v>883.1</v>
      </c>
      <c r="E117" s="29">
        <f>$D:$D/$B:$B*100</f>
        <v>23.317402899162992</v>
      </c>
      <c r="F117" s="29">
        <f>$D:$D/$C:$C*100</f>
        <v>97.54777421849111</v>
      </c>
      <c r="G117" s="28">
        <v>787.5</v>
      </c>
      <c r="H117" s="29">
        <v>0</v>
      </c>
      <c r="I117" s="36">
        <f>D117-февраль!D125</f>
        <v>253.60000000000002</v>
      </c>
    </row>
    <row r="118" spans="1:9" ht="26.25" customHeight="1">
      <c r="A118" s="13" t="s">
        <v>80</v>
      </c>
      <c r="B118" s="27">
        <f>B119</f>
        <v>100</v>
      </c>
      <c r="C118" s="27">
        <f>C119</f>
        <v>0</v>
      </c>
      <c r="D118" s="27">
        <f>D119</f>
        <v>0</v>
      </c>
      <c r="E118" s="29">
        <f>$D:$D/$B:$B*100</f>
        <v>0</v>
      </c>
      <c r="F118" s="29">
        <v>0</v>
      </c>
      <c r="G118" s="27">
        <f>G119</f>
        <v>0.1</v>
      </c>
      <c r="H118" s="29">
        <v>0</v>
      </c>
      <c r="I118" s="36">
        <f>D118-февраль!D126</f>
        <v>0</v>
      </c>
    </row>
    <row r="119" spans="1:9" ht="13.5" customHeight="1">
      <c r="A119" s="12" t="s">
        <v>81</v>
      </c>
      <c r="B119" s="28">
        <v>100</v>
      </c>
      <c r="C119" s="28">
        <v>0</v>
      </c>
      <c r="D119" s="28">
        <v>0</v>
      </c>
      <c r="E119" s="29">
        <f>$D:$D/$B:$B*100</f>
        <v>0</v>
      </c>
      <c r="F119" s="29">
        <v>0</v>
      </c>
      <c r="G119" s="28">
        <v>0.1</v>
      </c>
      <c r="H119" s="29">
        <v>0</v>
      </c>
      <c r="I119" s="36">
        <f>D119-февраль!D127</f>
        <v>0</v>
      </c>
    </row>
    <row r="120" spans="1:9" ht="15.75" customHeight="1">
      <c r="A120" s="14" t="s">
        <v>55</v>
      </c>
      <c r="B120" s="35">
        <f>B72+B81+B82+B83+B89+B96+B103+B106+B108+B114+B118+B94</f>
        <v>2742441.2</v>
      </c>
      <c r="C120" s="35">
        <f>C72+C81+C82+C83+C89+C96+C103+C106+C108+C114+C118+C94</f>
        <v>422513.6999999999</v>
      </c>
      <c r="D120" s="35">
        <f>D72+D81+D82+D83+D89+D96+D103+D106+D108+D114+D118+D94</f>
        <v>404569.3599999999</v>
      </c>
      <c r="E120" s="26">
        <f>$D:$D/$B:$B*100</f>
        <v>14.752161687185852</v>
      </c>
      <c r="F120" s="26">
        <f>$D:$D/$C:$C*100</f>
        <v>95.75295664968971</v>
      </c>
      <c r="G120" s="35">
        <f>G72+G81+G82+G83+G89+G96+G103+G106+G108+G114+G118</f>
        <v>376652.89999999997</v>
      </c>
      <c r="H120" s="26">
        <f>$D:$D/$G:$G*100</f>
        <v>107.41172044606586</v>
      </c>
      <c r="I120" s="35">
        <f>D120-февраль!D128</f>
        <v>176298.15999999992</v>
      </c>
    </row>
    <row r="121" spans="1:9" ht="26.25" customHeight="1">
      <c r="A121" s="15" t="s">
        <v>56</v>
      </c>
      <c r="B121" s="30">
        <f>B70-B120</f>
        <v>-39751.80000000028</v>
      </c>
      <c r="C121" s="30">
        <f>C70-C120</f>
        <v>-44438.79999999993</v>
      </c>
      <c r="D121" s="30">
        <f>D70-D120</f>
        <v>18592.640000000072</v>
      </c>
      <c r="E121" s="30"/>
      <c r="F121" s="30"/>
      <c r="G121" s="30">
        <f>G70-G120</f>
        <v>21957</v>
      </c>
      <c r="H121" s="30"/>
      <c r="I121" s="36"/>
    </row>
    <row r="122" spans="1:9" ht="24" customHeight="1">
      <c r="A122" s="1" t="s">
        <v>57</v>
      </c>
      <c r="B122" s="28" t="s">
        <v>172</v>
      </c>
      <c r="C122" s="28"/>
      <c r="D122" s="28" t="s">
        <v>185</v>
      </c>
      <c r="E122" s="28"/>
      <c r="F122" s="28"/>
      <c r="G122" s="28" t="s">
        <v>143</v>
      </c>
      <c r="H122" s="27"/>
      <c r="I122" s="36"/>
    </row>
    <row r="123" spans="1:9" ht="12.75">
      <c r="A123" s="3" t="s">
        <v>58</v>
      </c>
      <c r="B123" s="27">
        <f aca="true" t="shared" si="14" ref="B123:H123">B125+B126</f>
        <v>22149</v>
      </c>
      <c r="C123" s="27">
        <f t="shared" si="14"/>
        <v>0</v>
      </c>
      <c r="D123" s="27">
        <f t="shared" si="14"/>
        <v>40741.8</v>
      </c>
      <c r="E123" s="27">
        <f t="shared" si="14"/>
        <v>0</v>
      </c>
      <c r="F123" s="27">
        <f t="shared" si="14"/>
        <v>0</v>
      </c>
      <c r="G123" s="27">
        <f t="shared" si="14"/>
        <v>24681</v>
      </c>
      <c r="H123" s="27">
        <f t="shared" si="14"/>
        <v>0</v>
      </c>
      <c r="I123" s="35">
        <f>D123-февраль!D131</f>
        <v>4469.600000000006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D124-февраль!D132</f>
        <v>0</v>
      </c>
    </row>
    <row r="125" spans="1:9" ht="12.75">
      <c r="A125" s="5" t="s">
        <v>59</v>
      </c>
      <c r="B125" s="28">
        <v>7160.3</v>
      </c>
      <c r="C125" s="28"/>
      <c r="D125" s="28">
        <v>7458.5</v>
      </c>
      <c r="E125" s="28"/>
      <c r="F125" s="28"/>
      <c r="G125" s="28">
        <f>24681-19956</f>
        <v>4725</v>
      </c>
      <c r="H125" s="37"/>
      <c r="I125" s="36">
        <f>D125-февраль!D133</f>
        <v>406.8000000000002</v>
      </c>
    </row>
    <row r="126" spans="1:9" ht="12.75">
      <c r="A126" s="1" t="s">
        <v>60</v>
      </c>
      <c r="B126" s="28">
        <v>14988.7</v>
      </c>
      <c r="C126" s="28"/>
      <c r="D126" s="28">
        <f>40741.8-7458.5</f>
        <v>33283.3</v>
      </c>
      <c r="E126" s="28"/>
      <c r="F126" s="28"/>
      <c r="G126" s="28">
        <v>19956</v>
      </c>
      <c r="H126" s="37"/>
      <c r="I126" s="36">
        <f>D126-февраль!D134</f>
        <v>4062.8000000000065</v>
      </c>
    </row>
    <row r="127" spans="1:9" ht="12.75">
      <c r="A127" s="3" t="s">
        <v>99</v>
      </c>
      <c r="B127" s="27">
        <f>B128-B129</f>
        <v>17607.1</v>
      </c>
      <c r="C127" s="41"/>
      <c r="D127" s="41">
        <v>0</v>
      </c>
      <c r="E127" s="41"/>
      <c r="F127" s="41"/>
      <c r="G127" s="41">
        <v>0</v>
      </c>
      <c r="H127" s="43"/>
      <c r="I127" s="36">
        <f>D127-февраль!D135</f>
        <v>0</v>
      </c>
    </row>
    <row r="128" spans="1:9" ht="12.75">
      <c r="A128" s="2" t="s">
        <v>100</v>
      </c>
      <c r="B128" s="28">
        <v>37607.1</v>
      </c>
      <c r="C128" s="38"/>
      <c r="D128" s="38">
        <v>0</v>
      </c>
      <c r="E128" s="38"/>
      <c r="F128" s="38"/>
      <c r="G128" s="38">
        <v>0</v>
      </c>
      <c r="H128" s="39"/>
      <c r="I128" s="36">
        <f>D128-февраль!D136</f>
        <v>0</v>
      </c>
    </row>
    <row r="129" spans="1:9" ht="12.75">
      <c r="A129" s="2" t="s">
        <v>101</v>
      </c>
      <c r="B129" s="28">
        <v>20000</v>
      </c>
      <c r="C129" s="38"/>
      <c r="D129" s="38">
        <v>0</v>
      </c>
      <c r="E129" s="38"/>
      <c r="F129" s="38"/>
      <c r="G129" s="38">
        <v>0</v>
      </c>
      <c r="H129" s="39"/>
      <c r="I129" s="36">
        <f>D129-февраль!D137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17" t="s">
        <v>103</v>
      </c>
      <c r="B135" s="24"/>
      <c r="C135" s="24"/>
      <c r="D135" s="24" t="s">
        <v>141</v>
      </c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pane xSplit="1" ySplit="6" topLeftCell="B9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74" sqref="A74:D12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186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187</v>
      </c>
      <c r="D4" s="18" t="s">
        <v>68</v>
      </c>
      <c r="E4" s="18" t="s">
        <v>66</v>
      </c>
      <c r="F4" s="18" t="s">
        <v>69</v>
      </c>
      <c r="G4" s="18" t="s">
        <v>175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f>B8+B16+B21+B26+B29+B33+B36+B45+B46+B47+B51</f>
        <v>539006.9299999998</v>
      </c>
      <c r="C7" s="35">
        <f>C8+C16+C21+C26+C29+C33+C36+C45+C46+C47+C51+C62</f>
        <v>163793.99</v>
      </c>
      <c r="D7" s="35">
        <f>D8+D16+D21+D26+D29+D33+D36+D45+D46+D47+D51+D62</f>
        <v>180839.30000000002</v>
      </c>
      <c r="E7" s="26">
        <f>$D:$D/$B:$B*100</f>
        <v>33.55045917498688</v>
      </c>
      <c r="F7" s="26">
        <f>$D:$D/$C:$C*100</f>
        <v>110.40655398894674</v>
      </c>
      <c r="G7" s="35">
        <f>G8+G16+G21+G26+G29+G33+G36+G45+G46+G47+G51+G62</f>
        <v>130288.18000000001</v>
      </c>
      <c r="H7" s="26">
        <f>$D:$D/$G:$G*100</f>
        <v>138.79946745744704</v>
      </c>
      <c r="I7" s="35">
        <f>I8+I16+I21+I26+I29+I33+I36+I45+I46+I47+I51+I62</f>
        <v>63820.950000000004</v>
      </c>
    </row>
    <row r="8" spans="1:9" ht="12.75">
      <c r="A8" s="53" t="s">
        <v>4</v>
      </c>
      <c r="B8" s="26">
        <f>B9+B10</f>
        <v>321813.01999999996</v>
      </c>
      <c r="C8" s="26">
        <f>C9+C10</f>
        <v>87448</v>
      </c>
      <c r="D8" s="26">
        <f>D9+D10</f>
        <v>88490.77</v>
      </c>
      <c r="E8" s="26">
        <f>$D:$D/$B:$B*100</f>
        <v>27.49757296954611</v>
      </c>
      <c r="F8" s="26">
        <f>$D:$D/$C:$C*100</f>
        <v>101.19244579635898</v>
      </c>
      <c r="G8" s="26">
        <f>G9+G10</f>
        <v>82072.93</v>
      </c>
      <c r="H8" s="26">
        <f>$D:$D/$G:$G*100</f>
        <v>107.81967939977288</v>
      </c>
      <c r="I8" s="26">
        <f>I9+I10</f>
        <v>26106.129999999997</v>
      </c>
    </row>
    <row r="9" spans="1:9" ht="25.5">
      <c r="A9" s="54" t="s">
        <v>5</v>
      </c>
      <c r="B9" s="27">
        <v>12689.9</v>
      </c>
      <c r="C9" s="27">
        <v>4280</v>
      </c>
      <c r="D9" s="27">
        <v>4352.0599999999995</v>
      </c>
      <c r="E9" s="26">
        <f>$D:$D/$B:$B*100</f>
        <v>34.29546332122396</v>
      </c>
      <c r="F9" s="26">
        <f>$D:$D/$C:$C*100</f>
        <v>101.68364485981307</v>
      </c>
      <c r="G9" s="27">
        <v>4937.76</v>
      </c>
      <c r="H9" s="26">
        <f>$D:$D/$G:$G*100</f>
        <v>88.13834613265932</v>
      </c>
      <c r="I9" s="27">
        <v>1323.6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83168</v>
      </c>
      <c r="D10" s="47">
        <f>SUM(D11:D15)</f>
        <v>84138.71</v>
      </c>
      <c r="E10" s="48">
        <f>$D:$D/$B:$B*100</f>
        <v>27.218510863891392</v>
      </c>
      <c r="F10" s="26">
        <f>$D:$D/$C:$C*100</f>
        <v>101.16716766063871</v>
      </c>
      <c r="G10" s="47">
        <f>SUM(G11:G14)</f>
        <v>77135.17</v>
      </c>
      <c r="H10" s="48">
        <f>$D:$D/$G:$G*100</f>
        <v>109.07956772507276</v>
      </c>
      <c r="I10" s="47">
        <f>SUM(I11:I15)</f>
        <v>24782.53</v>
      </c>
    </row>
    <row r="11" spans="1:9" ht="12.75" customHeight="1">
      <c r="A11" s="57" t="s">
        <v>74</v>
      </c>
      <c r="B11" s="28">
        <v>295919.92</v>
      </c>
      <c r="C11" s="28">
        <v>81250</v>
      </c>
      <c r="D11" s="28">
        <v>81902.09999999999</v>
      </c>
      <c r="E11" s="26">
        <f>$D:$D/$B:$B*100</f>
        <v>27.677116160345</v>
      </c>
      <c r="F11" s="26">
        <f>$D:$D/$C:$C*100</f>
        <v>100.8025846153846</v>
      </c>
      <c r="G11" s="28">
        <v>75265.06</v>
      </c>
      <c r="H11" s="26">
        <f>$D:$D/$G:$G*100</f>
        <v>108.81822189472776</v>
      </c>
      <c r="I11" s="28">
        <v>23669.87</v>
      </c>
    </row>
    <row r="12" spans="1:9" ht="12.75" customHeight="1">
      <c r="A12" s="57" t="s">
        <v>75</v>
      </c>
      <c r="B12" s="28">
        <v>4024.3</v>
      </c>
      <c r="C12" s="28">
        <v>244</v>
      </c>
      <c r="D12" s="28">
        <v>825.99</v>
      </c>
      <c r="E12" s="26">
        <f>$D:$D/$B:$B*100</f>
        <v>20.525060258927017</v>
      </c>
      <c r="F12" s="26">
        <f>$D:$D/$C:$C*100</f>
        <v>338.5204918032787</v>
      </c>
      <c r="G12" s="28">
        <v>287.83</v>
      </c>
      <c r="H12" s="26">
        <f>$D:$D/$G:$G*100</f>
        <v>286.97147621860125</v>
      </c>
      <c r="I12" s="28">
        <v>608.6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620.16</v>
      </c>
      <c r="E13" s="26">
        <f>$D:$D/$B:$B*100</f>
        <v>20.682341170585293</v>
      </c>
      <c r="F13" s="26">
        <f>$D:$D/$C:$C*100</f>
        <v>244.1574803149606</v>
      </c>
      <c r="G13" s="28">
        <v>345.85</v>
      </c>
      <c r="H13" s="26">
        <f>$D:$D/$G:$G*100</f>
        <v>179.31473182015324</v>
      </c>
      <c r="I13" s="28">
        <v>197.54</v>
      </c>
    </row>
    <row r="14" spans="1:9" ht="12.75" customHeight="1">
      <c r="A14" s="57" t="s">
        <v>78</v>
      </c>
      <c r="B14" s="28">
        <v>3879.1</v>
      </c>
      <c r="C14" s="28">
        <v>1220</v>
      </c>
      <c r="D14" s="28">
        <v>620.61</v>
      </c>
      <c r="E14" s="26">
        <f>$D:$D/$B:$B*100</f>
        <v>15.99881415792323</v>
      </c>
      <c r="F14" s="26">
        <f>$D:$D/$C:$C*100</f>
        <v>50.869672131147546</v>
      </c>
      <c r="G14" s="28">
        <v>1236.4299999999998</v>
      </c>
      <c r="H14" s="26">
        <f>$D:$D/$G:$G*100</f>
        <v>50.193702838009436</v>
      </c>
      <c r="I14" s="28">
        <v>161.5</v>
      </c>
    </row>
    <row r="15" spans="1:9" ht="12.75" customHeight="1">
      <c r="A15" s="57" t="s">
        <v>176</v>
      </c>
      <c r="B15" s="28">
        <v>2301.3</v>
      </c>
      <c r="C15" s="28">
        <v>200</v>
      </c>
      <c r="D15" s="28">
        <v>169.85000000000002</v>
      </c>
      <c r="E15" s="26">
        <f>$D:$D/$B:$B*100</f>
        <v>7.380610959023161</v>
      </c>
      <c r="F15" s="26">
        <f>$D:$D/$C:$C*100</f>
        <v>84.92500000000001</v>
      </c>
      <c r="G15" s="28"/>
      <c r="H15" s="26" t="e">
        <f>$D:$D/$G:$G*100</f>
        <v>#DIV/0!</v>
      </c>
      <c r="I15" s="28">
        <v>145.02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7786</v>
      </c>
      <c r="D16" s="35">
        <f>D17+D18+D19+D20</f>
        <v>7432.4</v>
      </c>
      <c r="E16" s="26">
        <f>$D:$D/$B:$B*100</f>
        <v>30.83778670295748</v>
      </c>
      <c r="F16" s="26">
        <f>$D:$D/$C:$C*100</f>
        <v>95.45851528384279</v>
      </c>
      <c r="G16" s="35">
        <f>G17+G18+G19+G20</f>
        <v>6957.82</v>
      </c>
      <c r="H16" s="26">
        <f>$D:$D/$G:$G*100</f>
        <v>106.82081456548171</v>
      </c>
      <c r="I16" s="35">
        <f>I17+I18+I19+I20</f>
        <v>2028.3400000000001</v>
      </c>
    </row>
    <row r="17" spans="1:9" ht="12.75" customHeight="1">
      <c r="A17" s="39" t="s">
        <v>83</v>
      </c>
      <c r="B17" s="28">
        <v>11066.6</v>
      </c>
      <c r="C17" s="28">
        <v>3600</v>
      </c>
      <c r="D17" s="28">
        <v>3358</v>
      </c>
      <c r="E17" s="26">
        <f>$D:$D/$B:$B*100</f>
        <v>30.343556286483654</v>
      </c>
      <c r="F17" s="26">
        <f>$D:$D/$C:$C*100</f>
        <v>93.27777777777779</v>
      </c>
      <c r="G17" s="28">
        <v>3185.86</v>
      </c>
      <c r="H17" s="26">
        <f>$D:$D/$G:$G*100</f>
        <v>105.40325061364906</v>
      </c>
      <c r="I17" s="28">
        <v>932.75</v>
      </c>
    </row>
    <row r="18" spans="1:9" ht="51">
      <c r="A18" s="39" t="s">
        <v>84</v>
      </c>
      <c r="B18" s="28">
        <v>63.1</v>
      </c>
      <c r="C18" s="28">
        <v>16</v>
      </c>
      <c r="D18" s="28">
        <v>24.8</v>
      </c>
      <c r="E18" s="26">
        <f>$D:$D/$B:$B*100</f>
        <v>39.3026941362916</v>
      </c>
      <c r="F18" s="26">
        <f>$D:$D/$C:$C*100</f>
        <v>155</v>
      </c>
      <c r="G18" s="28">
        <v>19.12</v>
      </c>
      <c r="H18" s="26">
        <f>$D:$D/$G:$G*100</f>
        <v>129.70711297071128</v>
      </c>
      <c r="I18" s="28">
        <v>7.79</v>
      </c>
    </row>
    <row r="19" spans="1:9" ht="51" customHeight="1">
      <c r="A19" s="39" t="s">
        <v>85</v>
      </c>
      <c r="B19" s="28">
        <v>14557.4</v>
      </c>
      <c r="C19" s="28">
        <v>4800</v>
      </c>
      <c r="D19" s="28">
        <v>4659.33</v>
      </c>
      <c r="E19" s="26">
        <f>$D:$D/$B:$B*100</f>
        <v>32.00660832291481</v>
      </c>
      <c r="F19" s="26">
        <f>$D:$D/$C:$C*100</f>
        <v>97.06937500000001</v>
      </c>
      <c r="G19" s="28">
        <v>4380.57</v>
      </c>
      <c r="H19" s="26">
        <f>$D:$D/$G:$G*100</f>
        <v>106.36355542771831</v>
      </c>
      <c r="I19" s="28">
        <v>1264.4</v>
      </c>
    </row>
    <row r="20" spans="1:9" ht="51">
      <c r="A20" s="39" t="s">
        <v>86</v>
      </c>
      <c r="B20" s="28">
        <v>-1585.5</v>
      </c>
      <c r="C20" s="28">
        <v>-630</v>
      </c>
      <c r="D20" s="28">
        <v>-609.73</v>
      </c>
      <c r="E20" s="26">
        <f>$D:$D/$B:$B*100</f>
        <v>38.45663828445286</v>
      </c>
      <c r="F20" s="26">
        <f>$D:$D/$C:$C*100</f>
        <v>96.78253968253968</v>
      </c>
      <c r="G20" s="28">
        <v>-627.73</v>
      </c>
      <c r="H20" s="26">
        <f>$D:$D/$G:$G*100</f>
        <v>97.13252513023114</v>
      </c>
      <c r="I20" s="28">
        <v>-176.6</v>
      </c>
    </row>
    <row r="21" spans="1:9" ht="12.75">
      <c r="A21" s="60" t="s">
        <v>7</v>
      </c>
      <c r="B21" s="35">
        <f>SUM(B22:B25)</f>
        <v>82398.98999999999</v>
      </c>
      <c r="C21" s="35">
        <f>SUM(C22:C25)</f>
        <v>43189.99</v>
      </c>
      <c r="D21" s="35">
        <f>D22+D24+D25+D23</f>
        <v>49915.03</v>
      </c>
      <c r="E21" s="26">
        <f>$D:$D/$B:$B*100</f>
        <v>60.57723523067455</v>
      </c>
      <c r="F21" s="26">
        <f>$D:$D/$C:$C*100</f>
        <v>115.57083018542029</v>
      </c>
      <c r="G21" s="35">
        <f>G22+G24+G25+G23</f>
        <v>14094.77</v>
      </c>
      <c r="H21" s="26">
        <f>$D:$D/$G:$G*100</f>
        <v>354.13866278059163</v>
      </c>
      <c r="I21" s="35">
        <f>I22+I24+I25+I23</f>
        <v>23536.4</v>
      </c>
    </row>
    <row r="22" spans="1:9" ht="15" customHeight="1">
      <c r="A22" s="57" t="s">
        <v>177</v>
      </c>
      <c r="B22" s="28">
        <v>73769</v>
      </c>
      <c r="C22" s="28">
        <v>34560</v>
      </c>
      <c r="D22" s="28">
        <v>34595.28</v>
      </c>
      <c r="E22" s="26">
        <f>$D:$D/$B:$B*100</f>
        <v>46.896772356952106</v>
      </c>
      <c r="F22" s="26">
        <f>$D:$D/$C:$C*100</f>
        <v>100.10208333333333</v>
      </c>
      <c r="G22" s="28"/>
      <c r="H22" s="26" t="e">
        <f>$D:$D/$G:$G*100</f>
        <v>#DIV/0!</v>
      </c>
      <c r="I22" s="28">
        <v>21162.47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6885.09</v>
      </c>
      <c r="E23" s="26">
        <f>$D:$D/$B:$B*100</f>
        <v>125.32016745540591</v>
      </c>
      <c r="F23" s="26">
        <f>$D:$D/$C:$C*100</f>
        <v>125.32016745540591</v>
      </c>
      <c r="G23" s="28">
        <v>13724.24</v>
      </c>
      <c r="H23" s="26">
        <f>$D:$D/$G:$G*100</f>
        <v>50.16736810198598</v>
      </c>
      <c r="I23" s="28">
        <v>298.37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795.04</v>
      </c>
      <c r="E24" s="26">
        <f>$D:$D/$B:$B*100</f>
        <v>138.24618755325255</v>
      </c>
      <c r="F24" s="26">
        <f>$D:$D/$C:$C*100</f>
        <v>138.24618755325255</v>
      </c>
      <c r="G24" s="28">
        <v>125.17</v>
      </c>
      <c r="H24" s="26">
        <f>$D:$D/$G:$G*100</f>
        <v>635.1681712870496</v>
      </c>
      <c r="I24" s="28">
        <v>10.25</v>
      </c>
    </row>
    <row r="25" spans="1:9" ht="16.5" customHeight="1">
      <c r="A25" s="57" t="s">
        <v>88</v>
      </c>
      <c r="B25" s="28">
        <v>2560.9</v>
      </c>
      <c r="C25" s="28">
        <v>2560.9</v>
      </c>
      <c r="D25" s="28">
        <v>7639.619999999999</v>
      </c>
      <c r="E25" s="26">
        <f>$D:$D/$B:$B*100</f>
        <v>298.31777890585334</v>
      </c>
      <c r="F25" s="26">
        <f>$D:$D/$C:$C*100</f>
        <v>298.31777890585334</v>
      </c>
      <c r="G25" s="28">
        <v>245.36</v>
      </c>
      <c r="H25" s="26">
        <f>$D:$D/$G:$G*100</f>
        <v>3113.637104662536</v>
      </c>
      <c r="I25" s="28">
        <v>2065.31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6012</v>
      </c>
      <c r="D26" s="35">
        <f>SUM(D27:D28)</f>
        <v>5961.199999999999</v>
      </c>
      <c r="E26" s="26">
        <f>$D:$D/$B:$B*100</f>
        <v>14.43089332487666</v>
      </c>
      <c r="F26" s="26">
        <f>$D:$D/$C:$C*100</f>
        <v>99.15502328675979</v>
      </c>
      <c r="G26" s="35">
        <f>SUM(G27:G28)</f>
        <v>5736.76</v>
      </c>
      <c r="H26" s="26">
        <f>$D:$D/$G:$G*100</f>
        <v>103.91231287346862</v>
      </c>
      <c r="I26" s="35">
        <f>SUM(I27:I28)</f>
        <v>2067.27</v>
      </c>
    </row>
    <row r="27" spans="1:9" ht="13.5" customHeight="1">
      <c r="A27" s="57" t="s">
        <v>106</v>
      </c>
      <c r="B27" s="28">
        <v>23995.5</v>
      </c>
      <c r="C27" s="28">
        <v>2050</v>
      </c>
      <c r="D27" s="28">
        <v>1769.7199999999998</v>
      </c>
      <c r="E27" s="26">
        <f>$D:$D/$B:$B*100</f>
        <v>7.375216186368276</v>
      </c>
      <c r="F27" s="26">
        <f>$D:$D/$C:$C*100</f>
        <v>86.32780487804878</v>
      </c>
      <c r="G27" s="28">
        <v>1594.48</v>
      </c>
      <c r="H27" s="26">
        <f>$D:$D/$G:$G*100</f>
        <v>110.99041693843759</v>
      </c>
      <c r="I27" s="28">
        <v>482.57</v>
      </c>
    </row>
    <row r="28" spans="1:9" ht="12.75">
      <c r="A28" s="57" t="s">
        <v>107</v>
      </c>
      <c r="B28" s="28">
        <v>17313.1</v>
      </c>
      <c r="C28" s="28">
        <v>3962</v>
      </c>
      <c r="D28" s="28">
        <v>4191.48</v>
      </c>
      <c r="E28" s="26">
        <f>$D:$D/$B:$B*100</f>
        <v>24.209875758818466</v>
      </c>
      <c r="F28" s="26">
        <f>$D:$D/$C:$C*100</f>
        <v>105.79202423018677</v>
      </c>
      <c r="G28" s="28">
        <v>4142.28</v>
      </c>
      <c r="H28" s="26">
        <f>$D:$D/$G:$G*100</f>
        <v>101.18775167299168</v>
      </c>
      <c r="I28" s="28">
        <v>1584.7</v>
      </c>
    </row>
    <row r="29" spans="1:9" ht="18.75" customHeight="1">
      <c r="A29" s="53" t="s">
        <v>9</v>
      </c>
      <c r="B29" s="35">
        <f>B30+B31+B32</f>
        <v>16099.1</v>
      </c>
      <c r="C29" s="35">
        <f>C30+C31+C32</f>
        <v>4324.4</v>
      </c>
      <c r="D29" s="35">
        <f>D30+D31+D32</f>
        <v>4918.91</v>
      </c>
      <c r="E29" s="26">
        <f>$D:$D/$B:$B*100</f>
        <v>30.553944009292444</v>
      </c>
      <c r="F29" s="26">
        <f>$D:$D/$C:$C*100</f>
        <v>113.74780316344464</v>
      </c>
      <c r="G29" s="35">
        <f>G30+G31+G32</f>
        <v>4252.49</v>
      </c>
      <c r="H29" s="26">
        <f>$D:$D/$G:$G*100</f>
        <v>115.67128905652923</v>
      </c>
      <c r="I29" s="35">
        <f>I30+I31+I32</f>
        <v>1652.08</v>
      </c>
    </row>
    <row r="30" spans="1:9" ht="26.25" customHeight="1">
      <c r="A30" s="57" t="s">
        <v>10</v>
      </c>
      <c r="B30" s="28">
        <v>15983.5</v>
      </c>
      <c r="C30" s="28">
        <v>4300</v>
      </c>
      <c r="D30" s="28">
        <v>4872.71</v>
      </c>
      <c r="E30" s="26">
        <f>$D:$D/$B:$B*100</f>
        <v>30.48587605968655</v>
      </c>
      <c r="F30" s="26">
        <f>$D:$D/$C:$C*100</f>
        <v>113.31883720930233</v>
      </c>
      <c r="G30" s="28">
        <v>4219.69</v>
      </c>
      <c r="H30" s="26">
        <f>$D:$D/$G:$G*100</f>
        <v>115.47554441203027</v>
      </c>
      <c r="I30" s="28">
        <v>1644.08</v>
      </c>
    </row>
    <row r="31" spans="1:9" ht="15.75" customHeight="1">
      <c r="A31" s="57" t="s">
        <v>91</v>
      </c>
      <c r="B31" s="28">
        <v>65.6</v>
      </c>
      <c r="C31" s="28">
        <v>14.4</v>
      </c>
      <c r="D31" s="28">
        <v>11.2</v>
      </c>
      <c r="E31" s="26">
        <f>$D:$D/$B:$B*100</f>
        <v>17.073170731707318</v>
      </c>
      <c r="F31" s="26">
        <f>$D:$D/$C:$C*100</f>
        <v>77.77777777777777</v>
      </c>
      <c r="G31" s="28">
        <v>12.8</v>
      </c>
      <c r="H31" s="26" t="s">
        <v>111</v>
      </c>
      <c r="I31" s="28">
        <v>8</v>
      </c>
    </row>
    <row r="32" spans="1:9" ht="25.5">
      <c r="A32" s="57" t="s">
        <v>90</v>
      </c>
      <c r="B32" s="28">
        <v>50</v>
      </c>
      <c r="C32" s="28">
        <v>10</v>
      </c>
      <c r="D32" s="28">
        <v>35</v>
      </c>
      <c r="E32" s="26">
        <f>$D:$D/$B:$B*100</f>
        <v>70</v>
      </c>
      <c r="F32" s="26" t="s">
        <v>111</v>
      </c>
      <c r="G32" s="28">
        <v>20</v>
      </c>
      <c r="H32" s="26" t="s">
        <v>111</v>
      </c>
      <c r="I32" s="28">
        <v>0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0.04</v>
      </c>
    </row>
    <row r="34" spans="1:9" ht="25.5">
      <c r="A34" s="57" t="s">
        <v>118</v>
      </c>
      <c r="B34" s="28">
        <v>0</v>
      </c>
      <c r="C34" s="28">
        <v>0</v>
      </c>
      <c r="D34" s="28">
        <v>0.04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0.04</v>
      </c>
    </row>
    <row r="35" spans="1:9" ht="12.75" customHeight="1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13546.7</v>
      </c>
      <c r="D36" s="35">
        <f>D37+D39+D40+D41+D43+D44+D38+D42</f>
        <v>18026.09</v>
      </c>
      <c r="E36" s="26">
        <f>$D:$D/$B:$B*100</f>
        <v>36.93168594168978</v>
      </c>
      <c r="F36" s="26">
        <f>$D:$D/$C:$C*100</f>
        <v>133.06628182509394</v>
      </c>
      <c r="G36" s="35">
        <f>SUM(G38:G44)</f>
        <v>13804.23</v>
      </c>
      <c r="H36" s="26">
        <f>$D:$D/$G:$G*100</f>
        <v>130.5838138020013</v>
      </c>
      <c r="I36" s="35">
        <f>I37+I39+I40+I41+I43+I44+I38+I42</f>
        <v>7471.219999999999</v>
      </c>
    </row>
    <row r="37" spans="1:9" ht="76.5">
      <c r="A37" s="57" t="s">
        <v>115</v>
      </c>
      <c r="B37" s="28"/>
      <c r="C37" s="28"/>
      <c r="D37" s="28"/>
      <c r="E37" s="26" t="s">
        <v>112</v>
      </c>
      <c r="F37" s="26" t="e">
        <f>$D:$D/$C:$C*100</f>
        <v>#DIV/0!</v>
      </c>
      <c r="G37" s="28"/>
      <c r="H37" s="26" t="e">
        <f>$D:$D/$G:$G*100</f>
        <v>#DIV/0!</v>
      </c>
      <c r="I37" s="28"/>
    </row>
    <row r="38" spans="1:9" ht="76.5">
      <c r="A38" s="57" t="s">
        <v>119</v>
      </c>
      <c r="B38" s="28">
        <v>25812</v>
      </c>
      <c r="C38" s="28">
        <v>7550</v>
      </c>
      <c r="D38" s="28">
        <v>10058.51</v>
      </c>
      <c r="E38" s="26">
        <f>$D:$D/$B:$B*100</f>
        <v>38.96834805516814</v>
      </c>
      <c r="F38" s="26">
        <f>$D:$D/$C:$C*100</f>
        <v>133.22529801324504</v>
      </c>
      <c r="G38" s="28">
        <v>7564.93</v>
      </c>
      <c r="H38" s="26">
        <f>$D:$D/$G:$G*100</f>
        <v>132.96236713360204</v>
      </c>
      <c r="I38" s="28">
        <v>4076.85</v>
      </c>
    </row>
    <row r="39" spans="1:9" ht="76.5">
      <c r="A39" s="57" t="s">
        <v>128</v>
      </c>
      <c r="B39" s="28">
        <v>625.82</v>
      </c>
      <c r="C39" s="28">
        <v>200</v>
      </c>
      <c r="D39" s="28">
        <v>250.31</v>
      </c>
      <c r="E39" s="26">
        <f>$D:$D/$B:$B*100</f>
        <v>39.99712377360902</v>
      </c>
      <c r="F39" s="26">
        <f>$D:$D/$C:$C*100</f>
        <v>125.155</v>
      </c>
      <c r="G39" s="28">
        <v>302.03999999999996</v>
      </c>
      <c r="H39" s="26" t="s">
        <v>111</v>
      </c>
      <c r="I39" s="28">
        <v>230.52</v>
      </c>
    </row>
    <row r="40" spans="1:9" ht="76.5">
      <c r="A40" s="57" t="s">
        <v>120</v>
      </c>
      <c r="B40" s="28">
        <v>352.8</v>
      </c>
      <c r="C40" s="28">
        <v>91.69999999999999</v>
      </c>
      <c r="D40" s="28">
        <v>147.79000000000002</v>
      </c>
      <c r="E40" s="26">
        <f>$D:$D/$B:$B*100</f>
        <v>41.890589569161</v>
      </c>
      <c r="F40" s="26">
        <f>$D:$D/$C:$C*100</f>
        <v>161.16684841875687</v>
      </c>
      <c r="G40" s="28">
        <v>91.75999999999999</v>
      </c>
      <c r="H40" s="26">
        <f>$D:$D/$G:$G*100</f>
        <v>161.061464690497</v>
      </c>
      <c r="I40" s="28">
        <v>35.67</v>
      </c>
    </row>
    <row r="41" spans="1:9" ht="38.25">
      <c r="A41" s="57" t="s">
        <v>121</v>
      </c>
      <c r="B41" s="28">
        <v>17356.03</v>
      </c>
      <c r="C41" s="28">
        <v>4400</v>
      </c>
      <c r="D41" s="28">
        <v>4374.6</v>
      </c>
      <c r="E41" s="26">
        <f>$D:$D/$B:$B*100</f>
        <v>25.205072819072104</v>
      </c>
      <c r="F41" s="26">
        <f>$D:$D/$C:$C*100</f>
        <v>99.42272727272729</v>
      </c>
      <c r="G41" s="28">
        <v>4311.969999999999</v>
      </c>
      <c r="H41" s="26">
        <f>$D:$D/$G:$G*100</f>
        <v>101.45246836132907</v>
      </c>
      <c r="I41" s="28">
        <v>1274.55</v>
      </c>
    </row>
    <row r="42" spans="1:9" ht="51">
      <c r="A42" s="57" t="s">
        <v>178</v>
      </c>
      <c r="B42" s="28">
        <v>62.29</v>
      </c>
      <c r="C42" s="28">
        <v>0</v>
      </c>
      <c r="D42" s="28">
        <v>13.89</v>
      </c>
      <c r="E42" s="26">
        <f>$D:$D/$B:$B*100</f>
        <v>22.29892438593675</v>
      </c>
      <c r="F42" s="26" t="e">
        <f>$D:$D/$C:$C*100</f>
        <v>#DIV/0!</v>
      </c>
      <c r="G42" s="28">
        <v>7.01</v>
      </c>
      <c r="H42" s="26">
        <f>$D:$D/$G:$G*100</f>
        <v>198.14550641940087</v>
      </c>
      <c r="I42" s="28">
        <v>1.67</v>
      </c>
    </row>
    <row r="43" spans="1:9" ht="29.25" customHeight="1">
      <c r="A43" s="57" t="s">
        <v>122</v>
      </c>
      <c r="B43" s="28">
        <v>812</v>
      </c>
      <c r="C43" s="28">
        <v>0</v>
      </c>
      <c r="D43" s="28">
        <v>1641.63</v>
      </c>
      <c r="E43" s="26">
        <f>$D:$D/$B:$B*100</f>
        <v>202.17118226600985</v>
      </c>
      <c r="F43" s="26" t="s">
        <v>111</v>
      </c>
      <c r="G43" s="28">
        <v>103.65</v>
      </c>
      <c r="H43" s="26" t="s">
        <v>111</v>
      </c>
      <c r="I43" s="28">
        <v>1550</v>
      </c>
    </row>
    <row r="44" spans="1:9" ht="27" customHeight="1">
      <c r="A44" s="61" t="s">
        <v>123</v>
      </c>
      <c r="B44" s="28">
        <v>3788.34</v>
      </c>
      <c r="C44" s="28">
        <v>1305</v>
      </c>
      <c r="D44" s="28">
        <v>1539.3600000000001</v>
      </c>
      <c r="E44" s="26">
        <f>$D:$D/$B:$B*100</f>
        <v>40.634156385118544</v>
      </c>
      <c r="F44" s="26">
        <f>$D:$D/$C:$C*100</f>
        <v>117.95862068965519</v>
      </c>
      <c r="G44" s="28">
        <v>1422.87</v>
      </c>
      <c r="H44" s="26">
        <f>$D:$D/$G:$G*100</f>
        <v>108.18697421408845</v>
      </c>
      <c r="I44" s="28">
        <v>301.96</v>
      </c>
    </row>
    <row r="45" spans="1:9" ht="25.5">
      <c r="A45" s="54" t="s">
        <v>13</v>
      </c>
      <c r="B45" s="27">
        <v>973.2</v>
      </c>
      <c r="C45" s="27">
        <v>175</v>
      </c>
      <c r="D45" s="27">
        <v>356.91</v>
      </c>
      <c r="E45" s="26">
        <f>$D:$D/$B:$B*100</f>
        <v>36.67385943279902</v>
      </c>
      <c r="F45" s="26">
        <f>$D:$D/$C:$C*100</f>
        <v>203.94857142857146</v>
      </c>
      <c r="G45" s="27">
        <v>165.3</v>
      </c>
      <c r="H45" s="26">
        <f>$D:$D/$G:$G*100</f>
        <v>215.91651542649726</v>
      </c>
      <c r="I45" s="27">
        <v>71.44</v>
      </c>
    </row>
    <row r="46" spans="1:9" ht="25.5">
      <c r="A46" s="54" t="s">
        <v>96</v>
      </c>
      <c r="B46" s="27">
        <v>722.2400000000001</v>
      </c>
      <c r="C46" s="27">
        <v>299.35</v>
      </c>
      <c r="D46" s="27">
        <v>512.06</v>
      </c>
      <c r="E46" s="26">
        <f>$D:$D/$B:$B*100</f>
        <v>70.89887018165705</v>
      </c>
      <c r="F46" s="26">
        <f>$D:$D/$C:$C*100</f>
        <v>171.0572907967262</v>
      </c>
      <c r="G46" s="27">
        <v>1289.83</v>
      </c>
      <c r="H46" s="26">
        <f>$D:$D/$G:$G*100</f>
        <v>39.69980540071172</v>
      </c>
      <c r="I46" s="27">
        <v>10.55</v>
      </c>
    </row>
    <row r="47" spans="1:9" ht="25.5">
      <c r="A47" s="60" t="s">
        <v>14</v>
      </c>
      <c r="B47" s="35">
        <f>B48+B49+B50</f>
        <v>1400</v>
      </c>
      <c r="C47" s="35">
        <f>C48+C49+C50</f>
        <v>400</v>
      </c>
      <c r="D47" s="35">
        <f>D48+D49+D50</f>
        <v>-58.370000000000005</v>
      </c>
      <c r="E47" s="26">
        <f>$D:$D/$B:$B*100</f>
        <v>-4.169285714285715</v>
      </c>
      <c r="F47" s="26">
        <f>$D:$D/$C:$C*100</f>
        <v>-14.5925</v>
      </c>
      <c r="G47" s="35">
        <f>G48+G49+G50</f>
        <v>761.53</v>
      </c>
      <c r="H47" s="26">
        <f>$D:$D/$G:$G*100</f>
        <v>-7.664832639554582</v>
      </c>
      <c r="I47" s="35">
        <f>I48+I49+I50</f>
        <v>172.91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0</v>
      </c>
      <c r="H48" s="26" t="s">
        <v>111</v>
      </c>
      <c r="I48" s="28">
        <v>0</v>
      </c>
    </row>
    <row r="49" spans="1:9" ht="76.5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0</v>
      </c>
      <c r="G49" s="28">
        <v>73.92</v>
      </c>
      <c r="H49" s="26">
        <f>$D:$D/$G:$G*100</f>
        <v>0</v>
      </c>
      <c r="I49" s="28">
        <v>0</v>
      </c>
    </row>
    <row r="50" spans="1:9" ht="12.75" customHeight="1" hidden="1">
      <c r="A50" s="61" t="s">
        <v>93</v>
      </c>
      <c r="B50" s="28">
        <v>1400</v>
      </c>
      <c r="C50" s="28">
        <v>400</v>
      </c>
      <c r="D50" s="28">
        <v>-111.06</v>
      </c>
      <c r="E50" s="26">
        <f>$D:$D/$B:$B*100</f>
        <v>-7.932857142857143</v>
      </c>
      <c r="F50" s="26">
        <f>$D:$D/$C:$C*100</f>
        <v>-27.765</v>
      </c>
      <c r="G50" s="28">
        <v>687.61</v>
      </c>
      <c r="H50" s="26">
        <f>$D:$D/$G:$G*100</f>
        <v>-16.15159756257181</v>
      </c>
      <c r="I50" s="28">
        <v>172.91</v>
      </c>
    </row>
    <row r="51" spans="1:9" ht="12.75" customHeight="1" hidden="1">
      <c r="A51" s="54" t="s">
        <v>15</v>
      </c>
      <c r="B51" s="35">
        <v>1380.9</v>
      </c>
      <c r="C51" s="35">
        <v>532.5500000000001</v>
      </c>
      <c r="D51" s="35">
        <v>5259.83</v>
      </c>
      <c r="E51" s="26">
        <f>$D:$D/$B:$B*100</f>
        <v>380.8986892606271</v>
      </c>
      <c r="F51" s="26">
        <f>$D:$D/$C:$C*100</f>
        <v>987.6687634963853</v>
      </c>
      <c r="G51" s="35">
        <v>1221.22</v>
      </c>
      <c r="H51" s="26">
        <f>$D:$D/$G:$G*100</f>
        <v>430.7029036537233</v>
      </c>
      <c r="I51" s="27">
        <v>694.28</v>
      </c>
    </row>
    <row r="52" spans="1:9" ht="14.25" customHeight="1" hidden="1">
      <c r="A52" s="57" t="s">
        <v>129</v>
      </c>
      <c r="B52" s="35"/>
      <c r="C52" s="35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12.75" customHeight="1" hidden="1">
      <c r="A53" s="57" t="s">
        <v>130</v>
      </c>
      <c r="B53" s="35"/>
      <c r="C53" s="35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12.75" customHeight="1" hidden="1">
      <c r="A54" s="57" t="s">
        <v>131</v>
      </c>
      <c r="B54" s="35"/>
      <c r="C54" s="35"/>
      <c r="D54" s="28"/>
      <c r="E54" s="26" t="e">
        <f>$D:$D/$B:$B*100</f>
        <v>#DIV/0!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12.75" customHeight="1" hidden="1">
      <c r="A55" s="57" t="s">
        <v>132</v>
      </c>
      <c r="B55" s="35"/>
      <c r="C55" s="35"/>
      <c r="D55" s="28"/>
      <c r="E55" s="26" t="e">
        <f>$D:$D/$B:$B*100</f>
        <v>#DIV/0!</v>
      </c>
      <c r="F55" s="26" t="e">
        <f>$D:$D/$C:$C*100</f>
        <v>#DIV/0!</v>
      </c>
      <c r="G55" s="28"/>
      <c r="H55" s="26" t="s">
        <v>112</v>
      </c>
      <c r="I55" s="28"/>
    </row>
    <row r="56" spans="1:9" ht="12.75" customHeight="1" hidden="1">
      <c r="A56" s="57" t="s">
        <v>133</v>
      </c>
      <c r="B56" s="35"/>
      <c r="C56" s="35"/>
      <c r="D56" s="28"/>
      <c r="E56" s="26" t="s">
        <v>112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134</v>
      </c>
      <c r="B57" s="35"/>
      <c r="C57" s="35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12.75" customHeight="1" hidden="1">
      <c r="A58" s="57" t="s">
        <v>135</v>
      </c>
      <c r="B58" s="35"/>
      <c r="C58" s="35"/>
      <c r="D58" s="28"/>
      <c r="E58" s="26" t="e">
        <f>$D:$D/$B:$B*100</f>
        <v>#DIV/0!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12.75" customHeight="1" hidden="1">
      <c r="A59" s="57" t="s">
        <v>136</v>
      </c>
      <c r="B59" s="35"/>
      <c r="C59" s="35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137</v>
      </c>
      <c r="B60" s="35"/>
      <c r="C60" s="35"/>
      <c r="D60" s="28"/>
      <c r="E60" s="26" t="s">
        <v>111</v>
      </c>
      <c r="F60" s="26">
        <v>0</v>
      </c>
      <c r="G60" s="28"/>
      <c r="H60" s="26" t="s">
        <v>111</v>
      </c>
      <c r="I60" s="28"/>
    </row>
    <row r="61" spans="1:9" ht="12.75" hidden="1">
      <c r="A61" s="57" t="s">
        <v>138</v>
      </c>
      <c r="B61" s="35"/>
      <c r="C61" s="35"/>
      <c r="D61" s="28"/>
      <c r="E61" s="26" t="e">
        <f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80</v>
      </c>
      <c r="D62" s="27">
        <v>24.43</v>
      </c>
      <c r="E62" s="26">
        <f>$D:$D/$B:$B*100</f>
        <v>10.951719191285248</v>
      </c>
      <c r="F62" s="26" t="s">
        <v>111</v>
      </c>
      <c r="G62" s="27">
        <v>-68.77</v>
      </c>
      <c r="H62" s="26">
        <f>$D:$D/$G:$G*100</f>
        <v>-35.52421113857787</v>
      </c>
      <c r="I62" s="27">
        <v>10.29</v>
      </c>
    </row>
    <row r="63" spans="1:9" ht="16.5" customHeight="1">
      <c r="A63" s="60" t="s">
        <v>17</v>
      </c>
      <c r="B63" s="35">
        <f>B8+B16+B21+B26+B29+B33+B36+B45+B46+B47+B62+B51</f>
        <v>539229.9999999998</v>
      </c>
      <c r="C63" s="35">
        <f>C8+C16+C21+C26+C29+C33+C36+C45+C46+C47+C62+C51</f>
        <v>163793.99</v>
      </c>
      <c r="D63" s="35">
        <f>D8+D16+D21+D26+D29+D33+D36+D45+D46+D47+D62+D51</f>
        <v>180839.30000000002</v>
      </c>
      <c r="E63" s="26">
        <f>$D:$D/$B:$B*100</f>
        <v>33.536579938059845</v>
      </c>
      <c r="F63" s="26">
        <f>$D:$D/$C:$C*100</f>
        <v>110.40655398894674</v>
      </c>
      <c r="G63" s="35">
        <f>G8+G16+G21+G26+G29+G33+G36+G45+G46+G47+G62+G51</f>
        <v>130288.18000000001</v>
      </c>
      <c r="H63" s="26">
        <f>$D:$D/$G:$G*100</f>
        <v>138.79946745744704</v>
      </c>
      <c r="I63" s="35">
        <f>I8+I16+I21+I26+I29+I33+I36+I45+I46+I47+I62+I51</f>
        <v>63820.950000000004</v>
      </c>
    </row>
    <row r="64" spans="1:9" ht="16.5" customHeight="1">
      <c r="A64" s="60" t="s">
        <v>18</v>
      </c>
      <c r="B64" s="35">
        <f>B65+B71+B70</f>
        <v>2184864.6100000003</v>
      </c>
      <c r="C64" s="35">
        <f>C65+C71+C70</f>
        <v>500359.72000000003</v>
      </c>
      <c r="D64" s="35">
        <f>D65+D71+D70</f>
        <v>500358.72000000003</v>
      </c>
      <c r="E64" s="26">
        <f>$D:$D/$B:$B*100</f>
        <v>22.901131617487273</v>
      </c>
      <c r="F64" s="26">
        <f>$D:$D/$C:$C*100</f>
        <v>99.99980014378455</v>
      </c>
      <c r="G64" s="35">
        <f>G65+G71+G70</f>
        <v>460190.56</v>
      </c>
      <c r="H64" s="26">
        <f>$D:$D/$G:$G*100</f>
        <v>108.72859278121656</v>
      </c>
      <c r="I64" s="35">
        <f>I65+I71+I70</f>
        <v>194215.09</v>
      </c>
    </row>
    <row r="65" spans="1:9" ht="16.5" customHeight="1">
      <c r="A65" s="60" t="s">
        <v>19</v>
      </c>
      <c r="B65" s="35">
        <f>B66+B67+B69+B68</f>
        <v>2187708.91</v>
      </c>
      <c r="C65" s="35">
        <f>C66+C67+C69+C68</f>
        <v>503204.02</v>
      </c>
      <c r="D65" s="35">
        <f>D66+D67+D69+D68</f>
        <v>503204.02</v>
      </c>
      <c r="E65" s="26">
        <f>$D:$D/$B:$B*100</f>
        <v>23.00141566822983</v>
      </c>
      <c r="F65" s="26">
        <f>$D:$D/$C:$C*100</f>
        <v>100</v>
      </c>
      <c r="G65" s="35">
        <f>G66+G67+G69+G68</f>
        <v>462862.75</v>
      </c>
      <c r="H65" s="26">
        <f>$D:$D/$G:$G*100</f>
        <v>108.71560089897059</v>
      </c>
      <c r="I65" s="35">
        <f>I66+I67+I69+I68</f>
        <v>194215.09</v>
      </c>
    </row>
    <row r="66" spans="1:9" ht="16.5" customHeight="1">
      <c r="A66" s="57" t="s">
        <v>108</v>
      </c>
      <c r="B66" s="28">
        <v>485647.99999999994</v>
      </c>
      <c r="C66" s="28">
        <v>165833</v>
      </c>
      <c r="D66" s="28">
        <v>165833</v>
      </c>
      <c r="E66" s="26">
        <f>$D:$D/$B:$B*100</f>
        <v>34.14674826211577</v>
      </c>
      <c r="F66" s="26">
        <f>$D:$D/$C:$C*100</f>
        <v>100</v>
      </c>
      <c r="G66" s="28">
        <v>162234</v>
      </c>
      <c r="H66" s="26">
        <f>$D:$D/$G:$G*100</f>
        <v>102.21840058187557</v>
      </c>
      <c r="I66" s="28">
        <v>54385</v>
      </c>
    </row>
    <row r="67" spans="1:9" ht="16.5" customHeight="1">
      <c r="A67" s="57" t="s">
        <v>109</v>
      </c>
      <c r="B67" s="28">
        <v>634188.4299999999</v>
      </c>
      <c r="C67" s="28">
        <v>34043.270000000004</v>
      </c>
      <c r="D67" s="28">
        <v>34043.270000000004</v>
      </c>
      <c r="E67" s="26">
        <f>$D:$D/$B:$B*100</f>
        <v>5.368005531100592</v>
      </c>
      <c r="F67" s="26">
        <f>$D:$D/$C:$C*100</f>
        <v>100</v>
      </c>
      <c r="G67" s="28">
        <v>20664.97</v>
      </c>
      <c r="H67" s="26">
        <f>$D:$D/$G:$G*100</f>
        <v>164.73902454249873</v>
      </c>
      <c r="I67" s="28">
        <v>20526.93</v>
      </c>
    </row>
    <row r="68" spans="1:9" ht="16.5" customHeight="1">
      <c r="A68" s="57" t="s">
        <v>110</v>
      </c>
      <c r="B68" s="28">
        <v>1017394.1699999999</v>
      </c>
      <c r="C68" s="28">
        <v>287480.77</v>
      </c>
      <c r="D68" s="28">
        <v>287480.77</v>
      </c>
      <c r="E68" s="26">
        <f>$D:$D/$B:$B*100</f>
        <v>28.256577290982516</v>
      </c>
      <c r="F68" s="26">
        <f>$D:$D/$C:$C*100</f>
        <v>100</v>
      </c>
      <c r="G68" s="28">
        <v>279758.12</v>
      </c>
      <c r="H68" s="26">
        <f>$D:$D/$G:$G*100</f>
        <v>102.76047394084577</v>
      </c>
      <c r="I68" s="28">
        <v>111194.08</v>
      </c>
    </row>
    <row r="69" spans="1:9" ht="16.5" customHeight="1">
      <c r="A69" s="2" t="s">
        <v>124</v>
      </c>
      <c r="B69" s="28">
        <v>50478.31</v>
      </c>
      <c r="C69" s="28">
        <v>15846.98</v>
      </c>
      <c r="D69" s="28">
        <v>15846.98</v>
      </c>
      <c r="E69" s="26">
        <f>$D:$D/$B:$B*100</f>
        <v>31.393642140555023</v>
      </c>
      <c r="F69" s="26" t="s">
        <v>111</v>
      </c>
      <c r="G69" s="28">
        <v>205.66</v>
      </c>
      <c r="H69" s="26" t="s">
        <v>111</v>
      </c>
      <c r="I69" s="28">
        <v>8109.08</v>
      </c>
    </row>
    <row r="70" spans="1:9" ht="16.5" customHeight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16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-2672.1899999999996</v>
      </c>
      <c r="H71" s="26">
        <f>$D:$D/$G:$G*100</f>
        <v>106.47820701372281</v>
      </c>
      <c r="I71" s="27"/>
    </row>
    <row r="72" spans="1:9" ht="12.75">
      <c r="A72" s="53" t="s">
        <v>20</v>
      </c>
      <c r="B72" s="35">
        <v>2724094.6</v>
      </c>
      <c r="C72" s="35">
        <v>664153.7</v>
      </c>
      <c r="D72" s="35">
        <v>681198</v>
      </c>
      <c r="E72" s="26">
        <f>$D:$D/$B:$B*100</f>
        <v>25.006400291678567</v>
      </c>
      <c r="F72" s="26">
        <f>$D:$D/$C:$C*100</f>
        <v>102.56631860968328</v>
      </c>
      <c r="G72" s="35">
        <v>590478.7</v>
      </c>
      <c r="H72" s="26">
        <v>115.4</v>
      </c>
      <c r="I72" s="35">
        <v>258036</v>
      </c>
    </row>
    <row r="73" spans="1:9" ht="12.75">
      <c r="A73" s="92" t="s">
        <v>22</v>
      </c>
      <c r="B73" s="93"/>
      <c r="C73" s="93"/>
      <c r="D73" s="93"/>
      <c r="E73" s="93"/>
      <c r="F73" s="93"/>
      <c r="G73" s="93"/>
      <c r="H73" s="93"/>
      <c r="I73" s="94"/>
    </row>
    <row r="74" spans="1:9" ht="12.75">
      <c r="A74" s="7" t="s">
        <v>23</v>
      </c>
      <c r="B74" s="35">
        <f>B75+B76+B77+B78+B79+B80+B81+B82</f>
        <v>210568.40000000002</v>
      </c>
      <c r="C74" s="35">
        <f>C75+C76+C77+C78+C79+C80+C81+C82</f>
        <v>51605.3</v>
      </c>
      <c r="D74" s="35">
        <f>D75+D76+D77+D78+D79+D80+D81+D82</f>
        <v>39807.1</v>
      </c>
      <c r="E74" s="26">
        <f>$D:$D/$B:$B*100</f>
        <v>18.90459347176499</v>
      </c>
      <c r="F74" s="26">
        <f>$D:$D/$C:$C*100</f>
        <v>77.1376195855852</v>
      </c>
      <c r="G74" s="35">
        <f>G75+G76+G77+G78+G79+G80+G81+G82</f>
        <v>34431.3</v>
      </c>
      <c r="H74" s="26">
        <f>$D:$D/$G:$G*100</f>
        <v>115.61311945816742</v>
      </c>
      <c r="I74" s="35">
        <f>I75+I76+I77+I78+I79+I80+I81+I82</f>
        <v>12621.699999999999</v>
      </c>
    </row>
    <row r="75" spans="1:9" ht="14.25" customHeight="1">
      <c r="A75" s="8" t="s">
        <v>24</v>
      </c>
      <c r="B75" s="36">
        <v>2468.4</v>
      </c>
      <c r="C75" s="36">
        <v>818.2</v>
      </c>
      <c r="D75" s="36">
        <v>818.1</v>
      </c>
      <c r="E75" s="29">
        <f>$D:$D/$B:$B*100</f>
        <v>33.142926592124454</v>
      </c>
      <c r="F75" s="29">
        <f>$D:$D/$C:$C*100</f>
        <v>99.98777804937667</v>
      </c>
      <c r="G75" s="36">
        <v>393.6</v>
      </c>
      <c r="H75" s="29">
        <f>$D:$D/$G:$G*100</f>
        <v>207.85060975609758</v>
      </c>
      <c r="I75" s="36">
        <f>D75-март!D73</f>
        <v>211</v>
      </c>
    </row>
    <row r="76" spans="1:9" ht="12.75">
      <c r="A76" s="8" t="s">
        <v>25</v>
      </c>
      <c r="B76" s="36">
        <v>6298.9</v>
      </c>
      <c r="C76" s="36">
        <v>1931.6</v>
      </c>
      <c r="D76" s="36">
        <v>1931.5</v>
      </c>
      <c r="E76" s="29">
        <f>$D:$D/$B:$B*100</f>
        <v>30.664084205178682</v>
      </c>
      <c r="F76" s="29">
        <f>$D:$D/$C:$C*100</f>
        <v>99.99482294470906</v>
      </c>
      <c r="G76" s="36">
        <v>1584.7</v>
      </c>
      <c r="H76" s="29">
        <f>$D:$D/$G:$G*100</f>
        <v>121.88426831576955</v>
      </c>
      <c r="I76" s="36">
        <f>D76-март!D74</f>
        <v>407.0999999999999</v>
      </c>
    </row>
    <row r="77" spans="1:9" ht="25.5">
      <c r="A77" s="8" t="s">
        <v>26</v>
      </c>
      <c r="B77" s="36">
        <v>57688.3</v>
      </c>
      <c r="C77" s="36">
        <v>18530.8</v>
      </c>
      <c r="D77" s="36">
        <v>18240.6</v>
      </c>
      <c r="E77" s="29">
        <f>$D:$D/$B:$B*100</f>
        <v>31.61923648296101</v>
      </c>
      <c r="F77" s="29">
        <f>$D:$D/$C:$C*100</f>
        <v>98.43395859865737</v>
      </c>
      <c r="G77" s="36">
        <v>13469.5</v>
      </c>
      <c r="H77" s="29">
        <f>$D:$D/$G:$G*100</f>
        <v>135.4215078510709</v>
      </c>
      <c r="I77" s="36">
        <f>D77-март!D75</f>
        <v>5292.799999999999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D78-март!D76</f>
        <v>28.4</v>
      </c>
    </row>
    <row r="79" spans="1:9" ht="25.5">
      <c r="A79" s="1" t="s">
        <v>27</v>
      </c>
      <c r="B79" s="28">
        <v>14523.3</v>
      </c>
      <c r="C79" s="28">
        <v>4604.6</v>
      </c>
      <c r="D79" s="28">
        <v>4582.6</v>
      </c>
      <c r="E79" s="29">
        <f>$D:$D/$B:$B*100</f>
        <v>31.55343482541847</v>
      </c>
      <c r="F79" s="29">
        <v>0</v>
      </c>
      <c r="G79" s="28">
        <v>4429.2</v>
      </c>
      <c r="H79" s="29">
        <f>$D:$D/$G:$G*100</f>
        <v>103.4633793913122</v>
      </c>
      <c r="I79" s="36">
        <f>D79-март!D77</f>
        <v>1195.6000000000004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D80-март!D78</f>
        <v>0</v>
      </c>
    </row>
    <row r="81" spans="1:9" ht="12.75">
      <c r="A81" s="8" t="s">
        <v>29</v>
      </c>
      <c r="B81" s="36">
        <v>2500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D81-март!D79</f>
        <v>0</v>
      </c>
    </row>
    <row r="82" spans="1:9" ht="12.75">
      <c r="A82" s="1" t="s">
        <v>30</v>
      </c>
      <c r="B82" s="36">
        <v>127061.1</v>
      </c>
      <c r="C82" s="36">
        <v>25691.7</v>
      </c>
      <c r="D82" s="36">
        <v>14205.9</v>
      </c>
      <c r="E82" s="29">
        <f>$D:$D/$B:$B*100</f>
        <v>11.18036912949754</v>
      </c>
      <c r="F82" s="29">
        <f>$D:$D/$C:$C*100</f>
        <v>55.29373299548103</v>
      </c>
      <c r="G82" s="36">
        <v>14554.3</v>
      </c>
      <c r="H82" s="29">
        <f>$D:$D/$G:$G*100</f>
        <v>97.60620572614279</v>
      </c>
      <c r="I82" s="36">
        <f>D82-март!D80</f>
        <v>5486.799999999999</v>
      </c>
    </row>
    <row r="83" spans="1:9" ht="12.75">
      <c r="A83" s="7" t="s">
        <v>31</v>
      </c>
      <c r="B83" s="27">
        <v>413.8</v>
      </c>
      <c r="C83" s="27">
        <v>169.8</v>
      </c>
      <c r="D83" s="35">
        <v>107</v>
      </c>
      <c r="E83" s="26">
        <f>$D:$D/$B:$B*100</f>
        <v>25.85790236829386</v>
      </c>
      <c r="F83" s="26">
        <f>$D:$D/$C:$C*100</f>
        <v>63.0153121319199</v>
      </c>
      <c r="G83" s="35">
        <v>113.8</v>
      </c>
      <c r="H83" s="26">
        <v>0</v>
      </c>
      <c r="I83" s="35">
        <f>D83-март!D81</f>
        <v>31.700000000000003</v>
      </c>
    </row>
    <row r="84" spans="1:9" ht="25.5">
      <c r="A84" s="9" t="s">
        <v>32</v>
      </c>
      <c r="B84" s="27">
        <v>7810.1</v>
      </c>
      <c r="C84" s="27">
        <v>1736.6</v>
      </c>
      <c r="D84" s="27">
        <v>1626.6</v>
      </c>
      <c r="E84" s="26">
        <f>$D:$D/$B:$B*100</f>
        <v>20.8268780169268</v>
      </c>
      <c r="F84" s="26">
        <f>$D:$D/$C:$C*100</f>
        <v>93.66578371530578</v>
      </c>
      <c r="G84" s="27">
        <v>1204.2</v>
      </c>
      <c r="H84" s="26">
        <f>$D:$D/$G:$G*100</f>
        <v>135.07722969606377</v>
      </c>
      <c r="I84" s="35">
        <f>D84-март!D82</f>
        <v>527</v>
      </c>
    </row>
    <row r="85" spans="1:9" ht="12.75">
      <c r="A85" s="7" t="s">
        <v>33</v>
      </c>
      <c r="B85" s="35">
        <f>B86+B87+B88+B89+B90</f>
        <v>152392.2</v>
      </c>
      <c r="C85" s="35">
        <f>C86+C87+C88+C89+C90</f>
        <v>20509.4</v>
      </c>
      <c r="D85" s="35">
        <f>D86+D87+D88+D89+D90</f>
        <v>19568.9</v>
      </c>
      <c r="E85" s="26">
        <f>$D:$D/$B:$B*100</f>
        <v>12.84114278814795</v>
      </c>
      <c r="F85" s="26">
        <f>$D:$D/$C:$C*100</f>
        <v>95.41429783416385</v>
      </c>
      <c r="G85" s="35">
        <f>G86+G87+G88+G89+G90</f>
        <v>15260</v>
      </c>
      <c r="H85" s="26">
        <f>$D:$D/$G:$G*100</f>
        <v>128.2365661861075</v>
      </c>
      <c r="I85" s="35">
        <f>D85-март!D83</f>
        <v>6572.700000000001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D86-март!D84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D87-март!D85</f>
        <v>0</v>
      </c>
    </row>
    <row r="88" spans="1:9" ht="12.75">
      <c r="A88" s="8" t="s">
        <v>34</v>
      </c>
      <c r="B88" s="36">
        <v>26139.4</v>
      </c>
      <c r="C88" s="36">
        <v>6436.7</v>
      </c>
      <c r="D88" s="36">
        <v>6436.7</v>
      </c>
      <c r="E88" s="29">
        <f>$D:$D/$B:$B*100</f>
        <v>24.624513186989752</v>
      </c>
      <c r="F88" s="29">
        <v>0</v>
      </c>
      <c r="G88" s="36">
        <v>5991.3</v>
      </c>
      <c r="H88" s="29">
        <v>0</v>
      </c>
      <c r="I88" s="36">
        <f>D88-март!D86</f>
        <v>2220</v>
      </c>
    </row>
    <row r="89" spans="1:9" ht="12.75">
      <c r="A89" s="10" t="s">
        <v>77</v>
      </c>
      <c r="B89" s="28">
        <v>98660.7</v>
      </c>
      <c r="C89" s="28">
        <v>10827</v>
      </c>
      <c r="D89" s="28">
        <v>9886.5</v>
      </c>
      <c r="E89" s="29">
        <f>$D:$D/$B:$B*100</f>
        <v>10.02070733331509</v>
      </c>
      <c r="F89" s="29">
        <f>$D:$D/$C:$C*100</f>
        <v>91.31338320864505</v>
      </c>
      <c r="G89" s="28">
        <v>6302.7</v>
      </c>
      <c r="H89" s="29">
        <v>0</v>
      </c>
      <c r="I89" s="36">
        <f>D89-март!D87</f>
        <v>3476.5</v>
      </c>
    </row>
    <row r="90" spans="1:9" ht="12.75">
      <c r="A90" s="8" t="s">
        <v>35</v>
      </c>
      <c r="B90" s="36">
        <v>27592.1</v>
      </c>
      <c r="C90" s="36">
        <v>3245.7</v>
      </c>
      <c r="D90" s="36">
        <v>3245.7</v>
      </c>
      <c r="E90" s="29">
        <f>$D:$D/$B:$B*100</f>
        <v>11.763149597167304</v>
      </c>
      <c r="F90" s="29">
        <f>$D:$D/$C:$C*100</f>
        <v>100</v>
      </c>
      <c r="G90" s="36">
        <v>2966</v>
      </c>
      <c r="H90" s="29">
        <f>$D:$D/$G:$G*100</f>
        <v>109.43020903573837</v>
      </c>
      <c r="I90" s="36">
        <f>D90-март!D88</f>
        <v>876.1999999999998</v>
      </c>
    </row>
    <row r="91" spans="1:9" ht="12.75">
      <c r="A91" s="7" t="s">
        <v>36</v>
      </c>
      <c r="B91" s="35">
        <f>B93+B94+B95+B92</f>
        <v>323648.5</v>
      </c>
      <c r="C91" s="35">
        <f>C93+C94+C95+C92</f>
        <v>49711.3</v>
      </c>
      <c r="D91" s="35">
        <f>D93+D94+D95+D92</f>
        <v>26030.5</v>
      </c>
      <c r="E91" s="35">
        <f>E93+E94+E95+E92</f>
        <v>16.486120147418653</v>
      </c>
      <c r="F91" s="26">
        <f>$D:$D/$C:$C*100</f>
        <v>52.36334595957056</v>
      </c>
      <c r="G91" s="35">
        <f>G93+G94+G95+G92</f>
        <v>13502.4</v>
      </c>
      <c r="H91" s="35">
        <f>H93+H94+H95</f>
        <v>277.0434731075426</v>
      </c>
      <c r="I91" s="35">
        <f>D91-март!D89</f>
        <v>11004.2</v>
      </c>
    </row>
    <row r="92" spans="1:9" ht="12.75">
      <c r="A92" s="8" t="s">
        <v>37</v>
      </c>
      <c r="B92" s="72">
        <v>90838.3</v>
      </c>
      <c r="C92" s="72">
        <v>31480</v>
      </c>
      <c r="D92" s="72">
        <v>7815.7</v>
      </c>
      <c r="E92" s="49">
        <v>0</v>
      </c>
      <c r="F92" s="29">
        <v>0</v>
      </c>
      <c r="G92" s="50">
        <v>0</v>
      </c>
      <c r="H92" s="29">
        <v>0</v>
      </c>
      <c r="I92" s="36">
        <f>D92-март!D90</f>
        <v>7335.7</v>
      </c>
    </row>
    <row r="93" spans="1:9" ht="12.75">
      <c r="A93" s="8" t="s">
        <v>38</v>
      </c>
      <c r="B93" s="36">
        <v>9887.6</v>
      </c>
      <c r="C93" s="36">
        <v>29.1</v>
      </c>
      <c r="D93" s="36">
        <v>29.1</v>
      </c>
      <c r="E93" s="29">
        <f>$D:$D/$B:$B*100</f>
        <v>0.2943080221691816</v>
      </c>
      <c r="F93" s="29">
        <v>0</v>
      </c>
      <c r="G93" s="36">
        <v>0</v>
      </c>
      <c r="H93" s="29">
        <v>0</v>
      </c>
      <c r="I93" s="36">
        <f>D93-март!D91</f>
        <v>29.1</v>
      </c>
    </row>
    <row r="94" spans="1:9" ht="12.75">
      <c r="A94" s="8" t="s">
        <v>39</v>
      </c>
      <c r="B94" s="36">
        <v>118982.9</v>
      </c>
      <c r="C94" s="36">
        <v>10725.1</v>
      </c>
      <c r="D94" s="36">
        <v>10725</v>
      </c>
      <c r="E94" s="29">
        <f>$D:$D/$B:$B*100</f>
        <v>9.013900316768208</v>
      </c>
      <c r="F94" s="29">
        <f>$D:$D/$C:$C*100</f>
        <v>99.99906760776123</v>
      </c>
      <c r="G94" s="36">
        <v>8609</v>
      </c>
      <c r="H94" s="29">
        <f>$D:$D/$G:$G*100</f>
        <v>124.57892902776165</v>
      </c>
      <c r="I94" s="36">
        <f>D94-март!D92</f>
        <v>1915.1000000000004</v>
      </c>
    </row>
    <row r="95" spans="1:9" ht="12.75">
      <c r="A95" s="8" t="s">
        <v>40</v>
      </c>
      <c r="B95" s="36">
        <v>103939.7</v>
      </c>
      <c r="C95" s="36">
        <v>7477.1</v>
      </c>
      <c r="D95" s="36">
        <v>7460.7</v>
      </c>
      <c r="E95" s="29">
        <f>$D:$D/$B:$B*100</f>
        <v>7.177911808481263</v>
      </c>
      <c r="F95" s="29">
        <f>$D:$D/$C:$C*100</f>
        <v>99.78066362627222</v>
      </c>
      <c r="G95" s="36">
        <v>4893.4</v>
      </c>
      <c r="H95" s="29">
        <f>$D:$D/$G:$G*100</f>
        <v>152.46454407978095</v>
      </c>
      <c r="I95" s="36">
        <f>D95-март!D93</f>
        <v>1724.3000000000002</v>
      </c>
    </row>
    <row r="96" spans="1:9" ht="12.75">
      <c r="A96" s="11" t="s">
        <v>116</v>
      </c>
      <c r="B96" s="35">
        <f aca="true" t="shared" si="0" ref="B96:H96">B97</f>
        <v>1882.5</v>
      </c>
      <c r="C96" s="35">
        <f t="shared" si="0"/>
        <v>629.3</v>
      </c>
      <c r="D96" s="35">
        <f t="shared" si="0"/>
        <v>136.6</v>
      </c>
      <c r="E96" s="35">
        <f t="shared" si="0"/>
        <v>0</v>
      </c>
      <c r="F96" s="35">
        <f t="shared" si="0"/>
        <v>0</v>
      </c>
      <c r="G96" s="35">
        <f t="shared" si="0"/>
        <v>0</v>
      </c>
      <c r="H96" s="35">
        <f t="shared" si="0"/>
        <v>0</v>
      </c>
      <c r="I96" s="36">
        <f>D96-март!D94</f>
        <v>0</v>
      </c>
    </row>
    <row r="97" spans="1:9" ht="25.5">
      <c r="A97" s="42" t="s">
        <v>149</v>
      </c>
      <c r="B97" s="36">
        <v>1882.5</v>
      </c>
      <c r="C97" s="36">
        <v>629.3</v>
      </c>
      <c r="D97" s="36">
        <v>136.6</v>
      </c>
      <c r="E97" s="36">
        <v>0</v>
      </c>
      <c r="F97" s="36">
        <v>0</v>
      </c>
      <c r="G97" s="36">
        <v>0</v>
      </c>
      <c r="H97" s="36">
        <v>0</v>
      </c>
      <c r="I97" s="36">
        <f>D97-март!D95</f>
        <v>0</v>
      </c>
    </row>
    <row r="98" spans="1:9" ht="12.75">
      <c r="A98" s="11" t="s">
        <v>41</v>
      </c>
      <c r="B98" s="35">
        <f>B99+B100+B101+B103+B104+B102</f>
        <v>1578668.7999999998</v>
      </c>
      <c r="C98" s="35">
        <f>C99+C100+C101+C103+C104+C102</f>
        <v>431132</v>
      </c>
      <c r="D98" s="35">
        <f>D99+D100+D101+D103+D104+D102</f>
        <v>429443.8</v>
      </c>
      <c r="E98" s="35">
        <f>E99+E100+E103+E104+E101</f>
        <v>126.54522751981075</v>
      </c>
      <c r="F98" s="35">
        <f>F99+F100+F103+F104+F101</f>
        <v>496.8977223181062</v>
      </c>
      <c r="G98" s="35">
        <f>G99+G100+G101+G103+G104+G102</f>
        <v>390214.2</v>
      </c>
      <c r="H98" s="35">
        <f>H99+H100+H101+H103+H104+H102</f>
        <v>461.0926736266983</v>
      </c>
      <c r="I98" s="35">
        <f>I99+I100+I101+I103+I104+I102</f>
        <v>139441.54000000004</v>
      </c>
    </row>
    <row r="99" spans="1:9" ht="12.75">
      <c r="A99" s="8" t="s">
        <v>42</v>
      </c>
      <c r="B99" s="36">
        <v>600072.2</v>
      </c>
      <c r="C99" s="36">
        <v>167685.7</v>
      </c>
      <c r="D99" s="36">
        <v>167622.8</v>
      </c>
      <c r="E99" s="29">
        <f>$D:$D/$B:$B*100</f>
        <v>27.93377196943968</v>
      </c>
      <c r="F99" s="29">
        <f>$D:$D/$C:$C*100</f>
        <v>99.96248934763071</v>
      </c>
      <c r="G99" s="36">
        <v>154224.9</v>
      </c>
      <c r="H99" s="29">
        <f>$D:$D/$G:$G*100</f>
        <v>108.68724829777811</v>
      </c>
      <c r="I99" s="36">
        <f>D99-март!D97</f>
        <v>53128.79999999999</v>
      </c>
    </row>
    <row r="100" spans="1:9" ht="12.75">
      <c r="A100" s="8" t="s">
        <v>43</v>
      </c>
      <c r="B100" s="36">
        <v>615295.6</v>
      </c>
      <c r="C100" s="36">
        <v>169986.4</v>
      </c>
      <c r="D100" s="36">
        <v>169610.7</v>
      </c>
      <c r="E100" s="29">
        <f>$D:$D/$B:$B*100</f>
        <v>27.56572613228504</v>
      </c>
      <c r="F100" s="29">
        <f>$D:$D/$C:$C*100</f>
        <v>99.77898231858549</v>
      </c>
      <c r="G100" s="36">
        <v>151071.1</v>
      </c>
      <c r="H100" s="29">
        <f>$D:$D/$G:$G*100</f>
        <v>112.2721023412155</v>
      </c>
      <c r="I100" s="36">
        <f>D100-март!D98</f>
        <v>55017.80000000002</v>
      </c>
    </row>
    <row r="101" spans="1:9" ht="12.75">
      <c r="A101" s="8" t="s">
        <v>105</v>
      </c>
      <c r="B101" s="36">
        <v>129292.6</v>
      </c>
      <c r="C101" s="36">
        <v>39514.2</v>
      </c>
      <c r="D101" s="36">
        <v>39442.8</v>
      </c>
      <c r="E101" s="29">
        <f>$D:$D/$B:$B*100</f>
        <v>30.506618321543538</v>
      </c>
      <c r="F101" s="29">
        <f>$D:$D/$C:$C*100</f>
        <v>99.81930546487087</v>
      </c>
      <c r="G101" s="36">
        <v>37732.5</v>
      </c>
      <c r="H101" s="29">
        <v>0</v>
      </c>
      <c r="I101" s="36">
        <f>D101-март!D99</f>
        <v>14444.940000000002</v>
      </c>
    </row>
    <row r="102" spans="1:9" ht="25.5" customHeight="1">
      <c r="A102" s="8" t="s">
        <v>126</v>
      </c>
      <c r="B102" s="36">
        <v>2085.8</v>
      </c>
      <c r="C102" s="36">
        <v>611.5</v>
      </c>
      <c r="D102" s="36">
        <v>244.6</v>
      </c>
      <c r="E102" s="29">
        <f>$D:$D/$B:$B*100</f>
        <v>11.72691533224662</v>
      </c>
      <c r="F102" s="29">
        <f>$D:$D/$C:$C*100</f>
        <v>40</v>
      </c>
      <c r="G102" s="36">
        <v>311.5</v>
      </c>
      <c r="H102" s="29">
        <v>0</v>
      </c>
      <c r="I102" s="36">
        <f>D102-март!D100</f>
        <v>161.7</v>
      </c>
    </row>
    <row r="103" spans="1:9" ht="12.75">
      <c r="A103" s="8" t="s">
        <v>44</v>
      </c>
      <c r="B103" s="36">
        <v>47394.2</v>
      </c>
      <c r="C103" s="36">
        <v>7784</v>
      </c>
      <c r="D103" s="36">
        <v>7701.2</v>
      </c>
      <c r="E103" s="29">
        <f>$D:$D/$B:$B*100</f>
        <v>16.249245688290973</v>
      </c>
      <c r="F103" s="29">
        <f>$D:$D/$C:$C*100</f>
        <v>98.93627954779033</v>
      </c>
      <c r="G103" s="36">
        <v>5889</v>
      </c>
      <c r="H103" s="29">
        <f>$D:$D/$G:$G*100</f>
        <v>130.77262693156732</v>
      </c>
      <c r="I103" s="36">
        <f>D103-март!D101</f>
        <v>2921.0999999999995</v>
      </c>
    </row>
    <row r="104" spans="1:9" ht="12.75">
      <c r="A104" s="8" t="s">
        <v>45</v>
      </c>
      <c r="B104" s="36">
        <v>184528.4</v>
      </c>
      <c r="C104" s="36">
        <v>45550.2</v>
      </c>
      <c r="D104" s="28">
        <v>44821.7</v>
      </c>
      <c r="E104" s="29">
        <f>$D:$D/$B:$B*100</f>
        <v>24.289865408251522</v>
      </c>
      <c r="F104" s="29">
        <f>$D:$D/$C:$C*100</f>
        <v>98.4006656392288</v>
      </c>
      <c r="G104" s="28">
        <v>40985.2</v>
      </c>
      <c r="H104" s="29">
        <f>$D:$D/$G:$G*100</f>
        <v>109.36069605613734</v>
      </c>
      <c r="I104" s="36">
        <f>D104-март!D102</f>
        <v>13767.199999999997</v>
      </c>
    </row>
    <row r="105" spans="1:9" ht="25.5">
      <c r="A105" s="11" t="s">
        <v>46</v>
      </c>
      <c r="B105" s="35">
        <f>B106+B107</f>
        <v>257468.90000000002</v>
      </c>
      <c r="C105" s="35">
        <f>C106+C107</f>
        <v>52299.6</v>
      </c>
      <c r="D105" s="35">
        <f>D106+D107</f>
        <v>39158.799999999996</v>
      </c>
      <c r="E105" s="26">
        <f>$D:$D/$B:$B*100</f>
        <v>15.20913788034205</v>
      </c>
      <c r="F105" s="26">
        <f>$D:$D/$C:$C*100</f>
        <v>74.87399521220047</v>
      </c>
      <c r="G105" s="35">
        <f>G106+G107</f>
        <v>38950.299999999996</v>
      </c>
      <c r="H105" s="26">
        <f>$D:$D/$G:$G*100</f>
        <v>100.53529754584689</v>
      </c>
      <c r="I105" s="35">
        <f>D105-март!D103</f>
        <v>15803.699999999997</v>
      </c>
    </row>
    <row r="106" spans="1:9" ht="12.75">
      <c r="A106" s="8" t="s">
        <v>47</v>
      </c>
      <c r="B106" s="36">
        <v>211250.7</v>
      </c>
      <c r="C106" s="36">
        <v>51180.6</v>
      </c>
      <c r="D106" s="36">
        <v>38054.6</v>
      </c>
      <c r="E106" s="29">
        <f>$D:$D/$B:$B*100</f>
        <v>18.013952143117155</v>
      </c>
      <c r="F106" s="29">
        <f>$D:$D/$C:$C*100</f>
        <v>74.35356365497864</v>
      </c>
      <c r="G106" s="36">
        <v>37496.2</v>
      </c>
      <c r="H106" s="29">
        <f>$D:$D/$G:$G*100</f>
        <v>101.4892175740475</v>
      </c>
      <c r="I106" s="36">
        <f>D106-март!D104</f>
        <v>15331</v>
      </c>
    </row>
    <row r="107" spans="1:9" ht="25.5">
      <c r="A107" s="8" t="s">
        <v>48</v>
      </c>
      <c r="B107" s="36">
        <v>46218.2</v>
      </c>
      <c r="C107" s="36">
        <v>1119</v>
      </c>
      <c r="D107" s="36">
        <v>1104.2</v>
      </c>
      <c r="E107" s="29">
        <f>$D:$D/$B:$B*100</f>
        <v>2.389102128598691</v>
      </c>
      <c r="F107" s="29">
        <f>$D:$D/$C:$C*100</f>
        <v>98.67739052725648</v>
      </c>
      <c r="G107" s="36">
        <v>1454.1</v>
      </c>
      <c r="H107" s="29">
        <v>0</v>
      </c>
      <c r="I107" s="36">
        <f>D107-март!D105</f>
        <v>472.70000000000005</v>
      </c>
    </row>
    <row r="108" spans="1:9" ht="12.75">
      <c r="A108" s="11" t="s">
        <v>97</v>
      </c>
      <c r="B108" s="35">
        <v>43.8</v>
      </c>
      <c r="C108" s="35">
        <f>C109</f>
        <v>0</v>
      </c>
      <c r="D108" s="35">
        <f>D109</f>
        <v>0</v>
      </c>
      <c r="E108" s="26">
        <f>$D:$D/$B:$B*100</f>
        <v>0</v>
      </c>
      <c r="F108" s="26">
        <v>0</v>
      </c>
      <c r="G108" s="35">
        <f>G109</f>
        <v>0</v>
      </c>
      <c r="H108" s="26">
        <v>0</v>
      </c>
      <c r="I108" s="35">
        <f>D108-март!D106</f>
        <v>0</v>
      </c>
    </row>
    <row r="109" spans="1:9" ht="12.75">
      <c r="A109" s="8" t="s">
        <v>98</v>
      </c>
      <c r="B109" s="36">
        <v>43.8</v>
      </c>
      <c r="C109" s="36">
        <v>0</v>
      </c>
      <c r="D109" s="36">
        <v>0</v>
      </c>
      <c r="E109" s="29">
        <f>$D:$D/$B:$B*100</f>
        <v>0</v>
      </c>
      <c r="F109" s="29">
        <v>0</v>
      </c>
      <c r="G109" s="36">
        <v>0</v>
      </c>
      <c r="H109" s="29">
        <v>0</v>
      </c>
      <c r="I109" s="36">
        <f>D109-март!D107</f>
        <v>0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49462.9</v>
      </c>
      <c r="D110" s="35">
        <f>D111+D112+D113+D114+D115</f>
        <v>26794.5</v>
      </c>
      <c r="E110" s="26">
        <f>$D:$D/$B:$B*100</f>
        <v>18.160517708106</v>
      </c>
      <c r="F110" s="26">
        <f>$D:$D/$C:$C*100</f>
        <v>54.17090384914754</v>
      </c>
      <c r="G110" s="35">
        <f>G111+G112+G113+G114+G115</f>
        <v>14509.4</v>
      </c>
      <c r="H110" s="26">
        <v>0</v>
      </c>
      <c r="I110" s="35">
        <f>D110-март!D108</f>
        <v>8519</v>
      </c>
    </row>
    <row r="111" spans="1:9" ht="12.75">
      <c r="A111" s="8" t="s">
        <v>50</v>
      </c>
      <c r="B111" s="36">
        <v>3162.5</v>
      </c>
      <c r="C111" s="36">
        <v>702.6</v>
      </c>
      <c r="D111" s="36">
        <v>702.6</v>
      </c>
      <c r="E111" s="29">
        <f>$D:$D/$B:$B*100</f>
        <v>22.216600790513834</v>
      </c>
      <c r="F111" s="29">
        <v>0</v>
      </c>
      <c r="G111" s="36">
        <v>471.6</v>
      </c>
      <c r="H111" s="29">
        <v>0</v>
      </c>
      <c r="I111" s="36">
        <f>D111-март!D109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D112-март!D110</f>
        <v>0</v>
      </c>
    </row>
    <row r="113" spans="1:9" ht="12.75">
      <c r="A113" s="8" t="s">
        <v>52</v>
      </c>
      <c r="B113" s="36">
        <v>77854.4</v>
      </c>
      <c r="C113" s="36">
        <v>31589</v>
      </c>
      <c r="D113" s="36">
        <v>24071.4</v>
      </c>
      <c r="E113" s="29">
        <f>$D:$D/$B:$B*100</f>
        <v>30.91848373373888</v>
      </c>
      <c r="F113" s="29">
        <f>$D:$D/$C:$C*100</f>
        <v>76.20184241349838</v>
      </c>
      <c r="G113" s="36">
        <v>11872.5</v>
      </c>
      <c r="H113" s="29">
        <v>0</v>
      </c>
      <c r="I113" s="36">
        <f>D113-март!D111</f>
        <v>7810.4000000000015</v>
      </c>
    </row>
    <row r="114" spans="1:9" ht="12.75">
      <c r="A114" s="8" t="s">
        <v>53</v>
      </c>
      <c r="B114" s="28">
        <v>64394.9</v>
      </c>
      <c r="C114" s="28">
        <v>16432.4</v>
      </c>
      <c r="D114" s="28">
        <v>1419.7</v>
      </c>
      <c r="E114" s="29">
        <f>$D:$D/$B:$B*100</f>
        <v>2.2046776996314925</v>
      </c>
      <c r="F114" s="29">
        <v>0</v>
      </c>
      <c r="G114" s="28">
        <v>1587.5</v>
      </c>
      <c r="H114" s="29">
        <v>0</v>
      </c>
      <c r="I114" s="36">
        <f>D114-март!D112</f>
        <v>381</v>
      </c>
    </row>
    <row r="115" spans="1:9" ht="12.75">
      <c r="A115" s="8" t="s">
        <v>54</v>
      </c>
      <c r="B115" s="36">
        <v>2130.8</v>
      </c>
      <c r="C115" s="36">
        <v>738.9</v>
      </c>
      <c r="D115" s="36">
        <v>600.8</v>
      </c>
      <c r="E115" s="29">
        <f>$D:$D/$B:$B*100</f>
        <v>28.195982729491263</v>
      </c>
      <c r="F115" s="29">
        <f>$D:$D/$C:$C*100</f>
        <v>81.3100554878874</v>
      </c>
      <c r="G115" s="36">
        <v>577.8</v>
      </c>
      <c r="H115" s="29">
        <f>$D:$D/$G:$G*100</f>
        <v>103.98061613014885</v>
      </c>
      <c r="I115" s="36">
        <f>D115-март!D113</f>
        <v>90.99999999999994</v>
      </c>
    </row>
    <row r="116" spans="1:9" ht="12.75">
      <c r="A116" s="11" t="s">
        <v>61</v>
      </c>
      <c r="B116" s="27">
        <f>B117+B118+B119</f>
        <v>83306.8</v>
      </c>
      <c r="C116" s="27">
        <f>C117+C118+C119</f>
        <v>26491.3</v>
      </c>
      <c r="D116" s="27">
        <f>D117+D118+D119</f>
        <v>26490.9</v>
      </c>
      <c r="E116" s="26">
        <f>$D:$D/$B:$B*100</f>
        <v>31.7992048668296</v>
      </c>
      <c r="F116" s="26">
        <f>$D:$D/$C:$C*100</f>
        <v>99.99849007032499</v>
      </c>
      <c r="G116" s="27">
        <f>G117+G118+G119</f>
        <v>20406</v>
      </c>
      <c r="H116" s="26">
        <f>$D:$D/$G:$G*100</f>
        <v>129.8191708321082</v>
      </c>
      <c r="I116" s="35">
        <f>D116-март!D114</f>
        <v>10073.800000000003</v>
      </c>
    </row>
    <row r="117" spans="1:9" ht="16.5" customHeight="1">
      <c r="A117" s="42" t="s">
        <v>62</v>
      </c>
      <c r="B117" s="28">
        <v>66068.7</v>
      </c>
      <c r="C117" s="28">
        <v>23797</v>
      </c>
      <c r="D117" s="28">
        <v>23797</v>
      </c>
      <c r="E117" s="29">
        <f>$D:$D/$B:$B*100</f>
        <v>36.01856855061474</v>
      </c>
      <c r="F117" s="29">
        <f>$D:$D/$C:$C*100</f>
        <v>100</v>
      </c>
      <c r="G117" s="28">
        <v>18324</v>
      </c>
      <c r="H117" s="29">
        <v>0</v>
      </c>
      <c r="I117" s="36">
        <f>D117-март!D115</f>
        <v>9239.8</v>
      </c>
    </row>
    <row r="118" spans="1:9" ht="16.5" customHeight="1">
      <c r="A118" s="12" t="s">
        <v>63</v>
      </c>
      <c r="B118" s="28">
        <v>13450.8</v>
      </c>
      <c r="C118" s="28">
        <v>1447</v>
      </c>
      <c r="D118" s="28">
        <v>1447</v>
      </c>
      <c r="E118" s="29">
        <v>0</v>
      </c>
      <c r="F118" s="29">
        <v>0</v>
      </c>
      <c r="G118" s="28">
        <v>1059.6</v>
      </c>
      <c r="H118" s="29">
        <v>0</v>
      </c>
      <c r="I118" s="36">
        <f>D118-март!D116</f>
        <v>470.20000000000005</v>
      </c>
    </row>
    <row r="119" spans="1:9" ht="16.5" customHeight="1">
      <c r="A119" s="12" t="s">
        <v>73</v>
      </c>
      <c r="B119" s="28">
        <v>3787.3</v>
      </c>
      <c r="C119" s="28">
        <v>1247.3</v>
      </c>
      <c r="D119" s="28">
        <v>1246.9</v>
      </c>
      <c r="E119" s="29">
        <f>$D:$D/$B:$B*100</f>
        <v>32.92319066353338</v>
      </c>
      <c r="F119" s="29">
        <f>$D:$D/$C:$C*100</f>
        <v>99.96793073037763</v>
      </c>
      <c r="G119" s="28">
        <v>1022.4</v>
      </c>
      <c r="H119" s="29">
        <v>0</v>
      </c>
      <c r="I119" s="36">
        <f>D119-март!D117</f>
        <v>363.80000000000007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5">
        <f>D120-март!D118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D121-март!D119</f>
        <v>0</v>
      </c>
    </row>
    <row r="122" spans="1:9" ht="15.75" customHeight="1">
      <c r="A122" s="14" t="s">
        <v>55</v>
      </c>
      <c r="B122" s="35">
        <f>B74+B83+B84+B85+B91+B98+B105+B108+B110+B116+B120+B96</f>
        <v>2763846.3999999994</v>
      </c>
      <c r="C122" s="35">
        <f>C74+C83+C84+C85+C91+C98+C105+C108+C110+C116+C120+C96</f>
        <v>683747.5000000001</v>
      </c>
      <c r="D122" s="35">
        <f>D74+D83+D84+D85+D91+D98+D105+D108+D110+D116+D120+D96</f>
        <v>609164.7000000001</v>
      </c>
      <c r="E122" s="26">
        <f>$D:$D/$B:$B*100</f>
        <v>22.040468674380755</v>
      </c>
      <c r="F122" s="26">
        <f>$D:$D/$C:$C*100</f>
        <v>89.09205518118895</v>
      </c>
      <c r="G122" s="35">
        <f>G74+G83+G84+G85+G91+G98+G105+G108+G110+G116+G120</f>
        <v>528591.7000000001</v>
      </c>
      <c r="H122" s="26">
        <f>$D:$D/$G:$G*100</f>
        <v>115.24295595258116</v>
      </c>
      <c r="I122" s="35">
        <f>D122-март!D120</f>
        <v>204595.34000000014</v>
      </c>
    </row>
    <row r="123" spans="1:9" ht="26.25" customHeight="1">
      <c r="A123" s="15" t="s">
        <v>56</v>
      </c>
      <c r="B123" s="30">
        <f>B72-B122</f>
        <v>-39751.79999999935</v>
      </c>
      <c r="C123" s="30">
        <f>C72-C122</f>
        <v>-19593.800000000163</v>
      </c>
      <c r="D123" s="30">
        <f>D72-D122</f>
        <v>72033.29999999993</v>
      </c>
      <c r="E123" s="30">
        <f>E72-E122</f>
        <v>2.9659316172978123</v>
      </c>
      <c r="F123" s="30"/>
      <c r="G123" s="30">
        <f>G72-G122</f>
        <v>61886.99999999988</v>
      </c>
      <c r="H123" s="30"/>
      <c r="I123" s="35">
        <f>D123-март!D121</f>
        <v>53440.65999999986</v>
      </c>
    </row>
    <row r="124" spans="1:9" ht="24" customHeight="1">
      <c r="A124" s="1" t="s">
        <v>57</v>
      </c>
      <c r="B124" s="28" t="s">
        <v>172</v>
      </c>
      <c r="C124" s="28"/>
      <c r="D124" s="28" t="s">
        <v>188</v>
      </c>
      <c r="E124" s="28"/>
      <c r="F124" s="28"/>
      <c r="G124" s="28" t="s">
        <v>144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" ref="C125:H125">C127+C128</f>
        <v>0</v>
      </c>
      <c r="D125" s="27">
        <f>D127+D128</f>
        <v>94182.5</v>
      </c>
      <c r="E125" s="27">
        <f t="shared" si="1"/>
        <v>0</v>
      </c>
      <c r="F125" s="27">
        <f t="shared" si="1"/>
        <v>0</v>
      </c>
      <c r="G125" s="27">
        <f>G127+G128</f>
        <v>73679.1</v>
      </c>
      <c r="H125" s="27">
        <f t="shared" si="1"/>
        <v>0</v>
      </c>
      <c r="I125" s="35">
        <f>D125-март!D123</f>
        <v>53440.7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D126-март!D124</f>
        <v>0</v>
      </c>
    </row>
    <row r="127" spans="1:9" ht="12.75">
      <c r="A127" s="5" t="s">
        <v>59</v>
      </c>
      <c r="B127" s="28">
        <f>март!B125</f>
        <v>7160.3</v>
      </c>
      <c r="C127" s="28"/>
      <c r="D127" s="28">
        <v>42668.3</v>
      </c>
      <c r="E127" s="28"/>
      <c r="F127" s="28"/>
      <c r="G127" s="28">
        <v>42691.9</v>
      </c>
      <c r="H127" s="37"/>
      <c r="I127" s="36">
        <f>D127-март!D125</f>
        <v>35209.8</v>
      </c>
    </row>
    <row r="128" spans="1:9" ht="12.75">
      <c r="A128" s="1" t="s">
        <v>60</v>
      </c>
      <c r="B128" s="28">
        <f>март!B126</f>
        <v>14988.7</v>
      </c>
      <c r="C128" s="28"/>
      <c r="D128" s="28">
        <v>51514.2</v>
      </c>
      <c r="E128" s="28"/>
      <c r="F128" s="28"/>
      <c r="G128" s="28">
        <f>30987.2</f>
        <v>30987.2</v>
      </c>
      <c r="H128" s="37"/>
      <c r="I128" s="36">
        <f>D128-март!D126</f>
        <v>18230.899999999994</v>
      </c>
    </row>
    <row r="129" spans="1:9" ht="12.75">
      <c r="A129" s="3" t="s">
        <v>99</v>
      </c>
      <c r="B129" s="27">
        <f>март!B127</f>
        <v>17607.1</v>
      </c>
      <c r="C129" s="41"/>
      <c r="D129" s="41">
        <v>0</v>
      </c>
      <c r="E129" s="41"/>
      <c r="F129" s="41"/>
      <c r="G129" s="41">
        <v>0</v>
      </c>
      <c r="H129" s="43"/>
      <c r="I129" s="36">
        <f>D129-март!D127</f>
        <v>0</v>
      </c>
    </row>
    <row r="130" spans="1:9" ht="12.75">
      <c r="A130" s="2" t="s">
        <v>100</v>
      </c>
      <c r="B130" s="28">
        <f>март!B128</f>
        <v>37607.1</v>
      </c>
      <c r="C130" s="38"/>
      <c r="D130" s="38">
        <v>0</v>
      </c>
      <c r="E130" s="38"/>
      <c r="F130" s="38"/>
      <c r="G130" s="38">
        <v>0</v>
      </c>
      <c r="H130" s="39"/>
      <c r="I130" s="36">
        <f>D130-март!D128</f>
        <v>0</v>
      </c>
    </row>
    <row r="131" spans="1:9" ht="12.75">
      <c r="A131" s="2" t="s">
        <v>101</v>
      </c>
      <c r="B131" s="28">
        <f>март!B129</f>
        <v>20000</v>
      </c>
      <c r="C131" s="38"/>
      <c r="D131" s="38">
        <v>0</v>
      </c>
      <c r="E131" s="38"/>
      <c r="F131" s="38"/>
      <c r="G131" s="38">
        <v>0</v>
      </c>
      <c r="H131" s="39"/>
      <c r="I131" s="36">
        <f>D131-март!D129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49.5" customHeight="1">
      <c r="A137" s="17" t="s">
        <v>103</v>
      </c>
      <c r="B137" s="24"/>
      <c r="C137" s="24"/>
      <c r="D137" s="24" t="s">
        <v>141</v>
      </c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147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148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6">
        <f>G11+G12+G13+G14</f>
        <v>92915.8</v>
      </c>
      <c r="H10" s="56">
        <f t="shared" si="2"/>
        <v>101.35284849293662</v>
      </c>
      <c r="I10" s="66">
        <f>I11+I12+I13+I14</f>
        <v>17037.64</v>
      </c>
    </row>
    <row r="11" spans="1:9" ht="12.75" customHeight="1">
      <c r="A11" s="57" t="s">
        <v>74</v>
      </c>
      <c r="B11" s="67">
        <v>258218.54</v>
      </c>
      <c r="C11" s="67">
        <v>92000</v>
      </c>
      <c r="D11" s="67">
        <v>91807.69</v>
      </c>
      <c r="E11" s="51">
        <f t="shared" si="0"/>
        <v>35.554259581825534</v>
      </c>
      <c r="F11" s="51">
        <f t="shared" si="1"/>
        <v>99.79096739130435</v>
      </c>
      <c r="G11" s="67">
        <v>90455.84999999999</v>
      </c>
      <c r="H11" s="51">
        <f t="shared" si="2"/>
        <v>101.49447492892942</v>
      </c>
      <c r="I11" s="67">
        <v>16542.63</v>
      </c>
    </row>
    <row r="12" spans="1:9" ht="12.75" customHeight="1">
      <c r="A12" s="57" t="s">
        <v>75</v>
      </c>
      <c r="B12" s="67">
        <v>4039.82</v>
      </c>
      <c r="C12" s="67">
        <v>210</v>
      </c>
      <c r="D12" s="67">
        <v>473.37</v>
      </c>
      <c r="E12" s="51">
        <f t="shared" si="0"/>
        <v>11.717601279264917</v>
      </c>
      <c r="F12" s="51">
        <f t="shared" si="1"/>
        <v>225.4142857142857</v>
      </c>
      <c r="G12" s="67">
        <v>257.14000000000004</v>
      </c>
      <c r="H12" s="51">
        <f t="shared" si="2"/>
        <v>184.09037878198643</v>
      </c>
      <c r="I12" s="67">
        <v>185.54</v>
      </c>
    </row>
    <row r="13" spans="1:9" ht="12.75" customHeight="1">
      <c r="A13" s="57" t="s">
        <v>76</v>
      </c>
      <c r="B13" s="67">
        <v>4853.42</v>
      </c>
      <c r="C13" s="67">
        <v>930</v>
      </c>
      <c r="D13" s="67">
        <v>345.40000000000003</v>
      </c>
      <c r="E13" s="51">
        <f t="shared" si="0"/>
        <v>7.116631159058974</v>
      </c>
      <c r="F13" s="51">
        <f t="shared" si="1"/>
        <v>37.13978494623657</v>
      </c>
      <c r="G13" s="67">
        <v>876.32</v>
      </c>
      <c r="H13" s="51">
        <f t="shared" si="2"/>
        <v>39.41482563447143</v>
      </c>
      <c r="I13" s="67">
        <v>-0.45</v>
      </c>
    </row>
    <row r="14" spans="1:9" ht="12.75" customHeight="1">
      <c r="A14" s="58" t="s">
        <v>78</v>
      </c>
      <c r="B14" s="67">
        <v>2903.86</v>
      </c>
      <c r="C14" s="67">
        <v>1100</v>
      </c>
      <c r="D14" s="67">
        <v>1546.35</v>
      </c>
      <c r="E14" s="51">
        <f t="shared" si="0"/>
        <v>53.25153416487021</v>
      </c>
      <c r="F14" s="51">
        <f t="shared" si="1"/>
        <v>140.5772727272727</v>
      </c>
      <c r="G14" s="67">
        <v>1326.49</v>
      </c>
      <c r="H14" s="51">
        <f t="shared" si="2"/>
        <v>116.57456897526555</v>
      </c>
      <c r="I14" s="67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7">
        <v>10865.8</v>
      </c>
      <c r="C16" s="78">
        <v>4167.41</v>
      </c>
      <c r="D16" s="78">
        <v>3865.11</v>
      </c>
      <c r="E16" s="51">
        <f t="shared" si="0"/>
        <v>35.57133391006645</v>
      </c>
      <c r="F16" s="51">
        <f t="shared" si="1"/>
        <v>92.74609409681314</v>
      </c>
      <c r="G16" s="67">
        <v>4167.41</v>
      </c>
      <c r="H16" s="51">
        <f t="shared" si="2"/>
        <v>92.74609409681314</v>
      </c>
      <c r="I16" s="79">
        <v>679.25</v>
      </c>
    </row>
    <row r="17" spans="1:9" ht="12.75" customHeight="1">
      <c r="A17" s="39" t="s">
        <v>84</v>
      </c>
      <c r="B17" s="67">
        <v>56</v>
      </c>
      <c r="C17" s="78">
        <v>25</v>
      </c>
      <c r="D17" s="78">
        <v>24.62</v>
      </c>
      <c r="E17" s="51">
        <f t="shared" si="0"/>
        <v>43.964285714285715</v>
      </c>
      <c r="F17" s="51">
        <f t="shared" si="1"/>
        <v>98.48</v>
      </c>
      <c r="G17" s="67">
        <v>31.309999999999995</v>
      </c>
      <c r="H17" s="51">
        <f t="shared" si="2"/>
        <v>78.63302459278188</v>
      </c>
      <c r="I17" s="79">
        <v>5.5</v>
      </c>
    </row>
    <row r="18" spans="1:9" ht="51">
      <c r="A18" s="39" t="s">
        <v>85</v>
      </c>
      <c r="B18" s="67">
        <v>14192.6</v>
      </c>
      <c r="C18" s="78">
        <v>5784.05</v>
      </c>
      <c r="D18" s="78">
        <v>5138.2699999999995</v>
      </c>
      <c r="E18" s="51">
        <f t="shared" si="0"/>
        <v>36.203866803827346</v>
      </c>
      <c r="F18" s="51">
        <f t="shared" si="1"/>
        <v>88.83515875554325</v>
      </c>
      <c r="G18" s="67">
        <v>5784.05</v>
      </c>
      <c r="H18" s="51">
        <f t="shared" si="2"/>
        <v>88.83515875554325</v>
      </c>
      <c r="I18" s="79">
        <v>757.7</v>
      </c>
    </row>
    <row r="19" spans="1:9" ht="51" customHeight="1">
      <c r="A19" s="39" t="s">
        <v>86</v>
      </c>
      <c r="B19" s="67">
        <v>-1402.4</v>
      </c>
      <c r="C19" s="78">
        <v>-700</v>
      </c>
      <c r="D19" s="78">
        <v>-809.82</v>
      </c>
      <c r="E19" s="51">
        <f t="shared" si="0"/>
        <v>57.74529378208785</v>
      </c>
      <c r="F19" s="51">
        <f t="shared" si="1"/>
        <v>115.68857142857144</v>
      </c>
      <c r="G19" s="67">
        <v>-757.87</v>
      </c>
      <c r="H19" s="51">
        <f t="shared" si="2"/>
        <v>106.85473761990842</v>
      </c>
      <c r="I19" s="79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7">
        <v>32762</v>
      </c>
      <c r="C21" s="67">
        <v>14665.49</v>
      </c>
      <c r="D21" s="67">
        <v>14500.87</v>
      </c>
      <c r="E21" s="51">
        <f t="shared" si="0"/>
        <v>44.26124778707039</v>
      </c>
      <c r="F21" s="51">
        <f t="shared" si="1"/>
        <v>98.87750085404579</v>
      </c>
      <c r="G21" s="67">
        <v>14665.83</v>
      </c>
      <c r="H21" s="51">
        <f t="shared" si="2"/>
        <v>98.87520856303395</v>
      </c>
      <c r="I21" s="67">
        <v>776.63</v>
      </c>
    </row>
    <row r="22" spans="1:9" ht="15" customHeight="1">
      <c r="A22" s="57" t="s">
        <v>87</v>
      </c>
      <c r="B22" s="67">
        <v>895.2</v>
      </c>
      <c r="C22" s="67">
        <v>750</v>
      </c>
      <c r="D22" s="67">
        <v>552.66</v>
      </c>
      <c r="E22" s="51">
        <f t="shared" si="0"/>
        <v>61.73592493297586</v>
      </c>
      <c r="F22" s="51">
        <f t="shared" si="1"/>
        <v>73.688</v>
      </c>
      <c r="G22" s="67">
        <v>791.92</v>
      </c>
      <c r="H22" s="51">
        <f t="shared" si="2"/>
        <v>69.78735225780382</v>
      </c>
      <c r="I22" s="67">
        <v>427.49</v>
      </c>
    </row>
    <row r="23" spans="1:9" ht="28.5" customHeight="1">
      <c r="A23" s="57" t="s">
        <v>88</v>
      </c>
      <c r="B23" s="67">
        <v>959</v>
      </c>
      <c r="C23" s="67">
        <v>196.56</v>
      </c>
      <c r="D23" s="67">
        <v>256.78000000000003</v>
      </c>
      <c r="E23" s="51">
        <f t="shared" si="0"/>
        <v>26.775808133472367</v>
      </c>
      <c r="F23" s="51">
        <f t="shared" si="1"/>
        <v>130.63695563695566</v>
      </c>
      <c r="G23" s="67">
        <v>196.56</v>
      </c>
      <c r="H23" s="51">
        <f t="shared" si="2"/>
        <v>130.63695563695566</v>
      </c>
      <c r="I23" s="67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7">
        <v>18923.7</v>
      </c>
      <c r="C25" s="67">
        <v>1900</v>
      </c>
      <c r="D25" s="67">
        <v>1890.08</v>
      </c>
      <c r="E25" s="51">
        <f t="shared" si="0"/>
        <v>9.987898772438793</v>
      </c>
      <c r="F25" s="51">
        <f t="shared" si="1"/>
        <v>99.4778947368421</v>
      </c>
      <c r="G25" s="67">
        <v>1611.45</v>
      </c>
      <c r="H25" s="51">
        <f t="shared" si="2"/>
        <v>117.29063886561792</v>
      </c>
      <c r="I25" s="67">
        <v>295.6</v>
      </c>
    </row>
    <row r="26" spans="1:9" ht="15.75" customHeight="1">
      <c r="A26" s="57" t="s">
        <v>107</v>
      </c>
      <c r="B26" s="67">
        <v>17371.9</v>
      </c>
      <c r="C26" s="67">
        <v>5102.26</v>
      </c>
      <c r="D26" s="67">
        <v>4521.29</v>
      </c>
      <c r="E26" s="51">
        <f t="shared" si="0"/>
        <v>26.02645651886092</v>
      </c>
      <c r="F26" s="51">
        <f t="shared" si="1"/>
        <v>88.61347716502098</v>
      </c>
      <c r="G26" s="67">
        <v>5102.26</v>
      </c>
      <c r="H26" s="51">
        <f t="shared" si="2"/>
        <v>88.61347716502098</v>
      </c>
      <c r="I26" s="67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7">
        <v>14680.1</v>
      </c>
      <c r="C28" s="67">
        <v>4800</v>
      </c>
      <c r="D28" s="67">
        <v>5072.39</v>
      </c>
      <c r="E28" s="51">
        <f t="shared" si="0"/>
        <v>34.55283002159386</v>
      </c>
      <c r="F28" s="51">
        <f t="shared" si="1"/>
        <v>105.67479166666666</v>
      </c>
      <c r="G28" s="67">
        <v>5722.68</v>
      </c>
      <c r="H28" s="51">
        <f t="shared" si="2"/>
        <v>88.6366178084394</v>
      </c>
      <c r="I28" s="67">
        <v>852.7</v>
      </c>
    </row>
    <row r="29" spans="1:9" ht="18.75" customHeight="1">
      <c r="A29" s="57" t="s">
        <v>91</v>
      </c>
      <c r="B29" s="67">
        <v>84.8</v>
      </c>
      <c r="C29" s="67">
        <v>29.2</v>
      </c>
      <c r="D29" s="67">
        <v>17.6</v>
      </c>
      <c r="E29" s="51">
        <f t="shared" si="0"/>
        <v>20.75471698113208</v>
      </c>
      <c r="F29" s="51">
        <f t="shared" si="1"/>
        <v>60.27397260273973</v>
      </c>
      <c r="G29" s="67">
        <v>16</v>
      </c>
      <c r="H29" s="51" t="s">
        <v>111</v>
      </c>
      <c r="I29" s="67">
        <v>4.8</v>
      </c>
    </row>
    <row r="30" spans="1:9" ht="26.25" customHeight="1">
      <c r="A30" s="57" t="s">
        <v>90</v>
      </c>
      <c r="B30" s="67">
        <v>50</v>
      </c>
      <c r="C30" s="67">
        <v>15</v>
      </c>
      <c r="D30" s="67">
        <v>20</v>
      </c>
      <c r="E30" s="51">
        <f t="shared" si="0"/>
        <v>40</v>
      </c>
      <c r="F30" s="51" t="s">
        <v>111</v>
      </c>
      <c r="G30" s="67">
        <v>15</v>
      </c>
      <c r="H30" s="51" t="s">
        <v>111</v>
      </c>
      <c r="I30" s="67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118</v>
      </c>
      <c r="B32" s="67">
        <v>0</v>
      </c>
      <c r="C32" s="67">
        <v>0</v>
      </c>
      <c r="D32" s="67">
        <v>0</v>
      </c>
      <c r="E32" s="51" t="s">
        <v>111</v>
      </c>
      <c r="F32" s="51" t="s">
        <v>111</v>
      </c>
      <c r="G32" s="67">
        <v>0</v>
      </c>
      <c r="H32" s="51" t="s">
        <v>111</v>
      </c>
      <c r="I32" s="67">
        <v>0</v>
      </c>
    </row>
    <row r="33" spans="1:9" ht="25.5">
      <c r="A33" s="57" t="s">
        <v>92</v>
      </c>
      <c r="B33" s="67">
        <v>0</v>
      </c>
      <c r="C33" s="67">
        <v>0</v>
      </c>
      <c r="D33" s="67">
        <v>0.07</v>
      </c>
      <c r="E33" s="51" t="s">
        <v>111</v>
      </c>
      <c r="F33" s="51" t="s">
        <v>111</v>
      </c>
      <c r="G33" s="67">
        <v>0.17</v>
      </c>
      <c r="H33" s="51" t="s">
        <v>111</v>
      </c>
      <c r="I33" s="67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7"/>
      <c r="C35" s="67"/>
      <c r="D35" s="67"/>
      <c r="E35" s="51" t="s">
        <v>112</v>
      </c>
      <c r="F35" s="51" t="e">
        <f t="shared" si="3"/>
        <v>#DIV/0!</v>
      </c>
      <c r="G35" s="67"/>
      <c r="H35" s="51" t="e">
        <f>$D:$D/$G:$G*100</f>
        <v>#DIV/0!</v>
      </c>
      <c r="I35" s="67"/>
    </row>
    <row r="36" spans="1:9" ht="76.5">
      <c r="A36" s="57" t="s">
        <v>119</v>
      </c>
      <c r="B36" s="67">
        <v>26368</v>
      </c>
      <c r="C36" s="67">
        <v>8500</v>
      </c>
      <c r="D36" s="67">
        <v>8460.16</v>
      </c>
      <c r="E36" s="51">
        <f>$D:$D/$B:$B*100</f>
        <v>32.08495145631068</v>
      </c>
      <c r="F36" s="51">
        <f t="shared" si="3"/>
        <v>99.53129411764706</v>
      </c>
      <c r="G36" s="67">
        <v>8491.4</v>
      </c>
      <c r="H36" s="51">
        <f>$D:$D/$G:$G*100</f>
        <v>99.63209835833902</v>
      </c>
      <c r="I36" s="67">
        <v>895.23</v>
      </c>
    </row>
    <row r="37" spans="1:9" ht="76.5">
      <c r="A37" s="57" t="s">
        <v>128</v>
      </c>
      <c r="B37" s="67">
        <v>628</v>
      </c>
      <c r="C37" s="67">
        <v>261.49</v>
      </c>
      <c r="D37" s="67">
        <v>379.84</v>
      </c>
      <c r="E37" s="51">
        <f>$D:$D/$B:$B*100</f>
        <v>60.48407643312102</v>
      </c>
      <c r="F37" s="51">
        <f t="shared" si="3"/>
        <v>145.25985697349802</v>
      </c>
      <c r="G37" s="67">
        <v>0.14</v>
      </c>
      <c r="H37" s="51" t="s">
        <v>111</v>
      </c>
      <c r="I37" s="67">
        <v>77.81</v>
      </c>
    </row>
    <row r="38" spans="1:9" ht="76.5">
      <c r="A38" s="57" t="s">
        <v>120</v>
      </c>
      <c r="B38" s="67">
        <v>530.18</v>
      </c>
      <c r="C38" s="67">
        <v>220.9</v>
      </c>
      <c r="D38" s="67">
        <v>118.88999999999999</v>
      </c>
      <c r="E38" s="51">
        <f>$D:$D/$B:$B*100</f>
        <v>22.4244596174884</v>
      </c>
      <c r="F38" s="51">
        <f t="shared" si="3"/>
        <v>53.82073336351289</v>
      </c>
      <c r="G38" s="67">
        <v>124.07</v>
      </c>
      <c r="H38" s="51">
        <f>$D:$D/$G:$G*100</f>
        <v>95.82493753526235</v>
      </c>
      <c r="I38" s="67">
        <v>27.13</v>
      </c>
    </row>
    <row r="39" spans="1:9" ht="38.25">
      <c r="A39" s="57" t="s">
        <v>121</v>
      </c>
      <c r="B39" s="67">
        <v>19213.07</v>
      </c>
      <c r="C39" s="67">
        <v>8000</v>
      </c>
      <c r="D39" s="67">
        <v>4693.74</v>
      </c>
      <c r="E39" s="51">
        <f>$D:$D/$B:$B*100</f>
        <v>24.42993233252156</v>
      </c>
      <c r="F39" s="51">
        <f t="shared" si="3"/>
        <v>58.67175</v>
      </c>
      <c r="G39" s="67">
        <v>6230.32</v>
      </c>
      <c r="H39" s="51">
        <f>$D:$D/$G:$G*100</f>
        <v>75.33706133874344</v>
      </c>
      <c r="I39" s="67">
        <v>381.77</v>
      </c>
    </row>
    <row r="40" spans="1:9" ht="51">
      <c r="A40" s="57" t="s">
        <v>142</v>
      </c>
      <c r="B40" s="67"/>
      <c r="C40" s="67">
        <v>0</v>
      </c>
      <c r="D40" s="67">
        <v>7.01</v>
      </c>
      <c r="E40" s="51"/>
      <c r="F40" s="51" t="e">
        <f t="shared" si="3"/>
        <v>#DIV/0!</v>
      </c>
      <c r="G40" s="67"/>
      <c r="H40" s="51"/>
      <c r="I40" s="67">
        <v>0</v>
      </c>
    </row>
    <row r="41" spans="1:9" ht="51">
      <c r="A41" s="57" t="s">
        <v>122</v>
      </c>
      <c r="B41" s="67">
        <v>691</v>
      </c>
      <c r="C41" s="67">
        <v>691</v>
      </c>
      <c r="D41" s="67">
        <v>445.23</v>
      </c>
      <c r="E41" s="51">
        <f>$D:$D/$B:$B*100</f>
        <v>64.4327062228654</v>
      </c>
      <c r="F41" s="51" t="s">
        <v>111</v>
      </c>
      <c r="G41" s="67">
        <v>690.92</v>
      </c>
      <c r="H41" s="51" t="s">
        <v>111</v>
      </c>
      <c r="I41" s="67">
        <v>341.58</v>
      </c>
    </row>
    <row r="42" spans="1:9" ht="76.5">
      <c r="A42" s="61" t="s">
        <v>123</v>
      </c>
      <c r="B42" s="67">
        <v>3442.45</v>
      </c>
      <c r="C42" s="67">
        <v>1465</v>
      </c>
      <c r="D42" s="67">
        <v>1572.78</v>
      </c>
      <c r="E42" s="51">
        <f>$D:$D/$B:$B*100</f>
        <v>45.687809554241895</v>
      </c>
      <c r="F42" s="51">
        <f>$D:$D/$C:$C*100</f>
        <v>107.35699658703071</v>
      </c>
      <c r="G42" s="67">
        <v>1105.73</v>
      </c>
      <c r="H42" s="51">
        <f>$D:$D/$G:$G*100</f>
        <v>142.23906378591516</v>
      </c>
      <c r="I42" s="67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7">
        <v>0</v>
      </c>
      <c r="C46" s="67">
        <v>0</v>
      </c>
      <c r="D46" s="67">
        <v>413.05</v>
      </c>
      <c r="E46" s="51" t="s">
        <v>111</v>
      </c>
      <c r="F46" s="51" t="s">
        <v>111</v>
      </c>
      <c r="G46" s="67">
        <v>0</v>
      </c>
      <c r="H46" s="51" t="s">
        <v>111</v>
      </c>
      <c r="I46" s="67">
        <v>413.05</v>
      </c>
    </row>
    <row r="47" spans="1:9" ht="76.5">
      <c r="A47" s="57" t="s">
        <v>95</v>
      </c>
      <c r="B47" s="67">
        <v>97.5</v>
      </c>
      <c r="C47" s="67">
        <v>61</v>
      </c>
      <c r="D47" s="67">
        <v>98.3</v>
      </c>
      <c r="E47" s="51" t="s">
        <v>112</v>
      </c>
      <c r="F47" s="51">
        <f aca="true" t="shared" si="4" ref="F47:F59">$D:$D/$C:$C*100</f>
        <v>161.14754098360655</v>
      </c>
      <c r="G47" s="67">
        <v>62.82</v>
      </c>
      <c r="H47" s="51">
        <f aca="true" t="shared" si="5" ref="H47:H52">$D:$D/$G:$G*100</f>
        <v>156.47882839859918</v>
      </c>
      <c r="I47" s="67">
        <v>24.38</v>
      </c>
    </row>
    <row r="48" spans="1:9" ht="12.75">
      <c r="A48" s="61" t="s">
        <v>93</v>
      </c>
      <c r="B48" s="67">
        <v>1400</v>
      </c>
      <c r="C48" s="67">
        <v>440</v>
      </c>
      <c r="D48" s="67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7">
        <v>1035.17</v>
      </c>
      <c r="H48" s="51">
        <f t="shared" si="5"/>
        <v>81.01471255928978</v>
      </c>
      <c r="I48" s="67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129</v>
      </c>
      <c r="B50" s="67"/>
      <c r="C50" s="67"/>
      <c r="D50" s="67"/>
      <c r="E50" s="51" t="e">
        <f t="shared" si="6"/>
        <v>#DIV/0!</v>
      </c>
      <c r="F50" s="51" t="e">
        <f t="shared" si="4"/>
        <v>#DIV/0!</v>
      </c>
      <c r="G50" s="67"/>
      <c r="H50" s="51" t="e">
        <f t="shared" si="5"/>
        <v>#DIV/0!</v>
      </c>
      <c r="I50" s="67"/>
    </row>
    <row r="51" spans="1:9" ht="89.25" hidden="1">
      <c r="A51" s="57" t="s">
        <v>130</v>
      </c>
      <c r="B51" s="67"/>
      <c r="C51" s="67"/>
      <c r="D51" s="67"/>
      <c r="E51" s="51" t="e">
        <f t="shared" si="6"/>
        <v>#DIV/0!</v>
      </c>
      <c r="F51" s="51" t="e">
        <f t="shared" si="4"/>
        <v>#DIV/0!</v>
      </c>
      <c r="G51" s="67"/>
      <c r="H51" s="51" t="e">
        <f t="shared" si="5"/>
        <v>#DIV/0!</v>
      </c>
      <c r="I51" s="67"/>
    </row>
    <row r="52" spans="1:9" ht="14.25" customHeight="1" hidden="1">
      <c r="A52" s="57" t="s">
        <v>131</v>
      </c>
      <c r="B52" s="67"/>
      <c r="C52" s="67"/>
      <c r="D52" s="67"/>
      <c r="E52" s="51" t="e">
        <f t="shared" si="6"/>
        <v>#DIV/0!</v>
      </c>
      <c r="F52" s="51" t="e">
        <f t="shared" si="4"/>
        <v>#DIV/0!</v>
      </c>
      <c r="G52" s="67"/>
      <c r="H52" s="51" t="e">
        <f t="shared" si="5"/>
        <v>#DIV/0!</v>
      </c>
      <c r="I52" s="67"/>
    </row>
    <row r="53" spans="1:9" ht="63.75" hidden="1">
      <c r="A53" s="57" t="s">
        <v>132</v>
      </c>
      <c r="B53" s="67"/>
      <c r="C53" s="67"/>
      <c r="D53" s="67"/>
      <c r="E53" s="51" t="e">
        <f t="shared" si="6"/>
        <v>#DIV/0!</v>
      </c>
      <c r="F53" s="51" t="e">
        <f t="shared" si="4"/>
        <v>#DIV/0!</v>
      </c>
      <c r="G53" s="67"/>
      <c r="H53" s="51" t="s">
        <v>112</v>
      </c>
      <c r="I53" s="67"/>
    </row>
    <row r="54" spans="1:9" ht="63.75" hidden="1">
      <c r="A54" s="57" t="s">
        <v>133</v>
      </c>
      <c r="B54" s="67"/>
      <c r="C54" s="67"/>
      <c r="D54" s="67"/>
      <c r="E54" s="51" t="s">
        <v>112</v>
      </c>
      <c r="F54" s="51" t="e">
        <f t="shared" si="4"/>
        <v>#DIV/0!</v>
      </c>
      <c r="G54" s="67"/>
      <c r="H54" s="51" t="e">
        <f>$D:$D/$G:$G*100</f>
        <v>#DIV/0!</v>
      </c>
      <c r="I54" s="67"/>
    </row>
    <row r="55" spans="1:9" ht="63.75" hidden="1">
      <c r="A55" s="57" t="s">
        <v>134</v>
      </c>
      <c r="B55" s="67"/>
      <c r="C55" s="67"/>
      <c r="D55" s="67"/>
      <c r="E55" s="51" t="e">
        <f>$D:$D/$B:$B*100</f>
        <v>#DIV/0!</v>
      </c>
      <c r="F55" s="51" t="e">
        <f t="shared" si="4"/>
        <v>#DIV/0!</v>
      </c>
      <c r="G55" s="67"/>
      <c r="H55" s="51" t="e">
        <f>$D:$D/$G:$G*100</f>
        <v>#DIV/0!</v>
      </c>
      <c r="I55" s="67"/>
    </row>
    <row r="56" spans="1:9" ht="76.5" hidden="1">
      <c r="A56" s="57" t="s">
        <v>135</v>
      </c>
      <c r="B56" s="67"/>
      <c r="C56" s="67"/>
      <c r="D56" s="67"/>
      <c r="E56" s="51" t="e">
        <f>$D:$D/$B:$B*100</f>
        <v>#DIV/0!</v>
      </c>
      <c r="F56" s="51" t="e">
        <f t="shared" si="4"/>
        <v>#DIV/0!</v>
      </c>
      <c r="G56" s="67"/>
      <c r="H56" s="51" t="e">
        <f>$D:$D/$G:$G*100</f>
        <v>#DIV/0!</v>
      </c>
      <c r="I56" s="67"/>
    </row>
    <row r="57" spans="1:9" ht="52.5" customHeight="1" hidden="1">
      <c r="A57" s="57" t="s">
        <v>136</v>
      </c>
      <c r="B57" s="67"/>
      <c r="C57" s="67"/>
      <c r="D57" s="67"/>
      <c r="E57" s="51" t="e">
        <f>$D:$D/$B:$B*100</f>
        <v>#DIV/0!</v>
      </c>
      <c r="F57" s="51" t="e">
        <f t="shared" si="4"/>
        <v>#DIV/0!</v>
      </c>
      <c r="G57" s="67"/>
      <c r="H57" s="51" t="e">
        <f>$D:$D/$G:$G*100</f>
        <v>#DIV/0!</v>
      </c>
      <c r="I57" s="67"/>
    </row>
    <row r="58" spans="1:9" ht="76.5" hidden="1">
      <c r="A58" s="57" t="s">
        <v>137</v>
      </c>
      <c r="B58" s="67"/>
      <c r="C58" s="67"/>
      <c r="D58" s="67"/>
      <c r="E58" s="51" t="s">
        <v>111</v>
      </c>
      <c r="F58" s="51" t="e">
        <f t="shared" si="4"/>
        <v>#DIV/0!</v>
      </c>
      <c r="G58" s="67"/>
      <c r="H58" s="51" t="s">
        <v>111</v>
      </c>
      <c r="I58" s="67"/>
    </row>
    <row r="59" spans="1:9" ht="12.75" hidden="1">
      <c r="A59" s="57" t="s">
        <v>138</v>
      </c>
      <c r="B59" s="67"/>
      <c r="C59" s="67"/>
      <c r="D59" s="67"/>
      <c r="E59" s="51" t="e">
        <f aca="true" t="shared" si="7" ref="E59:E67">$D:$D/$B:$B*100</f>
        <v>#DIV/0!</v>
      </c>
      <c r="F59" s="51" t="e">
        <f t="shared" si="4"/>
        <v>#DIV/0!</v>
      </c>
      <c r="G59" s="67"/>
      <c r="H59" s="51" t="s">
        <v>112</v>
      </c>
      <c r="I59" s="67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7">
        <v>473017.9</v>
      </c>
      <c r="C64" s="67">
        <v>188527.6</v>
      </c>
      <c r="D64" s="67">
        <v>188527.6</v>
      </c>
      <c r="E64" s="51">
        <f t="shared" si="7"/>
        <v>39.8563352465097</v>
      </c>
      <c r="F64" s="51">
        <f t="shared" si="9"/>
        <v>100</v>
      </c>
      <c r="G64" s="67">
        <v>163738.28</v>
      </c>
      <c r="H64" s="51">
        <f t="shared" si="8"/>
        <v>115.13959960981634</v>
      </c>
      <c r="I64" s="67">
        <v>26293.6</v>
      </c>
    </row>
    <row r="65" spans="1:9" ht="13.5" customHeight="1">
      <c r="A65" s="57" t="s">
        <v>109</v>
      </c>
      <c r="B65" s="67">
        <v>495378.37</v>
      </c>
      <c r="C65" s="67">
        <v>29735.61</v>
      </c>
      <c r="D65" s="67">
        <v>29735.620000000003</v>
      </c>
      <c r="E65" s="51">
        <f t="shared" si="7"/>
        <v>6.002607663309966</v>
      </c>
      <c r="F65" s="51">
        <f t="shared" si="9"/>
        <v>100.000033629712</v>
      </c>
      <c r="G65" s="67">
        <v>48973.2</v>
      </c>
      <c r="H65" s="51">
        <f t="shared" si="8"/>
        <v>60.71814788496567</v>
      </c>
      <c r="I65" s="67">
        <v>9070.65</v>
      </c>
    </row>
    <row r="66" spans="1:9" ht="13.5" customHeight="1">
      <c r="A66" s="57" t="s">
        <v>110</v>
      </c>
      <c r="B66" s="67">
        <v>1010703.86</v>
      </c>
      <c r="C66" s="67">
        <v>385369.01</v>
      </c>
      <c r="D66" s="67">
        <v>385369.02</v>
      </c>
      <c r="E66" s="51">
        <f t="shared" si="7"/>
        <v>38.128776909984296</v>
      </c>
      <c r="F66" s="51">
        <f t="shared" si="9"/>
        <v>100.00000259491546</v>
      </c>
      <c r="G66" s="67">
        <v>364679.03</v>
      </c>
      <c r="H66" s="51">
        <f t="shared" si="8"/>
        <v>105.67347949784774</v>
      </c>
      <c r="I66" s="67">
        <v>105610.9</v>
      </c>
    </row>
    <row r="67" spans="1:9" ht="12.75">
      <c r="A67" s="2" t="s">
        <v>124</v>
      </c>
      <c r="B67" s="67">
        <v>19931.399999999998</v>
      </c>
      <c r="C67" s="67">
        <v>2951.6099999999997</v>
      </c>
      <c r="D67" s="67">
        <v>2951.6099999999997</v>
      </c>
      <c r="E67" s="51">
        <f t="shared" si="7"/>
        <v>14.80884433607273</v>
      </c>
      <c r="F67" s="51" t="s">
        <v>111</v>
      </c>
      <c r="G67" s="67">
        <v>1584.58</v>
      </c>
      <c r="H67" s="51" t="s">
        <v>111</v>
      </c>
      <c r="I67" s="67">
        <v>2745.95</v>
      </c>
    </row>
    <row r="68" spans="1:9" ht="12.75">
      <c r="A68" s="60" t="s">
        <v>113</v>
      </c>
      <c r="B68" s="67"/>
      <c r="C68" s="67"/>
      <c r="D68" s="67"/>
      <c r="E68" s="51" t="s">
        <v>112</v>
      </c>
      <c r="F68" s="51" t="s">
        <v>111</v>
      </c>
      <c r="G68" s="67">
        <v>0</v>
      </c>
      <c r="H68" s="51" t="s">
        <v>112</v>
      </c>
      <c r="I68" s="67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2" t="s">
        <v>22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1747.7000000000041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D74-апрель!D75</f>
        <v>-226.70000000000005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D75-апрель!D76</f>
        <v>-231.4000000000001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D76-апрель!D77</f>
        <v>-856.6999999999971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D77-апрель!D78</f>
        <v>-28.4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D78-апрель!D79</f>
        <v>874.3999999999996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D79-апрель!D80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D80-апрель!D81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D81-апрель!D82</f>
        <v>2216.500000000002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D82-апрель!D83</f>
        <v>24.099999999999994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D83-апрель!D84</f>
        <v>-349.6999999999998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1800.1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D85-апрель!D86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D86-апрель!D87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D87-апрель!D88</f>
        <v>1094.1000000000004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D88-апрель!D89</f>
        <v>86.29999999999927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D89-апрель!D90</f>
        <v>619.7000000000003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-8617.4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2">
        <v>0</v>
      </c>
      <c r="H91" s="29">
        <v>0</v>
      </c>
      <c r="I91" s="36">
        <f>D91-апрель!D92</f>
        <v>-7815.7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D92-апрель!D93</f>
        <v>-23.900000000000002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D93-апрель!D94</f>
        <v>616.7000000000007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D94-апрель!D95</f>
        <v>-1394.5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149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125319.40000000001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D98-апрель!D99</f>
        <v>42179.70000000001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D99-апрель!D100</f>
        <v>62576.5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D100-апрель!D101</f>
        <v>13062.599999999999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D101-апрель!D102</f>
        <v>339.69999999999993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D102-апрель!D103</f>
        <v>-324.3000000000002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D103-апрель!D104</f>
        <v>7485.200000000004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4456.700000000002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D105-апрель!D106</f>
        <v>3665.9000000000015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D106-апрель!D107</f>
        <v>790.8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D107-апрель!D108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D108-апрель!D109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D109-апрель!D110</f>
        <v>-6975.0999999999985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D110-апрель!D111</f>
        <v>-63.200000000000045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D111-апрель!D112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D112-апрель!D113</f>
        <v>-7738.9000000000015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D113-апрель!D114</f>
        <v>480.5999999999999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D114-апрель!D115</f>
        <v>346.4000000000001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D115-апрель!D116</f>
        <v>-1213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D116-апрель!D117</f>
        <v>-1145.5999999999985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D117-апрель!D118</f>
        <v>-81.59999999999991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D118-апрель!D119</f>
        <v>14.199999999999818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D119-апрель!D120</f>
        <v>0.1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D120-апрель!D121</f>
        <v>0.1</v>
      </c>
    </row>
    <row r="121" spans="1:9" ht="18.75" customHeight="1">
      <c r="A121" s="82" t="s">
        <v>55</v>
      </c>
      <c r="B121" s="80">
        <f>B73+B82+B83+B84+B90+B97+B104+B107+B109+B115+B119+B95</f>
        <v>2472458.3999999994</v>
      </c>
      <c r="C121" s="80">
        <f>C73+C82+C83+C84+C90+C97+C104+C107+C109+C115+C119+C95</f>
        <v>774254.1</v>
      </c>
      <c r="D121" s="80">
        <f>D73+D82+D83+D84+D90+D97+D104+D107+D109+D115+D119+D95</f>
        <v>725225.5000000001</v>
      </c>
      <c r="E121" s="83">
        <f>$D:$D/$B:$B*100</f>
        <v>29.332161867718394</v>
      </c>
      <c r="F121" s="83">
        <f>$D:$D/$C:$C*100</f>
        <v>93.6676344368083</v>
      </c>
      <c r="G121" s="80">
        <f>G73+G84+G90+G97+G104+G107+G109+G115+G119+G82+G83</f>
        <v>685928</v>
      </c>
      <c r="H121" s="83">
        <f>$D:$D/$G:$G*100</f>
        <v>105.7290998472143</v>
      </c>
      <c r="I121" s="80">
        <f>I73+I82+I83+I84+I90+I97+I104+I107+I109+I115+I119+I95</f>
        <v>116197.40000000002</v>
      </c>
    </row>
    <row r="122" spans="1:9" ht="17.25" customHeight="1">
      <c r="A122" s="81" t="s">
        <v>56</v>
      </c>
      <c r="B122" s="80">
        <f>B71-B121</f>
        <v>-33376.589999999385</v>
      </c>
      <c r="C122" s="80">
        <f>C71-C121</f>
        <v>-14338.889999999781</v>
      </c>
      <c r="D122" s="80">
        <f>D71-D121</f>
        <v>33342.42999999982</v>
      </c>
      <c r="E122" s="80">
        <f>E71-E121</f>
        <v>1.7683910899538162</v>
      </c>
      <c r="F122" s="80"/>
      <c r="G122" s="80">
        <f>G71-G121</f>
        <v>47880.01000000001</v>
      </c>
      <c r="H122" s="80"/>
      <c r="I122" s="80">
        <f>D122-апрель!D123</f>
        <v>-38690.87000000011</v>
      </c>
    </row>
    <row r="123" spans="1:9" ht="24" customHeight="1">
      <c r="A123" s="1" t="s">
        <v>57</v>
      </c>
      <c r="B123" s="28" t="s">
        <v>127</v>
      </c>
      <c r="C123" s="28"/>
      <c r="D123" s="28" t="s">
        <v>150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0">
        <f>D124-апрель!D125</f>
        <v>-49048.5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4">
        <f>D125-апрель!D126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4">
        <f>D126-апрель!D127</f>
        <v>-17115.300000000003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4">
        <f>D127-апрель!D128</f>
        <v>-31933.199999999997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4">
        <f>D128-апрель!D129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4">
        <f>D129-апрель!D130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4">
        <f>D130-апрель!D131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7" t="s">
        <v>145</v>
      </c>
      <c r="C136" s="24" t="s">
        <v>146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147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148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6">
        <f>G11+G12+G13+G14</f>
        <v>92915.8</v>
      </c>
      <c r="H10" s="56">
        <f t="shared" si="2"/>
        <v>101.35284849293662</v>
      </c>
      <c r="I10" s="66">
        <f>I11+I12+I13+I14</f>
        <v>17037.64</v>
      </c>
    </row>
    <row r="11" spans="1:9" ht="12.75" customHeight="1">
      <c r="A11" s="57" t="s">
        <v>74</v>
      </c>
      <c r="B11" s="67">
        <v>258218.54</v>
      </c>
      <c r="C11" s="67">
        <v>92000</v>
      </c>
      <c r="D11" s="67">
        <v>91807.69</v>
      </c>
      <c r="E11" s="51">
        <f t="shared" si="0"/>
        <v>35.554259581825534</v>
      </c>
      <c r="F11" s="51">
        <f t="shared" si="1"/>
        <v>99.79096739130435</v>
      </c>
      <c r="G11" s="67">
        <v>90455.84999999999</v>
      </c>
      <c r="H11" s="51">
        <f t="shared" si="2"/>
        <v>101.49447492892942</v>
      </c>
      <c r="I11" s="67">
        <v>16542.63</v>
      </c>
    </row>
    <row r="12" spans="1:9" ht="12.75" customHeight="1">
      <c r="A12" s="57" t="s">
        <v>75</v>
      </c>
      <c r="B12" s="67">
        <v>4039.82</v>
      </c>
      <c r="C12" s="67">
        <v>210</v>
      </c>
      <c r="D12" s="67">
        <v>473.37</v>
      </c>
      <c r="E12" s="51">
        <f t="shared" si="0"/>
        <v>11.717601279264917</v>
      </c>
      <c r="F12" s="51">
        <f t="shared" si="1"/>
        <v>225.4142857142857</v>
      </c>
      <c r="G12" s="67">
        <v>257.14000000000004</v>
      </c>
      <c r="H12" s="51">
        <f t="shared" si="2"/>
        <v>184.09037878198643</v>
      </c>
      <c r="I12" s="67">
        <v>185.54</v>
      </c>
    </row>
    <row r="13" spans="1:9" ht="12.75" customHeight="1">
      <c r="A13" s="57" t="s">
        <v>76</v>
      </c>
      <c r="B13" s="67">
        <v>4853.42</v>
      </c>
      <c r="C13" s="67">
        <v>930</v>
      </c>
      <c r="D13" s="67">
        <v>345.40000000000003</v>
      </c>
      <c r="E13" s="51">
        <f t="shared" si="0"/>
        <v>7.116631159058974</v>
      </c>
      <c r="F13" s="51">
        <f t="shared" si="1"/>
        <v>37.13978494623657</v>
      </c>
      <c r="G13" s="67">
        <v>876.32</v>
      </c>
      <c r="H13" s="51">
        <f t="shared" si="2"/>
        <v>39.41482563447143</v>
      </c>
      <c r="I13" s="67">
        <v>-0.45</v>
      </c>
    </row>
    <row r="14" spans="1:9" ht="12.75" customHeight="1">
      <c r="A14" s="58" t="s">
        <v>78</v>
      </c>
      <c r="B14" s="67">
        <v>2903.86</v>
      </c>
      <c r="C14" s="67">
        <v>1100</v>
      </c>
      <c r="D14" s="67">
        <v>1546.35</v>
      </c>
      <c r="E14" s="51">
        <f t="shared" si="0"/>
        <v>53.25153416487021</v>
      </c>
      <c r="F14" s="51">
        <f t="shared" si="1"/>
        <v>140.5772727272727</v>
      </c>
      <c r="G14" s="67">
        <v>1326.49</v>
      </c>
      <c r="H14" s="51">
        <f t="shared" si="2"/>
        <v>116.57456897526555</v>
      </c>
      <c r="I14" s="67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7">
        <v>10865.8</v>
      </c>
      <c r="C16" s="78">
        <v>4167.41</v>
      </c>
      <c r="D16" s="78">
        <v>3865.11</v>
      </c>
      <c r="E16" s="51">
        <f t="shared" si="0"/>
        <v>35.57133391006645</v>
      </c>
      <c r="F16" s="51">
        <f t="shared" si="1"/>
        <v>92.74609409681314</v>
      </c>
      <c r="G16" s="67">
        <v>4167.41</v>
      </c>
      <c r="H16" s="51">
        <f t="shared" si="2"/>
        <v>92.74609409681314</v>
      </c>
      <c r="I16" s="79">
        <v>679.25</v>
      </c>
    </row>
    <row r="17" spans="1:9" ht="12.75" customHeight="1">
      <c r="A17" s="39" t="s">
        <v>84</v>
      </c>
      <c r="B17" s="67">
        <v>56</v>
      </c>
      <c r="C17" s="78">
        <v>25</v>
      </c>
      <c r="D17" s="78">
        <v>24.62</v>
      </c>
      <c r="E17" s="51">
        <f t="shared" si="0"/>
        <v>43.964285714285715</v>
      </c>
      <c r="F17" s="51">
        <f t="shared" si="1"/>
        <v>98.48</v>
      </c>
      <c r="G17" s="67">
        <v>31.309999999999995</v>
      </c>
      <c r="H17" s="51">
        <f t="shared" si="2"/>
        <v>78.63302459278188</v>
      </c>
      <c r="I17" s="79">
        <v>5.5</v>
      </c>
    </row>
    <row r="18" spans="1:9" ht="51">
      <c r="A18" s="39" t="s">
        <v>85</v>
      </c>
      <c r="B18" s="67">
        <v>14192.6</v>
      </c>
      <c r="C18" s="78">
        <v>5784.05</v>
      </c>
      <c r="D18" s="78">
        <v>5138.2699999999995</v>
      </c>
      <c r="E18" s="51">
        <f t="shared" si="0"/>
        <v>36.203866803827346</v>
      </c>
      <c r="F18" s="51">
        <f t="shared" si="1"/>
        <v>88.83515875554325</v>
      </c>
      <c r="G18" s="67">
        <v>5784.05</v>
      </c>
      <c r="H18" s="51">
        <f t="shared" si="2"/>
        <v>88.83515875554325</v>
      </c>
      <c r="I18" s="79">
        <v>757.7</v>
      </c>
    </row>
    <row r="19" spans="1:9" ht="51" customHeight="1">
      <c r="A19" s="39" t="s">
        <v>86</v>
      </c>
      <c r="B19" s="67">
        <v>-1402.4</v>
      </c>
      <c r="C19" s="78">
        <v>-700</v>
      </c>
      <c r="D19" s="78">
        <v>-809.82</v>
      </c>
      <c r="E19" s="51">
        <f t="shared" si="0"/>
        <v>57.74529378208785</v>
      </c>
      <c r="F19" s="51">
        <f t="shared" si="1"/>
        <v>115.68857142857144</v>
      </c>
      <c r="G19" s="67">
        <v>-757.87</v>
      </c>
      <c r="H19" s="51">
        <f t="shared" si="2"/>
        <v>106.85473761990842</v>
      </c>
      <c r="I19" s="79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7">
        <v>32762</v>
      </c>
      <c r="C21" s="67">
        <v>14665.49</v>
      </c>
      <c r="D21" s="67">
        <v>14500.87</v>
      </c>
      <c r="E21" s="51">
        <f t="shared" si="0"/>
        <v>44.26124778707039</v>
      </c>
      <c r="F21" s="51">
        <f t="shared" si="1"/>
        <v>98.87750085404579</v>
      </c>
      <c r="G21" s="67">
        <v>14665.83</v>
      </c>
      <c r="H21" s="51">
        <f t="shared" si="2"/>
        <v>98.87520856303395</v>
      </c>
      <c r="I21" s="67">
        <v>776.63</v>
      </c>
    </row>
    <row r="22" spans="1:9" ht="15" customHeight="1">
      <c r="A22" s="57" t="s">
        <v>87</v>
      </c>
      <c r="B22" s="67">
        <v>895.2</v>
      </c>
      <c r="C22" s="67">
        <v>750</v>
      </c>
      <c r="D22" s="67">
        <v>552.66</v>
      </c>
      <c r="E22" s="51">
        <f t="shared" si="0"/>
        <v>61.73592493297586</v>
      </c>
      <c r="F22" s="51">
        <f t="shared" si="1"/>
        <v>73.688</v>
      </c>
      <c r="G22" s="67">
        <v>791.92</v>
      </c>
      <c r="H22" s="51">
        <f t="shared" si="2"/>
        <v>69.78735225780382</v>
      </c>
      <c r="I22" s="67">
        <v>427.49</v>
      </c>
    </row>
    <row r="23" spans="1:9" ht="28.5" customHeight="1">
      <c r="A23" s="57" t="s">
        <v>88</v>
      </c>
      <c r="B23" s="67">
        <v>959</v>
      </c>
      <c r="C23" s="67">
        <v>196.56</v>
      </c>
      <c r="D23" s="67">
        <v>256.78000000000003</v>
      </c>
      <c r="E23" s="51">
        <f t="shared" si="0"/>
        <v>26.775808133472367</v>
      </c>
      <c r="F23" s="51">
        <f t="shared" si="1"/>
        <v>130.63695563695566</v>
      </c>
      <c r="G23" s="67">
        <v>196.56</v>
      </c>
      <c r="H23" s="51">
        <f t="shared" si="2"/>
        <v>130.63695563695566</v>
      </c>
      <c r="I23" s="67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7">
        <v>18923.7</v>
      </c>
      <c r="C25" s="67">
        <v>1900</v>
      </c>
      <c r="D25" s="67">
        <v>1890.08</v>
      </c>
      <c r="E25" s="51">
        <f t="shared" si="0"/>
        <v>9.987898772438793</v>
      </c>
      <c r="F25" s="51">
        <f t="shared" si="1"/>
        <v>99.4778947368421</v>
      </c>
      <c r="G25" s="67">
        <v>1611.45</v>
      </c>
      <c r="H25" s="51">
        <f t="shared" si="2"/>
        <v>117.29063886561792</v>
      </c>
      <c r="I25" s="67">
        <v>295.6</v>
      </c>
    </row>
    <row r="26" spans="1:9" ht="15.75" customHeight="1">
      <c r="A26" s="57" t="s">
        <v>107</v>
      </c>
      <c r="B26" s="67">
        <v>17371.9</v>
      </c>
      <c r="C26" s="67">
        <v>5102.26</v>
      </c>
      <c r="D26" s="67">
        <v>4521.29</v>
      </c>
      <c r="E26" s="51">
        <f t="shared" si="0"/>
        <v>26.02645651886092</v>
      </c>
      <c r="F26" s="51">
        <f t="shared" si="1"/>
        <v>88.61347716502098</v>
      </c>
      <c r="G26" s="67">
        <v>5102.26</v>
      </c>
      <c r="H26" s="51">
        <f t="shared" si="2"/>
        <v>88.61347716502098</v>
      </c>
      <c r="I26" s="67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7">
        <v>14680.1</v>
      </c>
      <c r="C28" s="67">
        <v>4800</v>
      </c>
      <c r="D28" s="67">
        <v>5072.39</v>
      </c>
      <c r="E28" s="51">
        <f t="shared" si="0"/>
        <v>34.55283002159386</v>
      </c>
      <c r="F28" s="51">
        <f t="shared" si="1"/>
        <v>105.67479166666666</v>
      </c>
      <c r="G28" s="67">
        <v>5722.68</v>
      </c>
      <c r="H28" s="51">
        <f t="shared" si="2"/>
        <v>88.6366178084394</v>
      </c>
      <c r="I28" s="67">
        <v>852.7</v>
      </c>
    </row>
    <row r="29" spans="1:9" ht="18.75" customHeight="1">
      <c r="A29" s="57" t="s">
        <v>91</v>
      </c>
      <c r="B29" s="67">
        <v>84.8</v>
      </c>
      <c r="C29" s="67">
        <v>29.2</v>
      </c>
      <c r="D29" s="67">
        <v>17.6</v>
      </c>
      <c r="E29" s="51">
        <f t="shared" si="0"/>
        <v>20.75471698113208</v>
      </c>
      <c r="F29" s="51">
        <f t="shared" si="1"/>
        <v>60.27397260273973</v>
      </c>
      <c r="G29" s="67">
        <v>16</v>
      </c>
      <c r="H29" s="51" t="s">
        <v>111</v>
      </c>
      <c r="I29" s="67">
        <v>4.8</v>
      </c>
    </row>
    <row r="30" spans="1:9" ht="26.25" customHeight="1">
      <c r="A30" s="57" t="s">
        <v>90</v>
      </c>
      <c r="B30" s="67">
        <v>50</v>
      </c>
      <c r="C30" s="67">
        <v>15</v>
      </c>
      <c r="D30" s="67">
        <v>20</v>
      </c>
      <c r="E30" s="51">
        <f t="shared" si="0"/>
        <v>40</v>
      </c>
      <c r="F30" s="51" t="s">
        <v>111</v>
      </c>
      <c r="G30" s="67">
        <v>15</v>
      </c>
      <c r="H30" s="51" t="s">
        <v>111</v>
      </c>
      <c r="I30" s="67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118</v>
      </c>
      <c r="B32" s="67">
        <v>0</v>
      </c>
      <c r="C32" s="67">
        <v>0</v>
      </c>
      <c r="D32" s="67">
        <v>0</v>
      </c>
      <c r="E32" s="51" t="s">
        <v>111</v>
      </c>
      <c r="F32" s="51" t="s">
        <v>111</v>
      </c>
      <c r="G32" s="67">
        <v>0</v>
      </c>
      <c r="H32" s="51" t="s">
        <v>111</v>
      </c>
      <c r="I32" s="67">
        <v>0</v>
      </c>
    </row>
    <row r="33" spans="1:9" ht="25.5">
      <c r="A33" s="57" t="s">
        <v>92</v>
      </c>
      <c r="B33" s="67">
        <v>0</v>
      </c>
      <c r="C33" s="67">
        <v>0</v>
      </c>
      <c r="D33" s="67">
        <v>0.07</v>
      </c>
      <c r="E33" s="51" t="s">
        <v>111</v>
      </c>
      <c r="F33" s="51" t="s">
        <v>111</v>
      </c>
      <c r="G33" s="67">
        <v>0.17</v>
      </c>
      <c r="H33" s="51" t="s">
        <v>111</v>
      </c>
      <c r="I33" s="67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7"/>
      <c r="C35" s="67"/>
      <c r="D35" s="67"/>
      <c r="E35" s="51" t="s">
        <v>112</v>
      </c>
      <c r="F35" s="51" t="e">
        <f t="shared" si="3"/>
        <v>#DIV/0!</v>
      </c>
      <c r="G35" s="67"/>
      <c r="H35" s="51" t="e">
        <f>$D:$D/$G:$G*100</f>
        <v>#DIV/0!</v>
      </c>
      <c r="I35" s="67"/>
    </row>
    <row r="36" spans="1:9" ht="76.5">
      <c r="A36" s="57" t="s">
        <v>119</v>
      </c>
      <c r="B36" s="67">
        <v>26368</v>
      </c>
      <c r="C36" s="67">
        <v>8500</v>
      </c>
      <c r="D36" s="67">
        <v>8460.16</v>
      </c>
      <c r="E36" s="51">
        <f>$D:$D/$B:$B*100</f>
        <v>32.08495145631068</v>
      </c>
      <c r="F36" s="51">
        <f t="shared" si="3"/>
        <v>99.53129411764706</v>
      </c>
      <c r="G36" s="67">
        <v>8491.4</v>
      </c>
      <c r="H36" s="51">
        <f>$D:$D/$G:$G*100</f>
        <v>99.63209835833902</v>
      </c>
      <c r="I36" s="67">
        <v>895.23</v>
      </c>
    </row>
    <row r="37" spans="1:9" ht="76.5">
      <c r="A37" s="57" t="s">
        <v>128</v>
      </c>
      <c r="B37" s="67">
        <v>628</v>
      </c>
      <c r="C37" s="67">
        <v>261.49</v>
      </c>
      <c r="D37" s="67">
        <v>379.84</v>
      </c>
      <c r="E37" s="51">
        <f>$D:$D/$B:$B*100</f>
        <v>60.48407643312102</v>
      </c>
      <c r="F37" s="51">
        <f t="shared" si="3"/>
        <v>145.25985697349802</v>
      </c>
      <c r="G37" s="67">
        <v>0.14</v>
      </c>
      <c r="H37" s="51" t="s">
        <v>111</v>
      </c>
      <c r="I37" s="67">
        <v>77.81</v>
      </c>
    </row>
    <row r="38" spans="1:9" ht="76.5">
      <c r="A38" s="57" t="s">
        <v>120</v>
      </c>
      <c r="B38" s="67">
        <v>530.18</v>
      </c>
      <c r="C38" s="67">
        <v>220.9</v>
      </c>
      <c r="D38" s="67">
        <v>118.88999999999999</v>
      </c>
      <c r="E38" s="51">
        <f>$D:$D/$B:$B*100</f>
        <v>22.4244596174884</v>
      </c>
      <c r="F38" s="51">
        <f t="shared" si="3"/>
        <v>53.82073336351289</v>
      </c>
      <c r="G38" s="67">
        <v>124.07</v>
      </c>
      <c r="H38" s="51">
        <f>$D:$D/$G:$G*100</f>
        <v>95.82493753526235</v>
      </c>
      <c r="I38" s="67">
        <v>27.13</v>
      </c>
    </row>
    <row r="39" spans="1:9" ht="38.25">
      <c r="A39" s="57" t="s">
        <v>121</v>
      </c>
      <c r="B39" s="67">
        <v>19213.07</v>
      </c>
      <c r="C39" s="67">
        <v>8000</v>
      </c>
      <c r="D39" s="67">
        <v>4693.74</v>
      </c>
      <c r="E39" s="51">
        <f>$D:$D/$B:$B*100</f>
        <v>24.42993233252156</v>
      </c>
      <c r="F39" s="51">
        <f t="shared" si="3"/>
        <v>58.67175</v>
      </c>
      <c r="G39" s="67">
        <v>6230.32</v>
      </c>
      <c r="H39" s="51">
        <f>$D:$D/$G:$G*100</f>
        <v>75.33706133874344</v>
      </c>
      <c r="I39" s="67">
        <v>381.77</v>
      </c>
    </row>
    <row r="40" spans="1:9" ht="51">
      <c r="A40" s="57" t="s">
        <v>142</v>
      </c>
      <c r="B40" s="67"/>
      <c r="C40" s="67">
        <v>0</v>
      </c>
      <c r="D40" s="67">
        <v>7.01</v>
      </c>
      <c r="E40" s="51"/>
      <c r="F40" s="51" t="e">
        <f t="shared" si="3"/>
        <v>#DIV/0!</v>
      </c>
      <c r="G40" s="67"/>
      <c r="H40" s="51"/>
      <c r="I40" s="67">
        <v>0</v>
      </c>
    </row>
    <row r="41" spans="1:9" ht="51">
      <c r="A41" s="57" t="s">
        <v>122</v>
      </c>
      <c r="B41" s="67">
        <v>691</v>
      </c>
      <c r="C41" s="67">
        <v>691</v>
      </c>
      <c r="D41" s="67">
        <v>445.23</v>
      </c>
      <c r="E41" s="51">
        <f>$D:$D/$B:$B*100</f>
        <v>64.4327062228654</v>
      </c>
      <c r="F41" s="51" t="s">
        <v>111</v>
      </c>
      <c r="G41" s="67">
        <v>690.92</v>
      </c>
      <c r="H41" s="51" t="s">
        <v>111</v>
      </c>
      <c r="I41" s="67">
        <v>341.58</v>
      </c>
    </row>
    <row r="42" spans="1:9" ht="76.5">
      <c r="A42" s="61" t="s">
        <v>123</v>
      </c>
      <c r="B42" s="67">
        <v>3442.45</v>
      </c>
      <c r="C42" s="67">
        <v>1465</v>
      </c>
      <c r="D42" s="67">
        <v>1572.78</v>
      </c>
      <c r="E42" s="51">
        <f>$D:$D/$B:$B*100</f>
        <v>45.687809554241895</v>
      </c>
      <c r="F42" s="51">
        <f>$D:$D/$C:$C*100</f>
        <v>107.35699658703071</v>
      </c>
      <c r="G42" s="67">
        <v>1105.73</v>
      </c>
      <c r="H42" s="51">
        <f>$D:$D/$G:$G*100</f>
        <v>142.23906378591516</v>
      </c>
      <c r="I42" s="67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7">
        <v>0</v>
      </c>
      <c r="C46" s="67">
        <v>0</v>
      </c>
      <c r="D46" s="67">
        <v>413.05</v>
      </c>
      <c r="E46" s="51" t="s">
        <v>111</v>
      </c>
      <c r="F46" s="51" t="s">
        <v>111</v>
      </c>
      <c r="G46" s="67">
        <v>0</v>
      </c>
      <c r="H46" s="51" t="s">
        <v>111</v>
      </c>
      <c r="I46" s="67">
        <v>413.05</v>
      </c>
    </row>
    <row r="47" spans="1:9" ht="76.5">
      <c r="A47" s="57" t="s">
        <v>95</v>
      </c>
      <c r="B47" s="67">
        <v>97.5</v>
      </c>
      <c r="C47" s="67">
        <v>61</v>
      </c>
      <c r="D47" s="67">
        <v>98.3</v>
      </c>
      <c r="E47" s="51" t="s">
        <v>112</v>
      </c>
      <c r="F47" s="51">
        <f aca="true" t="shared" si="4" ref="F47:F59">$D:$D/$C:$C*100</f>
        <v>161.14754098360655</v>
      </c>
      <c r="G47" s="67">
        <v>62.82</v>
      </c>
      <c r="H47" s="51">
        <f aca="true" t="shared" si="5" ref="H47:H52">$D:$D/$G:$G*100</f>
        <v>156.47882839859918</v>
      </c>
      <c r="I47" s="67">
        <v>24.38</v>
      </c>
    </row>
    <row r="48" spans="1:9" ht="12.75">
      <c r="A48" s="61" t="s">
        <v>93</v>
      </c>
      <c r="B48" s="67">
        <v>1400</v>
      </c>
      <c r="C48" s="67">
        <v>440</v>
      </c>
      <c r="D48" s="67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7">
        <v>1035.17</v>
      </c>
      <c r="H48" s="51">
        <f t="shared" si="5"/>
        <v>81.01471255928978</v>
      </c>
      <c r="I48" s="67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129</v>
      </c>
      <c r="B50" s="67"/>
      <c r="C50" s="67"/>
      <c r="D50" s="67"/>
      <c r="E50" s="51" t="e">
        <f t="shared" si="6"/>
        <v>#DIV/0!</v>
      </c>
      <c r="F50" s="51" t="e">
        <f t="shared" si="4"/>
        <v>#DIV/0!</v>
      </c>
      <c r="G50" s="67"/>
      <c r="H50" s="51" t="e">
        <f t="shared" si="5"/>
        <v>#DIV/0!</v>
      </c>
      <c r="I50" s="67"/>
    </row>
    <row r="51" spans="1:9" ht="89.25" hidden="1">
      <c r="A51" s="57" t="s">
        <v>130</v>
      </c>
      <c r="B51" s="67"/>
      <c r="C51" s="67"/>
      <c r="D51" s="67"/>
      <c r="E51" s="51" t="e">
        <f t="shared" si="6"/>
        <v>#DIV/0!</v>
      </c>
      <c r="F51" s="51" t="e">
        <f t="shared" si="4"/>
        <v>#DIV/0!</v>
      </c>
      <c r="G51" s="67"/>
      <c r="H51" s="51" t="e">
        <f t="shared" si="5"/>
        <v>#DIV/0!</v>
      </c>
      <c r="I51" s="67"/>
    </row>
    <row r="52" spans="1:9" ht="14.25" customHeight="1" hidden="1">
      <c r="A52" s="57" t="s">
        <v>131</v>
      </c>
      <c r="B52" s="67"/>
      <c r="C52" s="67"/>
      <c r="D52" s="67"/>
      <c r="E52" s="51" t="e">
        <f t="shared" si="6"/>
        <v>#DIV/0!</v>
      </c>
      <c r="F52" s="51" t="e">
        <f t="shared" si="4"/>
        <v>#DIV/0!</v>
      </c>
      <c r="G52" s="67"/>
      <c r="H52" s="51" t="e">
        <f t="shared" si="5"/>
        <v>#DIV/0!</v>
      </c>
      <c r="I52" s="67"/>
    </row>
    <row r="53" spans="1:9" ht="63.75" hidden="1">
      <c r="A53" s="57" t="s">
        <v>132</v>
      </c>
      <c r="B53" s="67"/>
      <c r="C53" s="67"/>
      <c r="D53" s="67"/>
      <c r="E53" s="51" t="e">
        <f t="shared" si="6"/>
        <v>#DIV/0!</v>
      </c>
      <c r="F53" s="51" t="e">
        <f t="shared" si="4"/>
        <v>#DIV/0!</v>
      </c>
      <c r="G53" s="67"/>
      <c r="H53" s="51" t="s">
        <v>112</v>
      </c>
      <c r="I53" s="67"/>
    </row>
    <row r="54" spans="1:9" ht="63.75" hidden="1">
      <c r="A54" s="57" t="s">
        <v>133</v>
      </c>
      <c r="B54" s="67"/>
      <c r="C54" s="67"/>
      <c r="D54" s="67"/>
      <c r="E54" s="51" t="s">
        <v>112</v>
      </c>
      <c r="F54" s="51" t="e">
        <f t="shared" si="4"/>
        <v>#DIV/0!</v>
      </c>
      <c r="G54" s="67"/>
      <c r="H54" s="51" t="e">
        <f>$D:$D/$G:$G*100</f>
        <v>#DIV/0!</v>
      </c>
      <c r="I54" s="67"/>
    </row>
    <row r="55" spans="1:9" ht="63.75" hidden="1">
      <c r="A55" s="57" t="s">
        <v>134</v>
      </c>
      <c r="B55" s="67"/>
      <c r="C55" s="67"/>
      <c r="D55" s="67"/>
      <c r="E55" s="51" t="e">
        <f>$D:$D/$B:$B*100</f>
        <v>#DIV/0!</v>
      </c>
      <c r="F55" s="51" t="e">
        <f t="shared" si="4"/>
        <v>#DIV/0!</v>
      </c>
      <c r="G55" s="67"/>
      <c r="H55" s="51" t="e">
        <f>$D:$D/$G:$G*100</f>
        <v>#DIV/0!</v>
      </c>
      <c r="I55" s="67"/>
    </row>
    <row r="56" spans="1:9" ht="76.5" hidden="1">
      <c r="A56" s="57" t="s">
        <v>135</v>
      </c>
      <c r="B56" s="67"/>
      <c r="C56" s="67"/>
      <c r="D56" s="67"/>
      <c r="E56" s="51" t="e">
        <f>$D:$D/$B:$B*100</f>
        <v>#DIV/0!</v>
      </c>
      <c r="F56" s="51" t="e">
        <f t="shared" si="4"/>
        <v>#DIV/0!</v>
      </c>
      <c r="G56" s="67"/>
      <c r="H56" s="51" t="e">
        <f>$D:$D/$G:$G*100</f>
        <v>#DIV/0!</v>
      </c>
      <c r="I56" s="67"/>
    </row>
    <row r="57" spans="1:9" ht="52.5" customHeight="1" hidden="1">
      <c r="A57" s="57" t="s">
        <v>136</v>
      </c>
      <c r="B57" s="67"/>
      <c r="C57" s="67"/>
      <c r="D57" s="67"/>
      <c r="E57" s="51" t="e">
        <f>$D:$D/$B:$B*100</f>
        <v>#DIV/0!</v>
      </c>
      <c r="F57" s="51" t="e">
        <f t="shared" si="4"/>
        <v>#DIV/0!</v>
      </c>
      <c r="G57" s="67"/>
      <c r="H57" s="51" t="e">
        <f>$D:$D/$G:$G*100</f>
        <v>#DIV/0!</v>
      </c>
      <c r="I57" s="67"/>
    </row>
    <row r="58" spans="1:9" ht="76.5" hidden="1">
      <c r="A58" s="57" t="s">
        <v>137</v>
      </c>
      <c r="B58" s="67"/>
      <c r="C58" s="67"/>
      <c r="D58" s="67"/>
      <c r="E58" s="51" t="s">
        <v>111</v>
      </c>
      <c r="F58" s="51" t="e">
        <f t="shared" si="4"/>
        <v>#DIV/0!</v>
      </c>
      <c r="G58" s="67"/>
      <c r="H58" s="51" t="s">
        <v>111</v>
      </c>
      <c r="I58" s="67"/>
    </row>
    <row r="59" spans="1:9" ht="12.75" hidden="1">
      <c r="A59" s="57" t="s">
        <v>138</v>
      </c>
      <c r="B59" s="67"/>
      <c r="C59" s="67"/>
      <c r="D59" s="67"/>
      <c r="E59" s="51" t="e">
        <f aca="true" t="shared" si="7" ref="E59:E67">$D:$D/$B:$B*100</f>
        <v>#DIV/0!</v>
      </c>
      <c r="F59" s="51" t="e">
        <f t="shared" si="4"/>
        <v>#DIV/0!</v>
      </c>
      <c r="G59" s="67"/>
      <c r="H59" s="51" t="s">
        <v>112</v>
      </c>
      <c r="I59" s="67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7">
        <v>473017.9</v>
      </c>
      <c r="C64" s="67">
        <v>188527.6</v>
      </c>
      <c r="D64" s="67">
        <v>188527.6</v>
      </c>
      <c r="E64" s="51">
        <f t="shared" si="7"/>
        <v>39.8563352465097</v>
      </c>
      <c r="F64" s="51">
        <f t="shared" si="9"/>
        <v>100</v>
      </c>
      <c r="G64" s="67">
        <v>163738.28</v>
      </c>
      <c r="H64" s="51">
        <f t="shared" si="8"/>
        <v>115.13959960981634</v>
      </c>
      <c r="I64" s="67">
        <v>26293.6</v>
      </c>
    </row>
    <row r="65" spans="1:9" ht="13.5" customHeight="1">
      <c r="A65" s="57" t="s">
        <v>109</v>
      </c>
      <c r="B65" s="67">
        <v>495378.37</v>
      </c>
      <c r="C65" s="67">
        <v>29735.61</v>
      </c>
      <c r="D65" s="67">
        <v>29735.620000000003</v>
      </c>
      <c r="E65" s="51">
        <f t="shared" si="7"/>
        <v>6.002607663309966</v>
      </c>
      <c r="F65" s="51">
        <f t="shared" si="9"/>
        <v>100.000033629712</v>
      </c>
      <c r="G65" s="67">
        <v>48973.2</v>
      </c>
      <c r="H65" s="51">
        <f t="shared" si="8"/>
        <v>60.71814788496567</v>
      </c>
      <c r="I65" s="67">
        <v>9070.65</v>
      </c>
    </row>
    <row r="66" spans="1:9" ht="13.5" customHeight="1">
      <c r="A66" s="57" t="s">
        <v>110</v>
      </c>
      <c r="B66" s="67">
        <v>1010703.86</v>
      </c>
      <c r="C66" s="67">
        <v>385369.01</v>
      </c>
      <c r="D66" s="67">
        <v>385369.02</v>
      </c>
      <c r="E66" s="51">
        <f t="shared" si="7"/>
        <v>38.128776909984296</v>
      </c>
      <c r="F66" s="51">
        <f t="shared" si="9"/>
        <v>100.00000259491546</v>
      </c>
      <c r="G66" s="67">
        <v>364679.03</v>
      </c>
      <c r="H66" s="51">
        <f t="shared" si="8"/>
        <v>105.67347949784774</v>
      </c>
      <c r="I66" s="67">
        <v>105610.9</v>
      </c>
    </row>
    <row r="67" spans="1:9" ht="12.75">
      <c r="A67" s="2" t="s">
        <v>124</v>
      </c>
      <c r="B67" s="67">
        <v>19931.399999999998</v>
      </c>
      <c r="C67" s="67">
        <v>2951.6099999999997</v>
      </c>
      <c r="D67" s="67">
        <v>2951.6099999999997</v>
      </c>
      <c r="E67" s="51">
        <f t="shared" si="7"/>
        <v>14.80884433607273</v>
      </c>
      <c r="F67" s="51" t="s">
        <v>111</v>
      </c>
      <c r="G67" s="67">
        <v>1584.58</v>
      </c>
      <c r="H67" s="51" t="s">
        <v>111</v>
      </c>
      <c r="I67" s="67">
        <v>2745.95</v>
      </c>
    </row>
    <row r="68" spans="1:9" ht="12.75">
      <c r="A68" s="60" t="s">
        <v>113</v>
      </c>
      <c r="B68" s="67"/>
      <c r="C68" s="67"/>
      <c r="D68" s="67"/>
      <c r="E68" s="51" t="s">
        <v>112</v>
      </c>
      <c r="F68" s="51" t="s">
        <v>111</v>
      </c>
      <c r="G68" s="67">
        <v>0</v>
      </c>
      <c r="H68" s="51" t="s">
        <v>112</v>
      </c>
      <c r="I68" s="67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2" t="s">
        <v>22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1747.7000000000041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D74-апрель!D75</f>
        <v>-226.70000000000005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D75-апрель!D76</f>
        <v>-231.4000000000001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D76-апрель!D77</f>
        <v>-856.6999999999971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D77-апрель!D78</f>
        <v>-28.4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D78-апрель!D79</f>
        <v>874.3999999999996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D79-апрель!D80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D80-апрель!D81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D81-апрель!D82</f>
        <v>2216.500000000002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D82-апрель!D83</f>
        <v>24.099999999999994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D83-апрель!D84</f>
        <v>-349.6999999999998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1800.1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D85-апрель!D86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D86-апрель!D87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D87-апрель!D88</f>
        <v>1094.1000000000004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D88-апрель!D89</f>
        <v>86.29999999999927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D89-апрель!D90</f>
        <v>619.7000000000003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-8617.4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2">
        <v>0</v>
      </c>
      <c r="H91" s="29">
        <v>0</v>
      </c>
      <c r="I91" s="36">
        <f>D91-апрель!D92</f>
        <v>-7815.7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D92-апрель!D93</f>
        <v>-23.900000000000002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D93-апрель!D94</f>
        <v>616.7000000000007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D94-апрель!D95</f>
        <v>-1394.5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149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125319.40000000001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D98-апрель!D99</f>
        <v>42179.70000000001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D99-апрель!D100</f>
        <v>62576.5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D100-апрель!D101</f>
        <v>13062.599999999999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D101-апрель!D102</f>
        <v>339.69999999999993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D102-апрель!D103</f>
        <v>-324.3000000000002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D103-апрель!D104</f>
        <v>7485.200000000004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4456.700000000002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D105-апрель!D106</f>
        <v>3665.9000000000015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D106-апрель!D107</f>
        <v>790.8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D107-апрель!D108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D108-апрель!D109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D109-апрель!D110</f>
        <v>-6975.0999999999985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D110-апрель!D111</f>
        <v>-63.200000000000045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D111-апрель!D112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D112-апрель!D113</f>
        <v>-7738.9000000000015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D113-апрель!D114</f>
        <v>480.5999999999999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D114-апрель!D115</f>
        <v>346.4000000000001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D115-апрель!D116</f>
        <v>-1213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D116-апрель!D117</f>
        <v>-1145.5999999999985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D117-апрель!D118</f>
        <v>-81.59999999999991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D118-апрель!D119</f>
        <v>14.199999999999818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D119-апрель!D120</f>
        <v>0.1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D120-апрель!D121</f>
        <v>0.1</v>
      </c>
    </row>
    <row r="121" spans="1:9" ht="18.75" customHeight="1">
      <c r="A121" s="82" t="s">
        <v>55</v>
      </c>
      <c r="B121" s="80">
        <f>B73+B82+B83+B84+B90+B97+B104+B107+B109+B115+B119+B95</f>
        <v>2472458.3999999994</v>
      </c>
      <c r="C121" s="80">
        <f>C73+C82+C83+C84+C90+C97+C104+C107+C109+C115+C119+C95</f>
        <v>774254.1</v>
      </c>
      <c r="D121" s="80">
        <f>D73+D82+D83+D84+D90+D97+D104+D107+D109+D115+D119+D95</f>
        <v>725225.5000000001</v>
      </c>
      <c r="E121" s="83">
        <f>$D:$D/$B:$B*100</f>
        <v>29.332161867718394</v>
      </c>
      <c r="F121" s="83">
        <f>$D:$D/$C:$C*100</f>
        <v>93.6676344368083</v>
      </c>
      <c r="G121" s="80">
        <f>G73+G84+G90+G97+G104+G107+G109+G115+G119+G82+G83</f>
        <v>685928</v>
      </c>
      <c r="H121" s="83">
        <f>$D:$D/$G:$G*100</f>
        <v>105.7290998472143</v>
      </c>
      <c r="I121" s="80">
        <f>I73+I82+I83+I84+I90+I97+I104+I107+I109+I115+I119+I95</f>
        <v>116197.40000000002</v>
      </c>
    </row>
    <row r="122" spans="1:9" ht="17.25" customHeight="1">
      <c r="A122" s="81" t="s">
        <v>56</v>
      </c>
      <c r="B122" s="80">
        <f>B71-B121</f>
        <v>-33376.589999999385</v>
      </c>
      <c r="C122" s="80">
        <f>C71-C121</f>
        <v>-14338.889999999781</v>
      </c>
      <c r="D122" s="80">
        <f>D71-D121</f>
        <v>33342.42999999982</v>
      </c>
      <c r="E122" s="80">
        <f>E71-E121</f>
        <v>1.7683910899538162</v>
      </c>
      <c r="F122" s="80"/>
      <c r="G122" s="80">
        <f>G71-G121</f>
        <v>47880.01000000001</v>
      </c>
      <c r="H122" s="80"/>
      <c r="I122" s="80">
        <f>D122-апрель!D123</f>
        <v>-38690.87000000011</v>
      </c>
    </row>
    <row r="123" spans="1:9" ht="24" customHeight="1">
      <c r="A123" s="1" t="s">
        <v>57</v>
      </c>
      <c r="B123" s="28" t="s">
        <v>127</v>
      </c>
      <c r="C123" s="28"/>
      <c r="D123" s="28" t="s">
        <v>150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0">
        <f>D124-апрель!D125</f>
        <v>-49048.5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4">
        <f>D125-апрель!D126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4">
        <f>D126-апрель!D127</f>
        <v>-17115.300000000003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4">
        <f>D127-апрель!D128</f>
        <v>-31933.199999999997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4">
        <f>D128-апрель!D129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4">
        <f>D129-апрель!D130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4">
        <f>D130-апрель!D131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7" t="s">
        <v>145</v>
      </c>
      <c r="C136" s="24" t="s">
        <v>146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151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152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74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75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76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78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82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83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84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85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86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89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88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106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107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91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111</v>
      </c>
      <c r="I29" s="28">
        <v>8</v>
      </c>
    </row>
    <row r="30" spans="1:9" ht="25.5">
      <c r="A30" s="57" t="s">
        <v>90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111</v>
      </c>
      <c r="G30" s="28">
        <v>24</v>
      </c>
      <c r="H30" s="26" t="s">
        <v>111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0.17</v>
      </c>
      <c r="H31" s="26" t="s">
        <v>111</v>
      </c>
      <c r="I31" s="35">
        <f>I32+I33</f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0.03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128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111</v>
      </c>
      <c r="I37" s="28">
        <v>153.62</v>
      </c>
    </row>
    <row r="38" spans="1:9" ht="76.5">
      <c r="A38" s="57" t="s">
        <v>120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121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142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122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111</v>
      </c>
      <c r="G41" s="28">
        <v>690.92</v>
      </c>
      <c r="H41" s="26" t="s">
        <v>111</v>
      </c>
      <c r="I41" s="28">
        <v>0</v>
      </c>
    </row>
    <row r="42" spans="1:9" ht="76.5">
      <c r="A42" s="61" t="s">
        <v>123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96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73.2</v>
      </c>
      <c r="D47" s="28">
        <v>110.45</v>
      </c>
      <c r="E47" s="26" t="s">
        <v>112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93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129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111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18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19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108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109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110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124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111</v>
      </c>
      <c r="G67" s="28">
        <v>1584.56</v>
      </c>
      <c r="H67" s="26" t="s">
        <v>111</v>
      </c>
      <c r="I67" s="28">
        <v>0</v>
      </c>
    </row>
    <row r="68" spans="1:9" ht="18" customHeight="1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827.15</v>
      </c>
      <c r="H68" s="26" t="s">
        <v>112</v>
      </c>
      <c r="I68" s="28"/>
    </row>
    <row r="69" spans="1:9" ht="24.75" customHeight="1">
      <c r="A69" s="60" t="s">
        <v>21</v>
      </c>
      <c r="B69" s="27">
        <v>-2269.2</v>
      </c>
      <c r="C69" s="27">
        <v>-2269.2</v>
      </c>
      <c r="D69" s="27">
        <v>-2677.8099999999995</v>
      </c>
      <c r="E69" s="26" t="s">
        <v>112</v>
      </c>
      <c r="F69" s="26" t="s">
        <v>111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20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2" t="s">
        <v>22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23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24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25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26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27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30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31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32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33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67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34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77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35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37</v>
      </c>
      <c r="B90" s="72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38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39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40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116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149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41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42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43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105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126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44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45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46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47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48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49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50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52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53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54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61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62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63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73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80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81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55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56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57</v>
      </c>
      <c r="B122" s="28">
        <f>май!B124</f>
        <v>22149</v>
      </c>
      <c r="C122" s="28"/>
      <c r="D122" s="28" t="s">
        <v>153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59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60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99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101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77" t="s">
        <v>145</v>
      </c>
      <c r="C135" s="24" t="s">
        <v>146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156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70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7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128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7" t="s">
        <v>120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121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142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4" t="s">
        <v>123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1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7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124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60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2" t="s">
        <v>22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72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37</v>
      </c>
      <c r="B90" s="72">
        <v>74060</v>
      </c>
      <c r="C90" s="72">
        <v>31038.22061</v>
      </c>
      <c r="D90" s="72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116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149</v>
      </c>
      <c r="B95" s="85">
        <v>1776.3</v>
      </c>
      <c r="C95" s="86">
        <v>654.3</v>
      </c>
      <c r="D95" s="86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126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57</v>
      </c>
      <c r="B122" s="28" t="s">
        <v>127</v>
      </c>
      <c r="C122" s="28"/>
      <c r="D122" s="28" t="s">
        <v>154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>
        <f>B125+B126</f>
        <v>22149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59</v>
      </c>
      <c r="B125" s="28">
        <f>Январь!B131</f>
        <v>7160.3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60</v>
      </c>
      <c r="B126" s="28">
        <f>Январь!B132</f>
        <v>14988.7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7" t="s">
        <v>145</v>
      </c>
      <c r="C135" s="24" t="s">
        <v>146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102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158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159</v>
      </c>
      <c r="D4" s="18" t="s">
        <v>68</v>
      </c>
      <c r="E4" s="18" t="s">
        <v>66</v>
      </c>
      <c r="F4" s="18" t="s">
        <v>69</v>
      </c>
      <c r="G4" s="18" t="s">
        <v>117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70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128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7" t="s">
        <v>120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121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142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4" t="s">
        <v>123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124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60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2" t="s">
        <v>22</v>
      </c>
      <c r="B71" s="93"/>
      <c r="C71" s="93"/>
      <c r="D71" s="93"/>
      <c r="E71" s="93"/>
      <c r="F71" s="93"/>
      <c r="G71" s="93"/>
      <c r="H71" s="93"/>
      <c r="I71" s="94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0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37</v>
      </c>
      <c r="B90" s="72">
        <v>74063.4</v>
      </c>
      <c r="C90" s="72">
        <v>1910.8</v>
      </c>
      <c r="D90" s="72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3.4792499999998654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116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255</v>
      </c>
    </row>
    <row r="95" spans="1:9" ht="25.5">
      <c r="A95" s="8" t="s">
        <v>149</v>
      </c>
      <c r="B95" s="85">
        <v>1768.4</v>
      </c>
      <c r="C95" s="86">
        <v>255</v>
      </c>
      <c r="D95" s="86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126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87">
        <v>0</v>
      </c>
      <c r="H100" s="29">
        <v>0</v>
      </c>
      <c r="I100" s="36">
        <f>D100-июль!I100</f>
        <v>1003.94475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2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57</v>
      </c>
      <c r="B122" s="28" t="s">
        <v>127</v>
      </c>
      <c r="C122" s="28"/>
      <c r="D122" s="28" t="s">
        <v>157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D127-июль!I127</f>
        <v>-900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77" t="s">
        <v>145</v>
      </c>
      <c r="C131" s="24" t="s">
        <v>146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2021-05-13T05:18:12Z</cp:lastPrinted>
  <dcterms:created xsi:type="dcterms:W3CDTF">2010-09-10T01:16:58Z</dcterms:created>
  <dcterms:modified xsi:type="dcterms:W3CDTF">2021-05-13T05:18:13Z</dcterms:modified>
  <cp:category/>
  <cp:version/>
  <cp:contentType/>
  <cp:contentStatus/>
</cp:coreProperties>
</file>