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FILE_NAME" localSheetId="0">Доходы!$L$1</definedName>
    <definedName name="FORM_CODE" localSheetId="0">Доходы!$L$3</definedName>
    <definedName name="LAST_CELL" localSheetId="0">Доходы!$I$103</definedName>
    <definedName name="LAST_CELL" localSheetId="2">Источники!$L$11</definedName>
    <definedName name="LAST_CELL" localSheetId="1">Расходы!$I$28</definedName>
    <definedName name="PARAMS" localSheetId="0">Доходы!$L$8</definedName>
    <definedName name="PERIOD" localSheetId="0">Доходы!$L$4</definedName>
    <definedName name="R_520" localSheetId="2">Источники!$A$7</definedName>
    <definedName name="R_620" localSheetId="2">Источники!$A$10</definedName>
    <definedName name="RANGE_NAMES" localSheetId="0">Доходы!$L$7</definedName>
    <definedName name="RBEGIN_1" localSheetId="0">Доходы!$A$16</definedName>
    <definedName name="RBEGIN_1" localSheetId="2">Источники!$A$5</definedName>
    <definedName name="RBEGIN_1" localSheetId="1">Расходы!$A$5</definedName>
    <definedName name="REG_DATE" localSheetId="0">Доходы!$L$2</definedName>
    <definedName name="REND_1" localSheetId="0">Доходы!$A$103</definedName>
    <definedName name="REND_1" localSheetId="2">Источники!$A$11</definedName>
    <definedName name="REND_1" localSheetId="1">Расходы!$A$29</definedName>
    <definedName name="SRC_CODE" localSheetId="0">Доходы!$L$6</definedName>
    <definedName name="SRC_KIND" localSheetId="0">Доходы!$L$5</definedName>
  </definedNames>
  <calcPr calcId="125725"/>
</workbook>
</file>

<file path=xl/calcChain.xml><?xml version="1.0" encoding="utf-8"?>
<calcChain xmlns="http://schemas.openxmlformats.org/spreadsheetml/2006/main">
  <c r="G87" i="1"/>
  <c r="G84"/>
  <c r="F82"/>
  <c r="F83"/>
  <c r="F84"/>
  <c r="F85"/>
  <c r="F87"/>
  <c r="F88"/>
  <c r="F89"/>
  <c r="F90"/>
  <c r="F91"/>
  <c r="F92"/>
  <c r="F93"/>
  <c r="F94"/>
  <c r="F95"/>
  <c r="F96"/>
  <c r="F97"/>
  <c r="F98"/>
  <c r="F99"/>
  <c r="F100"/>
  <c r="F101"/>
  <c r="F102"/>
  <c r="F103"/>
  <c r="E93"/>
  <c r="E91"/>
  <c r="E88"/>
  <c r="G88" s="1"/>
  <c r="E87"/>
  <c r="E86"/>
  <c r="G86" s="1"/>
  <c r="E85"/>
  <c r="G85" s="1"/>
  <c r="E76"/>
  <c r="F76" s="1"/>
  <c r="E75"/>
  <c r="G75" s="1"/>
  <c r="E74"/>
  <c r="F74" s="1"/>
  <c r="E73"/>
  <c r="F73" s="1"/>
  <c r="G34"/>
  <c r="G31"/>
  <c r="G19"/>
  <c r="G20"/>
  <c r="G21"/>
  <c r="G22"/>
  <c r="G23"/>
  <c r="G24"/>
  <c r="G25"/>
  <c r="G26"/>
  <c r="G27"/>
  <c r="G28"/>
  <c r="G29"/>
  <c r="G30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7"/>
  <c r="G78"/>
  <c r="G79"/>
  <c r="G80"/>
  <c r="G81"/>
  <c r="G82"/>
  <c r="G83"/>
  <c r="G89"/>
  <c r="G90"/>
  <c r="G92"/>
  <c r="G94"/>
  <c r="G95"/>
  <c r="G96"/>
  <c r="G97"/>
  <c r="G98"/>
  <c r="G99"/>
  <c r="G100"/>
  <c r="G101"/>
  <c r="G102"/>
  <c r="G103"/>
  <c r="G43" i="2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5"/>
  <c r="F5"/>
  <c r="A12" i="1"/>
  <c r="F16"/>
  <c r="G16"/>
  <c r="F18"/>
  <c r="G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7"/>
  <c r="F78"/>
  <c r="F79"/>
  <c r="F80"/>
  <c r="F81"/>
  <c r="E2" i="3"/>
  <c r="F5"/>
  <c r="G5"/>
  <c r="F7"/>
  <c r="G7"/>
  <c r="F9"/>
  <c r="G9"/>
  <c r="F10"/>
  <c r="G10"/>
  <c r="G76" i="1" l="1"/>
  <c r="G93"/>
  <c r="G91"/>
  <c r="F86"/>
  <c r="F75"/>
  <c r="G74"/>
  <c r="G73"/>
</calcChain>
</file>

<file path=xl/sharedStrings.xml><?xml version="1.0" encoding="utf-8"?>
<sst xmlns="http://schemas.openxmlformats.org/spreadsheetml/2006/main" count="695" uniqueCount="199">
  <si>
    <t>Код формы по ОКУД</t>
  </si>
  <si>
    <t>0503164</t>
  </si>
  <si>
    <t xml:space="preserve">        Сведения об исполнении  бюджета</t>
  </si>
  <si>
    <t>на 01.01.2024 г.</t>
  </si>
  <si>
    <t>Наименование бюджета:</t>
  </si>
  <si>
    <t>Бюджет города Минусинска</t>
  </si>
  <si>
    <t>КВФО (доходы):</t>
  </si>
  <si>
    <t>Деятельность, осуществляемая за счет средств соответствующего бюджета бюджетной системы Российской Федерации (бюджетная деятельность)</t>
  </si>
  <si>
    <t>КВФО (расходы):</t>
  </si>
  <si>
    <t>КВФО (источники):</t>
  </si>
  <si>
    <t>руб.</t>
  </si>
  <si>
    <t>Код по бюджетной классификации</t>
  </si>
  <si>
    <t>Код строки</t>
  </si>
  <si>
    <t>Утвержденные бюджетные назначения (прогнозные показатели)</t>
  </si>
  <si>
    <t>Доведенные бюджетные данные</t>
  </si>
  <si>
    <t>Показатели исполнения</t>
  </si>
  <si>
    <t>Причины отклонений от планового процента</t>
  </si>
  <si>
    <t>процент исполнения, %</t>
  </si>
  <si>
    <t>код</t>
  </si>
  <si>
    <t>пояснения</t>
  </si>
  <si>
    <t>Исполнено, руб.</t>
  </si>
  <si>
    <t>сумма отклонения, руб. (гр.5-гр.3)</t>
  </si>
  <si>
    <t>1. Доходы бюджета, всего</t>
  </si>
  <si>
    <t>010</t>
  </si>
  <si>
    <t>из них не исполнено:</t>
  </si>
  <si>
    <t>X</t>
  </si>
  <si>
    <t>-</t>
  </si>
  <si>
    <t>005.10807150011000110</t>
  </si>
  <si>
    <t>005.11105012041000120</t>
  </si>
  <si>
    <t>005.11105024040000120</t>
  </si>
  <si>
    <t>005.11105034040000120</t>
  </si>
  <si>
    <t>005.11105074041000120</t>
  </si>
  <si>
    <t>005.11105312040000120</t>
  </si>
  <si>
    <t>005.11109044040000120</t>
  </si>
  <si>
    <t>005.11302064040000130</t>
  </si>
  <si>
    <t>005.11302994040000130</t>
  </si>
  <si>
    <t>005.11302994040008130</t>
  </si>
  <si>
    <t>005.11406012040000430</t>
  </si>
  <si>
    <t>005.11601084010000140</t>
  </si>
  <si>
    <t>005.11602020020000140</t>
  </si>
  <si>
    <t>005.11607010040000140</t>
  </si>
  <si>
    <t>005.11611064010000140</t>
  </si>
  <si>
    <t>005.11705040040000180</t>
  </si>
  <si>
    <t>005.11715020040100150</t>
  </si>
  <si>
    <t>006.11601053010000140</t>
  </si>
  <si>
    <t>006.11601063010000140</t>
  </si>
  <si>
    <t>006.11601073010000140</t>
  </si>
  <si>
    <t>006.11601193010000140</t>
  </si>
  <si>
    <t>006.11601203010000140</t>
  </si>
  <si>
    <t>009.20225304040000150</t>
  </si>
  <si>
    <t>009.20225497040000150</t>
  </si>
  <si>
    <t>009.20229999047395150</t>
  </si>
  <si>
    <t>009.20229999047397150</t>
  </si>
  <si>
    <t>009.20229999047413150</t>
  </si>
  <si>
    <t>009.20229999047428150</t>
  </si>
  <si>
    <t>009.20229999047437150</t>
  </si>
  <si>
    <t>009.20229999047462150</t>
  </si>
  <si>
    <t>009.20229999047475150</t>
  </si>
  <si>
    <t>009.20229999047494150</t>
  </si>
  <si>
    <t>009.20229999047497150</t>
  </si>
  <si>
    <t>009.20229999047509150</t>
  </si>
  <si>
    <t>009.20229999047568150</t>
  </si>
  <si>
    <t>009.20229999047572150</t>
  </si>
  <si>
    <t>009.20229999047665150</t>
  </si>
  <si>
    <t>009.20229999047672150</t>
  </si>
  <si>
    <t>009.20229999047675150</t>
  </si>
  <si>
    <t>009.20229999047844150</t>
  </si>
  <si>
    <t>009.20230024047518150</t>
  </si>
  <si>
    <t>009.20230024047519150</t>
  </si>
  <si>
    <t>009.20230024047554150</t>
  </si>
  <si>
    <t>009.20230024047566150</t>
  </si>
  <si>
    <t>009.20230024047570150</t>
  </si>
  <si>
    <t>009.20230024047587150</t>
  </si>
  <si>
    <t>009.20230029040000150</t>
  </si>
  <si>
    <t>009.20245303040000150</t>
  </si>
  <si>
    <t>009.20249999040853150</t>
  </si>
  <si>
    <t>045.11301994040000130</t>
  </si>
  <si>
    <t>045.11302064040000130</t>
  </si>
  <si>
    <t>048.11201010010000120</t>
  </si>
  <si>
    <t>048.11201030010000120</t>
  </si>
  <si>
    <t>048.11201041010000120</t>
  </si>
  <si>
    <t>048.11201042010000120</t>
  </si>
  <si>
    <t>182.10101012020000110</t>
  </si>
  <si>
    <t>182.10102010010000110</t>
  </si>
  <si>
    <t>182.10102020010000110</t>
  </si>
  <si>
    <t>182.10102030010000110</t>
  </si>
  <si>
    <t>182.10102040010000110</t>
  </si>
  <si>
    <t>182.10102080010000110</t>
  </si>
  <si>
    <t>182.10102130010000110</t>
  </si>
  <si>
    <t>182.10102140010000110</t>
  </si>
  <si>
    <t>182.10302231010000110</t>
  </si>
  <si>
    <t>182.10302241010000110</t>
  </si>
  <si>
    <t>182.10302251010000110</t>
  </si>
  <si>
    <t>182.10302261010000110</t>
  </si>
  <si>
    <t>182.10501011010000110</t>
  </si>
  <si>
    <t>182.10501021010000110</t>
  </si>
  <si>
    <t>182.10502010020000110</t>
  </si>
  <si>
    <t>182.10503010010000110</t>
  </si>
  <si>
    <t>182.10504010020000110</t>
  </si>
  <si>
    <t>182.10601020040000110</t>
  </si>
  <si>
    <t>182.10606032040000110</t>
  </si>
  <si>
    <t>182.10606042040000110</t>
  </si>
  <si>
    <t>182.10803010010000110</t>
  </si>
  <si>
    <t>188.11610123010041140</t>
  </si>
  <si>
    <t>439.11601063010000140</t>
  </si>
  <si>
    <t>439.11601073010000140</t>
  </si>
  <si>
    <t>439.11601083010000140</t>
  </si>
  <si>
    <t>439.11601133010000140</t>
  </si>
  <si>
    <t>439.11601143010000140</t>
  </si>
  <si>
    <t>439.11601153010000140</t>
  </si>
  <si>
    <t>439.11601173010000140</t>
  </si>
  <si>
    <t>439.11601193010000140</t>
  </si>
  <si>
    <t>439.11601203010000140</t>
  </si>
  <si>
    <t>2. Расходы бюджета, всего</t>
  </si>
  <si>
    <t>200</t>
  </si>
  <si>
    <t>Результат исполнения бюджета (дефицит/профицит)</t>
  </si>
  <si>
    <t>450</t>
  </si>
  <si>
    <t xml:space="preserve">Код по бюджетной классификации </t>
  </si>
  <si>
    <t>3. Источники финансирования дефицита бюджета, всего</t>
  </si>
  <si>
    <t>500</t>
  </si>
  <si>
    <t>Источники внутреннего финансирования дефицита бюджета</t>
  </si>
  <si>
    <t>520</t>
  </si>
  <si>
    <t>009.01030100000000710</t>
  </si>
  <si>
    <t/>
  </si>
  <si>
    <t>Источники внешнего финансирования дефицита бюджета</t>
  </si>
  <si>
    <t>620</t>
  </si>
  <si>
    <t>Доходы/EXPORT_SRC_KIND</t>
  </si>
  <si>
    <t>5</t>
  </si>
  <si>
    <t>Доходы/FORM_CODE</t>
  </si>
  <si>
    <t>164</t>
  </si>
  <si>
    <t>Доходы/REG_DATE</t>
  </si>
  <si>
    <t>01.01.2024</t>
  </si>
  <si>
    <t>Доходы/RANGE_NAMES</t>
  </si>
  <si>
    <t>1</t>
  </si>
  <si>
    <t>Доходы/EXPORT_PARAM_SRC_KIND</t>
  </si>
  <si>
    <t>3</t>
  </si>
  <si>
    <t>Доходы/PARAMS</t>
  </si>
  <si>
    <t>RESPPERSONS&amp;=</t>
  </si>
  <si>
    <t>Доходы/FILE_NAME</t>
  </si>
  <si>
    <t>c:\temp\164Q01.txt</t>
  </si>
  <si>
    <t>Доходы/ExportView</t>
  </si>
  <si>
    <t>Доходы/EXPORT_SRC_CODE</t>
  </si>
  <si>
    <t>01901100</t>
  </si>
  <si>
    <t>Доходы/PERIOD</t>
  </si>
  <si>
    <t>4</t>
  </si>
  <si>
    <t>99</t>
  </si>
  <si>
    <t>иные причины</t>
  </si>
  <si>
    <t>005.0113.02400S4750.000</t>
  </si>
  <si>
    <t>005.0113.0540082630.000</t>
  </si>
  <si>
    <t>005.0113.1010080920.000</t>
  </si>
  <si>
    <t>005.0113.1010080980.000</t>
  </si>
  <si>
    <t>005.0113.10100S4280.000</t>
  </si>
  <si>
    <t>005.0113.1030080990.000</t>
  </si>
  <si>
    <t>005.0310.03300S4130.000</t>
  </si>
  <si>
    <t>005.0310.1830082090.000</t>
  </si>
  <si>
    <t>005.0310.18300S6750.000</t>
  </si>
  <si>
    <t>005.0406.05100S4970.000</t>
  </si>
  <si>
    <t>005.0408.0420082380.000</t>
  </si>
  <si>
    <t>005.0409.04100S5760.000</t>
  </si>
  <si>
    <t>005.0501.053F367484.000</t>
  </si>
  <si>
    <t>005.0502.0390075700.000</t>
  </si>
  <si>
    <t>005.0502.0540082550.000</t>
  </si>
  <si>
    <t>005.0503.0510082490.000</t>
  </si>
  <si>
    <t>005.0503.0510083130.000</t>
  </si>
  <si>
    <t>005.0503.0540082500.000</t>
  </si>
  <si>
    <t>005.0503.0610081030.000</t>
  </si>
  <si>
    <t>005.0503.0610081620.000</t>
  </si>
  <si>
    <t>005.0503.06100S8440.000</t>
  </si>
  <si>
    <t>005.0505.03100S5720.000</t>
  </si>
  <si>
    <t>005.0505.0330080680.000</t>
  </si>
  <si>
    <t>005.0605.05400S4940.000</t>
  </si>
  <si>
    <t>005.1003.07300L4970.000</t>
  </si>
  <si>
    <t>005.1004.1010075870.000</t>
  </si>
  <si>
    <t>005.1102.08100S6650.000</t>
  </si>
  <si>
    <t>009.0111.9110080110.000</t>
  </si>
  <si>
    <t>015.1102.08100S4370.000</t>
  </si>
  <si>
    <t>041.0801.02200S6720.000</t>
  </si>
  <si>
    <t>041.0804.1010080850.000</t>
  </si>
  <si>
    <t>041.0804.10100S4280.000</t>
  </si>
  <si>
    <t>045.0703.13100S5680.000</t>
  </si>
  <si>
    <t>045.0703.13300S5680.000</t>
  </si>
  <si>
    <t>045.0709.1310008530.000</t>
  </si>
  <si>
    <t>045.0709.1320008530.000</t>
  </si>
  <si>
    <t>045.0709.13300S3970.000</t>
  </si>
  <si>
    <t>10</t>
  </si>
  <si>
    <t>оплата работ "по факту" на основании актов выполненных работ</t>
  </si>
  <si>
    <t>07</t>
  </si>
  <si>
    <t>нарушение подрядными организациями сроков исполнения и иных условий контрактов, не повлекшее судебные процедуры</t>
  </si>
  <si>
    <t>19</t>
  </si>
  <si>
    <t>заявительный характер субсидирования организаций, производителей товаров, работ и услуг</t>
  </si>
  <si>
    <t>06</t>
  </si>
  <si>
    <t>отсутствие положительного заключения государственного учреждения, уполномоченного на проведение государственной экспертизы проектной документации и результатов инженерных изысканий</t>
  </si>
  <si>
    <t>47</t>
  </si>
  <si>
    <t>экономия, сложившаяся от расторжения муниципальных контрактов (договоров)</t>
  </si>
  <si>
    <t>18</t>
  </si>
  <si>
    <t>отсутствие решений соответственно Президента Российской Федерации, Правительства Российской Федерации, высшего должностного лица субъекта Российской Федерации, высшего исполнительного органа государственной власти субъекта Российской Федерации, главы муниципального образования, местной администрации (исполнительно-распорядительного органа муниципального образования) об использовании бюджетных ассигнований</t>
  </si>
  <si>
    <t>Перечисление субсидий в пределах сумм, необходимых для оплаты денежных обязательств поллучателя, по расходам, источником финансового обеспечения которых является субсидия</t>
  </si>
  <si>
    <t>51</t>
  </si>
  <si>
    <t>Отсутствие потребности в привлечении кредитов в отчетном периоде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</si>
</sst>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7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color indexed="9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 indent="2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left" vertical="center" indent="1"/>
    </xf>
    <xf numFmtId="49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indent="2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right" wrapText="1"/>
    </xf>
    <xf numFmtId="0" fontId="7" fillId="0" borderId="1" xfId="0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wrapText="1" indent="2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right" vertical="top" wrapText="1"/>
    </xf>
    <xf numFmtId="2" fontId="2" fillId="0" borderId="6" xfId="0" applyNumberFormat="1" applyFont="1" applyBorder="1" applyAlignment="1" applyProtection="1">
      <alignment horizontal="right" vertical="top" wrapText="1"/>
    </xf>
    <xf numFmtId="2" fontId="2" fillId="0" borderId="7" xfId="0" applyNumberFormat="1" applyFont="1" applyBorder="1" applyAlignment="1" applyProtection="1">
      <alignment horizontal="right" vertical="top" wrapText="1"/>
    </xf>
    <xf numFmtId="0" fontId="2" fillId="0" borderId="7" xfId="0" applyFont="1" applyBorder="1" applyAlignment="1" applyProtection="1">
      <alignment horizontal="left"/>
    </xf>
    <xf numFmtId="2" fontId="8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workbookViewId="0">
      <selection activeCell="G88" sqref="G88"/>
    </sheetView>
  </sheetViews>
  <sheetFormatPr defaultRowHeight="10.5" customHeight="1"/>
  <cols>
    <col min="1" max="1" width="24.42578125" style="11" customWidth="1"/>
    <col min="2" max="2" width="9.7109375" style="11" customWidth="1"/>
    <col min="3" max="3" width="21" style="11" customWidth="1"/>
    <col min="4" max="4" width="19.28515625" style="11" customWidth="1"/>
    <col min="5" max="5" width="19.5703125" style="11" customWidth="1"/>
    <col min="6" max="6" width="13.5703125" style="11" customWidth="1"/>
    <col min="7" max="7" width="17.85546875" style="11" customWidth="1"/>
    <col min="8" max="8" width="9.7109375" style="11" customWidth="1"/>
    <col min="9" max="9" width="26.42578125" style="11" customWidth="1"/>
    <col min="10" max="16384" width="9.140625" style="11"/>
  </cols>
  <sheetData>
    <row r="1" spans="1:9" ht="12.75">
      <c r="A1" s="32"/>
      <c r="B1" s="32"/>
      <c r="C1" s="32"/>
      <c r="D1" s="32"/>
      <c r="E1" s="32"/>
      <c r="F1" s="9"/>
      <c r="G1" s="33"/>
      <c r="H1" s="33" t="s">
        <v>0</v>
      </c>
      <c r="I1" s="34" t="s">
        <v>1</v>
      </c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8.399999999999999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</row>
    <row r="4" spans="1:9" ht="15.4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5.4" customHeight="1">
      <c r="A6" s="35" t="s">
        <v>4</v>
      </c>
      <c r="B6" s="57" t="s">
        <v>5</v>
      </c>
      <c r="C6" s="57"/>
      <c r="D6" s="57"/>
      <c r="E6" s="57"/>
      <c r="F6" s="57"/>
      <c r="G6" s="57"/>
      <c r="H6" s="57"/>
      <c r="I6" s="9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41.45" customHeight="1">
      <c r="A8" s="36" t="s">
        <v>6</v>
      </c>
      <c r="B8" s="54" t="s">
        <v>7</v>
      </c>
      <c r="C8" s="54"/>
      <c r="D8" s="54"/>
    </row>
    <row r="9" spans="1:9" ht="41.45" customHeight="1">
      <c r="A9" s="36" t="s">
        <v>8</v>
      </c>
      <c r="B9" s="54" t="s">
        <v>7</v>
      </c>
      <c r="C9" s="54"/>
      <c r="D9" s="54"/>
    </row>
    <row r="10" spans="1:9" ht="41.45" customHeight="1">
      <c r="A10" s="36" t="s">
        <v>9</v>
      </c>
      <c r="B10" s="54" t="s">
        <v>7</v>
      </c>
      <c r="C10" s="54"/>
      <c r="D10" s="54"/>
    </row>
    <row r="11" spans="1:9" ht="12.75">
      <c r="A11" s="9"/>
    </row>
    <row r="12" spans="1:9" ht="12.75">
      <c r="A12" s="9" t="str">
        <f>"Единица измерения: "&amp;B12</f>
        <v>Единица измерения: руб.</v>
      </c>
      <c r="B12" s="10" t="s">
        <v>10</v>
      </c>
      <c r="C12" s="9"/>
      <c r="D12" s="9"/>
      <c r="E12" s="9"/>
      <c r="F12" s="9"/>
      <c r="G12" s="9"/>
      <c r="H12" s="9"/>
      <c r="I12" s="9"/>
    </row>
    <row r="13" spans="1:9" ht="18.399999999999999" customHeight="1">
      <c r="A13" s="58" t="s">
        <v>11</v>
      </c>
      <c r="B13" s="58" t="s">
        <v>12</v>
      </c>
      <c r="C13" s="58" t="s">
        <v>13</v>
      </c>
      <c r="D13" s="58" t="s">
        <v>14</v>
      </c>
      <c r="E13" s="58" t="s">
        <v>20</v>
      </c>
      <c r="F13" s="58" t="s">
        <v>15</v>
      </c>
      <c r="G13" s="58"/>
      <c r="H13" s="58" t="s">
        <v>16</v>
      </c>
      <c r="I13" s="58"/>
    </row>
    <row r="14" spans="1:9" ht="27" customHeight="1">
      <c r="A14" s="58"/>
      <c r="B14" s="58"/>
      <c r="C14" s="58"/>
      <c r="D14" s="58"/>
      <c r="E14" s="58"/>
      <c r="F14" s="12" t="s">
        <v>17</v>
      </c>
      <c r="G14" s="12" t="s">
        <v>21</v>
      </c>
      <c r="H14" s="12" t="s">
        <v>18</v>
      </c>
      <c r="I14" s="12" t="s">
        <v>19</v>
      </c>
    </row>
    <row r="15" spans="1:9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</row>
    <row r="16" spans="1:9" ht="12.75">
      <c r="A16" s="14" t="s">
        <v>22</v>
      </c>
      <c r="B16" s="18" t="s">
        <v>23</v>
      </c>
      <c r="C16" s="15">
        <v>4566489392.9499998</v>
      </c>
      <c r="D16" s="17" t="s">
        <v>25</v>
      </c>
      <c r="E16" s="15">
        <v>4351756083.4399996</v>
      </c>
      <c r="F16" s="15">
        <f>IF(OR(E16="-",E16&lt;0,C16&lt;0),"-",(IF(OR(C16=0,C16="-"),"-",E16/C16*100)))</f>
        <v>95.297628198994232</v>
      </c>
      <c r="G16" s="15">
        <f>IF(C16=E16,"-",IF(E16="-",0,E16)-IF(C16="-",0,C16))</f>
        <v>-214733309.51000023</v>
      </c>
      <c r="H16" s="15"/>
      <c r="I16" s="28" t="s">
        <v>25</v>
      </c>
    </row>
    <row r="17" spans="1:9" ht="12.75">
      <c r="A17" s="20" t="s">
        <v>24</v>
      </c>
      <c r="B17" s="21"/>
      <c r="C17" s="22"/>
      <c r="D17" s="22"/>
      <c r="E17" s="22"/>
      <c r="F17" s="22"/>
      <c r="G17" s="22"/>
      <c r="H17" s="22"/>
      <c r="I17" s="37"/>
    </row>
    <row r="18" spans="1:9" ht="12.75">
      <c r="A18" s="38" t="s">
        <v>27</v>
      </c>
      <c r="B18" s="21" t="s">
        <v>23</v>
      </c>
      <c r="C18" s="22">
        <v>50000</v>
      </c>
      <c r="D18" s="22" t="s">
        <v>26</v>
      </c>
      <c r="E18" s="22">
        <v>25000</v>
      </c>
      <c r="F18" s="15">
        <f t="shared" ref="F18:F49" si="0">IF(OR(E18="-",E18&lt;0,C18&lt;0),"-",(IF(OR(C18=0,C18="-"),"-",E18/C18*100)))</f>
        <v>50</v>
      </c>
      <c r="G18" s="15">
        <f t="shared" ref="G18:G81" si="1">IF(OR(C18=E18,C18&lt;0,E18&lt;0),"-",IF(E18="-",0,E18)-IF(C18="-",0,C18))</f>
        <v>-25000</v>
      </c>
      <c r="H18" s="39" t="s">
        <v>145</v>
      </c>
      <c r="I18" s="40" t="s">
        <v>146</v>
      </c>
    </row>
    <row r="19" spans="1:9" ht="12.75">
      <c r="A19" s="38" t="s">
        <v>28</v>
      </c>
      <c r="B19" s="21" t="s">
        <v>23</v>
      </c>
      <c r="C19" s="22">
        <v>28271180</v>
      </c>
      <c r="D19" s="22" t="s">
        <v>26</v>
      </c>
      <c r="E19" s="22">
        <v>26012802.609999999</v>
      </c>
      <c r="F19" s="15">
        <f t="shared" si="0"/>
        <v>92.011732831809638</v>
      </c>
      <c r="G19" s="15">
        <f t="shared" si="1"/>
        <v>-2258377.3900000006</v>
      </c>
      <c r="H19" s="39" t="s">
        <v>145</v>
      </c>
      <c r="I19" s="40" t="s">
        <v>146</v>
      </c>
    </row>
    <row r="20" spans="1:9" ht="12.75">
      <c r="A20" s="38" t="s">
        <v>29</v>
      </c>
      <c r="B20" s="21" t="s">
        <v>23</v>
      </c>
      <c r="C20" s="22">
        <v>5434310</v>
      </c>
      <c r="D20" s="22" t="s">
        <v>26</v>
      </c>
      <c r="E20" s="22">
        <v>5380322.5099999998</v>
      </c>
      <c r="F20" s="15">
        <f t="shared" si="0"/>
        <v>99.006543793048237</v>
      </c>
      <c r="G20" s="15">
        <f t="shared" si="1"/>
        <v>-53987.490000000224</v>
      </c>
      <c r="H20" s="39" t="s">
        <v>145</v>
      </c>
      <c r="I20" s="40" t="s">
        <v>146</v>
      </c>
    </row>
    <row r="21" spans="1:9" ht="12.75">
      <c r="A21" s="38" t="s">
        <v>30</v>
      </c>
      <c r="B21" s="21" t="s">
        <v>23</v>
      </c>
      <c r="C21" s="22">
        <v>691866.69</v>
      </c>
      <c r="D21" s="22" t="s">
        <v>26</v>
      </c>
      <c r="E21" s="22">
        <v>747842.83</v>
      </c>
      <c r="F21" s="15">
        <f t="shared" si="0"/>
        <v>108.09059618118052</v>
      </c>
      <c r="G21" s="15">
        <f t="shared" si="1"/>
        <v>55976.140000000014</v>
      </c>
      <c r="H21" s="39" t="s">
        <v>145</v>
      </c>
      <c r="I21" s="40" t="s">
        <v>146</v>
      </c>
    </row>
    <row r="22" spans="1:9" ht="12.75">
      <c r="A22" s="38" t="s">
        <v>31</v>
      </c>
      <c r="B22" s="21" t="s">
        <v>23</v>
      </c>
      <c r="C22" s="22">
        <v>14176800</v>
      </c>
      <c r="D22" s="22" t="s">
        <v>26</v>
      </c>
      <c r="E22" s="22">
        <v>14227307.32</v>
      </c>
      <c r="F22" s="15">
        <f t="shared" si="0"/>
        <v>100.35626742283168</v>
      </c>
      <c r="G22" s="15">
        <f t="shared" si="1"/>
        <v>50507.320000000298</v>
      </c>
      <c r="H22" s="39" t="s">
        <v>145</v>
      </c>
      <c r="I22" s="40" t="s">
        <v>146</v>
      </c>
    </row>
    <row r="23" spans="1:9" ht="12.75">
      <c r="A23" s="38" t="s">
        <v>32</v>
      </c>
      <c r="B23" s="21" t="s">
        <v>23</v>
      </c>
      <c r="C23" s="22">
        <v>109772.52</v>
      </c>
      <c r="D23" s="22" t="s">
        <v>26</v>
      </c>
      <c r="E23" s="22">
        <v>110353.02</v>
      </c>
      <c r="F23" s="15">
        <f t="shared" si="0"/>
        <v>100.52882087429531</v>
      </c>
      <c r="G23" s="15">
        <f t="shared" si="1"/>
        <v>580.5</v>
      </c>
      <c r="H23" s="39" t="s">
        <v>145</v>
      </c>
      <c r="I23" s="40" t="s">
        <v>146</v>
      </c>
    </row>
    <row r="24" spans="1:9" ht="12.75">
      <c r="A24" s="38" t="s">
        <v>33</v>
      </c>
      <c r="B24" s="21" t="s">
        <v>23</v>
      </c>
      <c r="C24" s="22">
        <v>2322400</v>
      </c>
      <c r="D24" s="22" t="s">
        <v>26</v>
      </c>
      <c r="E24" s="22">
        <v>2171458.3199999998</v>
      </c>
      <c r="F24" s="15">
        <f t="shared" si="0"/>
        <v>93.500616603513592</v>
      </c>
      <c r="G24" s="15">
        <f t="shared" si="1"/>
        <v>-150941.68000000017</v>
      </c>
      <c r="H24" s="39" t="s">
        <v>145</v>
      </c>
      <c r="I24" s="40" t="s">
        <v>146</v>
      </c>
    </row>
    <row r="25" spans="1:9" ht="12.75">
      <c r="A25" s="38" t="s">
        <v>34</v>
      </c>
      <c r="B25" s="21" t="s">
        <v>23</v>
      </c>
      <c r="C25" s="22">
        <v>16924.52</v>
      </c>
      <c r="D25" s="22" t="s">
        <v>26</v>
      </c>
      <c r="E25" s="22">
        <v>18905.330000000002</v>
      </c>
      <c r="F25" s="15">
        <f t="shared" si="0"/>
        <v>111.70378834968437</v>
      </c>
      <c r="G25" s="15">
        <f t="shared" si="1"/>
        <v>1980.8100000000013</v>
      </c>
      <c r="H25" s="39" t="s">
        <v>145</v>
      </c>
      <c r="I25" s="40" t="s">
        <v>146</v>
      </c>
    </row>
    <row r="26" spans="1:9" ht="12.75">
      <c r="A26" s="38" t="s">
        <v>35</v>
      </c>
      <c r="B26" s="21" t="s">
        <v>23</v>
      </c>
      <c r="C26" s="22">
        <v>2918608.33</v>
      </c>
      <c r="D26" s="22" t="s">
        <v>26</v>
      </c>
      <c r="E26" s="22">
        <v>2828011.92</v>
      </c>
      <c r="F26" s="15">
        <f t="shared" si="0"/>
        <v>96.895903809059575</v>
      </c>
      <c r="G26" s="15">
        <f t="shared" si="1"/>
        <v>-90596.410000000149</v>
      </c>
      <c r="H26" s="39" t="s">
        <v>145</v>
      </c>
      <c r="I26" s="40" t="s">
        <v>146</v>
      </c>
    </row>
    <row r="27" spans="1:9" ht="12.75">
      <c r="A27" s="38" t="s">
        <v>36</v>
      </c>
      <c r="B27" s="21" t="s">
        <v>23</v>
      </c>
      <c r="C27" s="22">
        <v>61115.69</v>
      </c>
      <c r="D27" s="22" t="s">
        <v>26</v>
      </c>
      <c r="E27" s="22">
        <v>77715.69</v>
      </c>
      <c r="F27" s="15">
        <f t="shared" si="0"/>
        <v>127.16160121893412</v>
      </c>
      <c r="G27" s="15">
        <f t="shared" si="1"/>
        <v>16600</v>
      </c>
      <c r="H27" s="39" t="s">
        <v>145</v>
      </c>
      <c r="I27" s="40" t="s">
        <v>146</v>
      </c>
    </row>
    <row r="28" spans="1:9" ht="12.75">
      <c r="A28" s="38" t="s">
        <v>37</v>
      </c>
      <c r="B28" s="21" t="s">
        <v>23</v>
      </c>
      <c r="C28" s="22">
        <v>5653414.46</v>
      </c>
      <c r="D28" s="22" t="s">
        <v>26</v>
      </c>
      <c r="E28" s="22">
        <v>5841998.8099999996</v>
      </c>
      <c r="F28" s="15">
        <f t="shared" si="0"/>
        <v>103.33576020888444</v>
      </c>
      <c r="G28" s="15">
        <f t="shared" si="1"/>
        <v>188584.34999999963</v>
      </c>
      <c r="H28" s="39" t="s">
        <v>145</v>
      </c>
      <c r="I28" s="40" t="s">
        <v>146</v>
      </c>
    </row>
    <row r="29" spans="1:9" ht="12.75">
      <c r="A29" s="38" t="s">
        <v>38</v>
      </c>
      <c r="B29" s="21" t="s">
        <v>23</v>
      </c>
      <c r="C29" s="22">
        <v>8330</v>
      </c>
      <c r="D29" s="22" t="s">
        <v>26</v>
      </c>
      <c r="E29" s="22" t="s">
        <v>26</v>
      </c>
      <c r="F29" s="15" t="str">
        <f t="shared" si="0"/>
        <v>-</v>
      </c>
      <c r="G29" s="15">
        <f t="shared" si="1"/>
        <v>-8330</v>
      </c>
      <c r="H29" s="39" t="s">
        <v>145</v>
      </c>
      <c r="I29" s="40" t="s">
        <v>146</v>
      </c>
    </row>
    <row r="30" spans="1:9" ht="12.75">
      <c r="A30" s="38" t="s">
        <v>39</v>
      </c>
      <c r="B30" s="21" t="s">
        <v>23</v>
      </c>
      <c r="C30" s="22">
        <v>52476.98</v>
      </c>
      <c r="D30" s="22" t="s">
        <v>26</v>
      </c>
      <c r="E30" s="22">
        <v>60976.98</v>
      </c>
      <c r="F30" s="15">
        <f t="shared" si="0"/>
        <v>116.19757844296682</v>
      </c>
      <c r="G30" s="15">
        <f t="shared" si="1"/>
        <v>8500</v>
      </c>
      <c r="H30" s="39" t="s">
        <v>145</v>
      </c>
      <c r="I30" s="40" t="s">
        <v>146</v>
      </c>
    </row>
    <row r="31" spans="1:9" ht="12.75">
      <c r="A31" s="38" t="s">
        <v>40</v>
      </c>
      <c r="B31" s="21" t="s">
        <v>23</v>
      </c>
      <c r="C31" s="22">
        <v>-1960029.91</v>
      </c>
      <c r="D31" s="22" t="s">
        <v>26</v>
      </c>
      <c r="E31" s="22">
        <v>-836953.39</v>
      </c>
      <c r="F31" s="15" t="str">
        <f t="shared" si="0"/>
        <v>-</v>
      </c>
      <c r="G31" s="15">
        <f>E31-C31</f>
        <v>1123076.52</v>
      </c>
      <c r="H31" s="39" t="s">
        <v>145</v>
      </c>
      <c r="I31" s="40" t="s">
        <v>146</v>
      </c>
    </row>
    <row r="32" spans="1:9" ht="12.75">
      <c r="A32" s="38" t="s">
        <v>41</v>
      </c>
      <c r="B32" s="21" t="s">
        <v>23</v>
      </c>
      <c r="C32" s="22">
        <v>5080</v>
      </c>
      <c r="D32" s="22" t="s">
        <v>26</v>
      </c>
      <c r="E32" s="22">
        <v>4529.8500000000004</v>
      </c>
      <c r="F32" s="15">
        <f t="shared" si="0"/>
        <v>89.170275590551185</v>
      </c>
      <c r="G32" s="15">
        <f t="shared" si="1"/>
        <v>-550.14999999999964</v>
      </c>
      <c r="H32" s="39" t="s">
        <v>145</v>
      </c>
      <c r="I32" s="40" t="s">
        <v>146</v>
      </c>
    </row>
    <row r="33" spans="1:9" ht="12.75">
      <c r="A33" s="38" t="s">
        <v>42</v>
      </c>
      <c r="B33" s="21" t="s">
        <v>23</v>
      </c>
      <c r="C33" s="22">
        <v>6669218.0999999996</v>
      </c>
      <c r="D33" s="22" t="s">
        <v>26</v>
      </c>
      <c r="E33" s="22">
        <v>6749150.8799999999</v>
      </c>
      <c r="F33" s="15">
        <f t="shared" si="0"/>
        <v>101.1985330034416</v>
      </c>
      <c r="G33" s="15">
        <f t="shared" si="1"/>
        <v>79932.780000000261</v>
      </c>
      <c r="H33" s="39" t="s">
        <v>145</v>
      </c>
      <c r="I33" s="40" t="s">
        <v>146</v>
      </c>
    </row>
    <row r="34" spans="1:9" ht="12.75">
      <c r="A34" s="38" t="s">
        <v>43</v>
      </c>
      <c r="B34" s="21" t="s">
        <v>23</v>
      </c>
      <c r="C34" s="22">
        <v>-3110.48</v>
      </c>
      <c r="D34" s="22" t="s">
        <v>26</v>
      </c>
      <c r="E34" s="22">
        <v>-3092.59</v>
      </c>
      <c r="F34" s="15" t="str">
        <f t="shared" si="0"/>
        <v>-</v>
      </c>
      <c r="G34" s="15">
        <f>E34-C34</f>
        <v>17.889999999999873</v>
      </c>
      <c r="H34" s="39" t="s">
        <v>145</v>
      </c>
      <c r="I34" s="40" t="s">
        <v>146</v>
      </c>
    </row>
    <row r="35" spans="1:9" ht="12.75">
      <c r="A35" s="38" t="s">
        <v>44</v>
      </c>
      <c r="B35" s="21" t="s">
        <v>23</v>
      </c>
      <c r="C35" s="22">
        <v>3192.83</v>
      </c>
      <c r="D35" s="22" t="s">
        <v>26</v>
      </c>
      <c r="E35" s="22">
        <v>3392.83</v>
      </c>
      <c r="F35" s="15">
        <f t="shared" si="0"/>
        <v>106.26403535421554</v>
      </c>
      <c r="G35" s="15">
        <f t="shared" si="1"/>
        <v>200</v>
      </c>
      <c r="H35" s="39" t="s">
        <v>145</v>
      </c>
      <c r="I35" s="40" t="s">
        <v>146</v>
      </c>
    </row>
    <row r="36" spans="1:9" ht="12.75">
      <c r="A36" s="38" t="s">
        <v>45</v>
      </c>
      <c r="B36" s="21" t="s">
        <v>23</v>
      </c>
      <c r="C36" s="22">
        <v>22503.38</v>
      </c>
      <c r="D36" s="22" t="s">
        <v>26</v>
      </c>
      <c r="E36" s="22">
        <v>25003.38</v>
      </c>
      <c r="F36" s="15">
        <f t="shared" si="0"/>
        <v>111.10944222601226</v>
      </c>
      <c r="G36" s="15">
        <f t="shared" si="1"/>
        <v>2500</v>
      </c>
      <c r="H36" s="39" t="s">
        <v>145</v>
      </c>
      <c r="I36" s="40" t="s">
        <v>146</v>
      </c>
    </row>
    <row r="37" spans="1:9" ht="12.75">
      <c r="A37" s="38" t="s">
        <v>46</v>
      </c>
      <c r="B37" s="21" t="s">
        <v>23</v>
      </c>
      <c r="C37" s="22">
        <v>600</v>
      </c>
      <c r="D37" s="22" t="s">
        <v>26</v>
      </c>
      <c r="E37" s="22">
        <v>599.84</v>
      </c>
      <c r="F37" s="15">
        <f t="shared" si="0"/>
        <v>99.973333333333329</v>
      </c>
      <c r="G37" s="15">
        <f t="shared" si="1"/>
        <v>-0.15999999999996817</v>
      </c>
      <c r="H37" s="39" t="s">
        <v>145</v>
      </c>
      <c r="I37" s="40" t="s">
        <v>146</v>
      </c>
    </row>
    <row r="38" spans="1:9" ht="12.75">
      <c r="A38" s="38" t="s">
        <v>47</v>
      </c>
      <c r="B38" s="21" t="s">
        <v>23</v>
      </c>
      <c r="C38" s="22">
        <v>2250.0100000000002</v>
      </c>
      <c r="D38" s="22" t="s">
        <v>26</v>
      </c>
      <c r="E38" s="22">
        <v>2250</v>
      </c>
      <c r="F38" s="15">
        <f t="shared" si="0"/>
        <v>99.999555557530854</v>
      </c>
      <c r="G38" s="15">
        <f t="shared" si="1"/>
        <v>-1.0000000000218279E-2</v>
      </c>
      <c r="H38" s="39" t="s">
        <v>145</v>
      </c>
      <c r="I38" s="40" t="s">
        <v>146</v>
      </c>
    </row>
    <row r="39" spans="1:9" ht="12.75">
      <c r="A39" s="38" t="s">
        <v>48</v>
      </c>
      <c r="B39" s="21" t="s">
        <v>23</v>
      </c>
      <c r="C39" s="22">
        <v>23295.48</v>
      </c>
      <c r="D39" s="22" t="s">
        <v>26</v>
      </c>
      <c r="E39" s="22">
        <v>26094.7</v>
      </c>
      <c r="F39" s="15">
        <f t="shared" si="0"/>
        <v>112.01615077259623</v>
      </c>
      <c r="G39" s="15">
        <f t="shared" si="1"/>
        <v>2799.2200000000012</v>
      </c>
      <c r="H39" s="39" t="s">
        <v>145</v>
      </c>
      <c r="I39" s="40" t="s">
        <v>146</v>
      </c>
    </row>
    <row r="40" spans="1:9" ht="12.75">
      <c r="A40" s="38" t="s">
        <v>49</v>
      </c>
      <c r="B40" s="21" t="s">
        <v>23</v>
      </c>
      <c r="C40" s="22">
        <v>52089940.030000001</v>
      </c>
      <c r="D40" s="22" t="s">
        <v>26</v>
      </c>
      <c r="E40" s="22">
        <v>51302299.920000002</v>
      </c>
      <c r="F40" s="15">
        <f t="shared" si="0"/>
        <v>98.487922793640422</v>
      </c>
      <c r="G40" s="15">
        <f t="shared" si="1"/>
        <v>-787640.1099999994</v>
      </c>
      <c r="H40" s="39" t="s">
        <v>145</v>
      </c>
      <c r="I40" s="40" t="s">
        <v>146</v>
      </c>
    </row>
    <row r="41" spans="1:9" ht="12.75">
      <c r="A41" s="38" t="s">
        <v>50</v>
      </c>
      <c r="B41" s="21" t="s">
        <v>23</v>
      </c>
      <c r="C41" s="22">
        <v>2956001.95</v>
      </c>
      <c r="D41" s="22" t="s">
        <v>26</v>
      </c>
      <c r="E41" s="22">
        <v>2576085.66</v>
      </c>
      <c r="F41" s="15">
        <f t="shared" si="0"/>
        <v>87.147630602882387</v>
      </c>
      <c r="G41" s="15">
        <f t="shared" si="1"/>
        <v>-379916.29000000004</v>
      </c>
      <c r="H41" s="39" t="s">
        <v>145</v>
      </c>
      <c r="I41" s="40" t="s">
        <v>146</v>
      </c>
    </row>
    <row r="42" spans="1:9" ht="12.75">
      <c r="A42" s="38" t="s">
        <v>51</v>
      </c>
      <c r="B42" s="21" t="s">
        <v>23</v>
      </c>
      <c r="C42" s="22">
        <v>348999500</v>
      </c>
      <c r="D42" s="22" t="s">
        <v>26</v>
      </c>
      <c r="E42" s="22">
        <v>348709858.10000002</v>
      </c>
      <c r="F42" s="15">
        <f t="shared" si="0"/>
        <v>99.917007932676128</v>
      </c>
      <c r="G42" s="15">
        <f t="shared" si="1"/>
        <v>-289641.89999997616</v>
      </c>
      <c r="H42" s="39" t="s">
        <v>145</v>
      </c>
      <c r="I42" s="40" t="s">
        <v>146</v>
      </c>
    </row>
    <row r="43" spans="1:9" ht="12.75">
      <c r="A43" s="38" t="s">
        <v>52</v>
      </c>
      <c r="B43" s="21" t="s">
        <v>23</v>
      </c>
      <c r="C43" s="22">
        <v>522600</v>
      </c>
      <c r="D43" s="22" t="s">
        <v>26</v>
      </c>
      <c r="E43" s="22">
        <v>427755.87</v>
      </c>
      <c r="F43" s="15">
        <f t="shared" si="0"/>
        <v>81.851486796785295</v>
      </c>
      <c r="G43" s="15">
        <f t="shared" si="1"/>
        <v>-94844.13</v>
      </c>
      <c r="H43" s="39" t="s">
        <v>145</v>
      </c>
      <c r="I43" s="40" t="s">
        <v>146</v>
      </c>
    </row>
    <row r="44" spans="1:9" ht="12.75">
      <c r="A44" s="38" t="s">
        <v>53</v>
      </c>
      <c r="B44" s="21" t="s">
        <v>23</v>
      </c>
      <c r="C44" s="22">
        <v>80000</v>
      </c>
      <c r="D44" s="22" t="s">
        <v>26</v>
      </c>
      <c r="E44" s="22">
        <v>67911</v>
      </c>
      <c r="F44" s="15">
        <f t="shared" si="0"/>
        <v>84.888750000000002</v>
      </c>
      <c r="G44" s="15">
        <f t="shared" si="1"/>
        <v>-12089</v>
      </c>
      <c r="H44" s="39" t="s">
        <v>145</v>
      </c>
      <c r="I44" s="40" t="s">
        <v>146</v>
      </c>
    </row>
    <row r="45" spans="1:9" ht="12.75">
      <c r="A45" s="38" t="s">
        <v>54</v>
      </c>
      <c r="B45" s="21" t="s">
        <v>23</v>
      </c>
      <c r="C45" s="22">
        <v>544201895</v>
      </c>
      <c r="D45" s="22" t="s">
        <v>26</v>
      </c>
      <c r="E45" s="22">
        <v>458258809.38</v>
      </c>
      <c r="F45" s="15">
        <f t="shared" si="0"/>
        <v>84.207499751539814</v>
      </c>
      <c r="G45" s="15">
        <f t="shared" si="1"/>
        <v>-85943085.620000005</v>
      </c>
      <c r="H45" s="39" t="s">
        <v>145</v>
      </c>
      <c r="I45" s="40" t="s">
        <v>146</v>
      </c>
    </row>
    <row r="46" spans="1:9" ht="12.75">
      <c r="A46" s="38" t="s">
        <v>55</v>
      </c>
      <c r="B46" s="21" t="s">
        <v>23</v>
      </c>
      <c r="C46" s="22">
        <v>4949900</v>
      </c>
      <c r="D46" s="22" t="s">
        <v>26</v>
      </c>
      <c r="E46" s="22">
        <v>3558606.52</v>
      </c>
      <c r="F46" s="15">
        <f t="shared" si="0"/>
        <v>71.892493181680436</v>
      </c>
      <c r="G46" s="15">
        <f t="shared" si="1"/>
        <v>-1391293.48</v>
      </c>
      <c r="H46" s="39" t="s">
        <v>145</v>
      </c>
      <c r="I46" s="40" t="s">
        <v>146</v>
      </c>
    </row>
    <row r="47" spans="1:9" ht="12.75">
      <c r="A47" s="38" t="s">
        <v>56</v>
      </c>
      <c r="B47" s="21" t="s">
        <v>23</v>
      </c>
      <c r="C47" s="22">
        <v>55860800</v>
      </c>
      <c r="D47" s="22" t="s">
        <v>26</v>
      </c>
      <c r="E47" s="22">
        <v>55842569.130000003</v>
      </c>
      <c r="F47" s="15">
        <f t="shared" si="0"/>
        <v>99.967363750608655</v>
      </c>
      <c r="G47" s="15">
        <f t="shared" si="1"/>
        <v>-18230.869999997318</v>
      </c>
      <c r="H47" s="39" t="s">
        <v>145</v>
      </c>
      <c r="I47" s="40" t="s">
        <v>146</v>
      </c>
    </row>
    <row r="48" spans="1:9" ht="12.75">
      <c r="A48" s="38" t="s">
        <v>57</v>
      </c>
      <c r="B48" s="21" t="s">
        <v>23</v>
      </c>
      <c r="C48" s="22">
        <v>7874465.6200000001</v>
      </c>
      <c r="D48" s="22" t="s">
        <v>26</v>
      </c>
      <c r="E48" s="22">
        <v>5817857.4199999999</v>
      </c>
      <c r="F48" s="15">
        <f t="shared" si="0"/>
        <v>73.882568046566689</v>
      </c>
      <c r="G48" s="15">
        <f t="shared" si="1"/>
        <v>-2056608.2000000002</v>
      </c>
      <c r="H48" s="39" t="s">
        <v>145</v>
      </c>
      <c r="I48" s="40" t="s">
        <v>146</v>
      </c>
    </row>
    <row r="49" spans="1:9" ht="12.75">
      <c r="A49" s="38" t="s">
        <v>58</v>
      </c>
      <c r="B49" s="21" t="s">
        <v>23</v>
      </c>
      <c r="C49" s="22">
        <v>11865580</v>
      </c>
      <c r="D49" s="22" t="s">
        <v>26</v>
      </c>
      <c r="E49" s="22" t="s">
        <v>26</v>
      </c>
      <c r="F49" s="15" t="str">
        <f t="shared" si="0"/>
        <v>-</v>
      </c>
      <c r="G49" s="15">
        <f t="shared" si="1"/>
        <v>-11865580</v>
      </c>
      <c r="H49" s="39" t="s">
        <v>145</v>
      </c>
      <c r="I49" s="40" t="s">
        <v>146</v>
      </c>
    </row>
    <row r="50" spans="1:9" ht="12.75">
      <c r="A50" s="38" t="s">
        <v>59</v>
      </c>
      <c r="B50" s="21" t="s">
        <v>23</v>
      </c>
      <c r="C50" s="22">
        <v>12573000</v>
      </c>
      <c r="D50" s="22" t="s">
        <v>26</v>
      </c>
      <c r="E50" s="22" t="s">
        <v>26</v>
      </c>
      <c r="F50" s="15" t="str">
        <f t="shared" ref="F50:F85" si="2">IF(OR(E50="-",E50&lt;0,C50&lt;0),"-",(IF(OR(C50=0,C50="-"),"-",E50/C50*100)))</f>
        <v>-</v>
      </c>
      <c r="G50" s="15">
        <f t="shared" si="1"/>
        <v>-12573000</v>
      </c>
      <c r="H50" s="39" t="s">
        <v>145</v>
      </c>
      <c r="I50" s="40" t="s">
        <v>146</v>
      </c>
    </row>
    <row r="51" spans="1:9" ht="12.75">
      <c r="A51" s="38" t="s">
        <v>60</v>
      </c>
      <c r="B51" s="21" t="s">
        <v>23</v>
      </c>
      <c r="C51" s="22">
        <v>28700000</v>
      </c>
      <c r="D51" s="22" t="s">
        <v>26</v>
      </c>
      <c r="E51" s="22">
        <v>28527245.350000001</v>
      </c>
      <c r="F51" s="15">
        <f t="shared" si="2"/>
        <v>99.398067421602804</v>
      </c>
      <c r="G51" s="15">
        <f t="shared" si="1"/>
        <v>-172754.64999999851</v>
      </c>
      <c r="H51" s="39" t="s">
        <v>145</v>
      </c>
      <c r="I51" s="40" t="s">
        <v>146</v>
      </c>
    </row>
    <row r="52" spans="1:9" ht="12.75">
      <c r="A52" s="38" t="s">
        <v>61</v>
      </c>
      <c r="B52" s="21" t="s">
        <v>23</v>
      </c>
      <c r="C52" s="22">
        <v>1767174.2</v>
      </c>
      <c r="D52" s="22" t="s">
        <v>26</v>
      </c>
      <c r="E52" s="22">
        <v>808177.2</v>
      </c>
      <c r="F52" s="15">
        <f t="shared" si="2"/>
        <v>45.732741005385883</v>
      </c>
      <c r="G52" s="15">
        <f t="shared" si="1"/>
        <v>-958997</v>
      </c>
      <c r="H52" s="39" t="s">
        <v>145</v>
      </c>
      <c r="I52" s="40" t="s">
        <v>146</v>
      </c>
    </row>
    <row r="53" spans="1:9" ht="12.75">
      <c r="A53" s="38" t="s">
        <v>62</v>
      </c>
      <c r="B53" s="21" t="s">
        <v>23</v>
      </c>
      <c r="C53" s="22">
        <v>28431136.66</v>
      </c>
      <c r="D53" s="22" t="s">
        <v>26</v>
      </c>
      <c r="E53" s="22" t="s">
        <v>26</v>
      </c>
      <c r="F53" s="15" t="str">
        <f t="shared" si="2"/>
        <v>-</v>
      </c>
      <c r="G53" s="15">
        <f t="shared" si="1"/>
        <v>-28431136.66</v>
      </c>
      <c r="H53" s="39" t="s">
        <v>145</v>
      </c>
      <c r="I53" s="40" t="s">
        <v>146</v>
      </c>
    </row>
    <row r="54" spans="1:9" ht="12.75">
      <c r="A54" s="38" t="s">
        <v>63</v>
      </c>
      <c r="B54" s="21" t="s">
        <v>23</v>
      </c>
      <c r="C54" s="22">
        <v>234598600</v>
      </c>
      <c r="D54" s="22" t="s">
        <v>26</v>
      </c>
      <c r="E54" s="22">
        <v>209323270.34999999</v>
      </c>
      <c r="F54" s="15">
        <f t="shared" si="2"/>
        <v>89.226137901078701</v>
      </c>
      <c r="G54" s="15">
        <f t="shared" si="1"/>
        <v>-25275329.650000006</v>
      </c>
      <c r="H54" s="39" t="s">
        <v>145</v>
      </c>
      <c r="I54" s="40" t="s">
        <v>146</v>
      </c>
    </row>
    <row r="55" spans="1:9" ht="12.75">
      <c r="A55" s="38" t="s">
        <v>64</v>
      </c>
      <c r="B55" s="21" t="s">
        <v>23</v>
      </c>
      <c r="C55" s="22">
        <v>27523400</v>
      </c>
      <c r="D55" s="22" t="s">
        <v>26</v>
      </c>
      <c r="E55" s="22">
        <v>23026023.350000001</v>
      </c>
      <c r="F55" s="15">
        <f t="shared" si="2"/>
        <v>83.659807109586765</v>
      </c>
      <c r="G55" s="15">
        <f t="shared" si="1"/>
        <v>-4497376.6499999985</v>
      </c>
      <c r="H55" s="39" t="s">
        <v>145</v>
      </c>
      <c r="I55" s="40" t="s">
        <v>146</v>
      </c>
    </row>
    <row r="56" spans="1:9" ht="12.75">
      <c r="A56" s="38" t="s">
        <v>65</v>
      </c>
      <c r="B56" s="21" t="s">
        <v>23</v>
      </c>
      <c r="C56" s="22">
        <v>609889</v>
      </c>
      <c r="D56" s="22" t="s">
        <v>26</v>
      </c>
      <c r="E56" s="22">
        <v>367366.66</v>
      </c>
      <c r="F56" s="15">
        <f t="shared" si="2"/>
        <v>60.235003418654863</v>
      </c>
      <c r="G56" s="15">
        <f t="shared" si="1"/>
        <v>-242522.34000000003</v>
      </c>
      <c r="H56" s="39" t="s">
        <v>145</v>
      </c>
      <c r="I56" s="40" t="s">
        <v>146</v>
      </c>
    </row>
    <row r="57" spans="1:9" ht="12.75">
      <c r="A57" s="38" t="s">
        <v>66</v>
      </c>
      <c r="B57" s="21" t="s">
        <v>23</v>
      </c>
      <c r="C57" s="22">
        <v>182519300</v>
      </c>
      <c r="D57" s="22" t="s">
        <v>26</v>
      </c>
      <c r="E57" s="22">
        <v>136371074.93000001</v>
      </c>
      <c r="F57" s="15">
        <f t="shared" si="2"/>
        <v>74.715975203718187</v>
      </c>
      <c r="G57" s="15">
        <f t="shared" si="1"/>
        <v>-46148225.069999993</v>
      </c>
      <c r="H57" s="39" t="s">
        <v>145</v>
      </c>
      <c r="I57" s="40" t="s">
        <v>146</v>
      </c>
    </row>
    <row r="58" spans="1:9" ht="12.75">
      <c r="A58" s="38" t="s">
        <v>67</v>
      </c>
      <c r="B58" s="21" t="s">
        <v>23</v>
      </c>
      <c r="C58" s="22">
        <v>3308237</v>
      </c>
      <c r="D58" s="22" t="s">
        <v>26</v>
      </c>
      <c r="E58" s="22">
        <v>3241901</v>
      </c>
      <c r="F58" s="15">
        <f t="shared" si="2"/>
        <v>97.994823224575512</v>
      </c>
      <c r="G58" s="15">
        <f t="shared" si="1"/>
        <v>-66336</v>
      </c>
      <c r="H58" s="39" t="s">
        <v>145</v>
      </c>
      <c r="I58" s="40" t="s">
        <v>146</v>
      </c>
    </row>
    <row r="59" spans="1:9" ht="12.75">
      <c r="A59" s="38" t="s">
        <v>68</v>
      </c>
      <c r="B59" s="21" t="s">
        <v>23</v>
      </c>
      <c r="C59" s="22">
        <v>759100</v>
      </c>
      <c r="D59" s="22" t="s">
        <v>26</v>
      </c>
      <c r="E59" s="22">
        <v>752700</v>
      </c>
      <c r="F59" s="15">
        <f t="shared" si="2"/>
        <v>99.156896324594911</v>
      </c>
      <c r="G59" s="15">
        <f t="shared" si="1"/>
        <v>-6400</v>
      </c>
      <c r="H59" s="39" t="s">
        <v>145</v>
      </c>
      <c r="I59" s="40" t="s">
        <v>146</v>
      </c>
    </row>
    <row r="60" spans="1:9" ht="12.75">
      <c r="A60" s="38" t="s">
        <v>69</v>
      </c>
      <c r="B60" s="21" t="s">
        <v>23</v>
      </c>
      <c r="C60" s="22">
        <v>4370000</v>
      </c>
      <c r="D60" s="22" t="s">
        <v>26</v>
      </c>
      <c r="E60" s="22">
        <v>4326622.5599999996</v>
      </c>
      <c r="F60" s="15">
        <f t="shared" si="2"/>
        <v>99.007381235697935</v>
      </c>
      <c r="G60" s="15">
        <f t="shared" si="1"/>
        <v>-43377.44000000041</v>
      </c>
      <c r="H60" s="39" t="s">
        <v>145</v>
      </c>
      <c r="I60" s="40" t="s">
        <v>146</v>
      </c>
    </row>
    <row r="61" spans="1:9" ht="12.75">
      <c r="A61" s="38" t="s">
        <v>70</v>
      </c>
      <c r="B61" s="21" t="s">
        <v>23</v>
      </c>
      <c r="C61" s="22">
        <v>25247000</v>
      </c>
      <c r="D61" s="22" t="s">
        <v>26</v>
      </c>
      <c r="E61" s="22">
        <v>24220608.93</v>
      </c>
      <c r="F61" s="15">
        <f t="shared" si="2"/>
        <v>95.934601853685592</v>
      </c>
      <c r="G61" s="15">
        <f t="shared" si="1"/>
        <v>-1026391.0700000003</v>
      </c>
      <c r="H61" s="39" t="s">
        <v>145</v>
      </c>
      <c r="I61" s="40" t="s">
        <v>146</v>
      </c>
    </row>
    <row r="62" spans="1:9" ht="12.75">
      <c r="A62" s="38" t="s">
        <v>71</v>
      </c>
      <c r="B62" s="21" t="s">
        <v>23</v>
      </c>
      <c r="C62" s="22">
        <v>918600</v>
      </c>
      <c r="D62" s="22" t="s">
        <v>26</v>
      </c>
      <c r="E62" s="22">
        <v>530000</v>
      </c>
      <c r="F62" s="15">
        <f t="shared" si="2"/>
        <v>57.696494665795775</v>
      </c>
      <c r="G62" s="15">
        <f t="shared" si="1"/>
        <v>-388600</v>
      </c>
      <c r="H62" s="39" t="s">
        <v>145</v>
      </c>
      <c r="I62" s="40" t="s">
        <v>146</v>
      </c>
    </row>
    <row r="63" spans="1:9" ht="12.75">
      <c r="A63" s="38" t="s">
        <v>72</v>
      </c>
      <c r="B63" s="21" t="s">
        <v>23</v>
      </c>
      <c r="C63" s="22">
        <v>49239041.380000003</v>
      </c>
      <c r="D63" s="22" t="s">
        <v>26</v>
      </c>
      <c r="E63" s="22">
        <v>42956570.840000004</v>
      </c>
      <c r="F63" s="15">
        <f t="shared" si="2"/>
        <v>87.240875606177369</v>
      </c>
      <c r="G63" s="15">
        <f t="shared" si="1"/>
        <v>-6282470.5399999991</v>
      </c>
      <c r="H63" s="39" t="s">
        <v>145</v>
      </c>
      <c r="I63" s="40" t="s">
        <v>146</v>
      </c>
    </row>
    <row r="64" spans="1:9" ht="12.75">
      <c r="A64" s="38" t="s">
        <v>73</v>
      </c>
      <c r="B64" s="21" t="s">
        <v>23</v>
      </c>
      <c r="C64" s="22">
        <v>3307000</v>
      </c>
      <c r="D64" s="22" t="s">
        <v>26</v>
      </c>
      <c r="E64" s="22">
        <v>3304321.14</v>
      </c>
      <c r="F64" s="15">
        <f t="shared" si="2"/>
        <v>99.918994254611434</v>
      </c>
      <c r="G64" s="15">
        <f t="shared" si="1"/>
        <v>-2678.8599999998696</v>
      </c>
      <c r="H64" s="39" t="s">
        <v>145</v>
      </c>
      <c r="I64" s="40" t="s">
        <v>146</v>
      </c>
    </row>
    <row r="65" spans="1:9" ht="12.75">
      <c r="A65" s="38" t="s">
        <v>74</v>
      </c>
      <c r="B65" s="21" t="s">
        <v>23</v>
      </c>
      <c r="C65" s="22">
        <v>43600000</v>
      </c>
      <c r="D65" s="22" t="s">
        <v>26</v>
      </c>
      <c r="E65" s="22">
        <v>43471249.649999999</v>
      </c>
      <c r="F65" s="15">
        <f t="shared" si="2"/>
        <v>99.704701032110094</v>
      </c>
      <c r="G65" s="15">
        <f t="shared" si="1"/>
        <v>-128750.35000000149</v>
      </c>
      <c r="H65" s="39" t="s">
        <v>145</v>
      </c>
      <c r="I65" s="40" t="s">
        <v>146</v>
      </c>
    </row>
    <row r="66" spans="1:9" ht="12.75">
      <c r="A66" s="38" t="s">
        <v>75</v>
      </c>
      <c r="B66" s="21" t="s">
        <v>23</v>
      </c>
      <c r="C66" s="22">
        <v>3666400</v>
      </c>
      <c r="D66" s="22" t="s">
        <v>26</v>
      </c>
      <c r="E66" s="22">
        <v>2865367.01</v>
      </c>
      <c r="F66" s="15">
        <f t="shared" si="2"/>
        <v>78.152056785948062</v>
      </c>
      <c r="G66" s="15">
        <f t="shared" si="1"/>
        <v>-801032.99000000022</v>
      </c>
      <c r="H66" s="39" t="s">
        <v>145</v>
      </c>
      <c r="I66" s="40" t="s">
        <v>146</v>
      </c>
    </row>
    <row r="67" spans="1:9" ht="12.75">
      <c r="A67" s="38" t="s">
        <v>76</v>
      </c>
      <c r="B67" s="21" t="s">
        <v>23</v>
      </c>
      <c r="C67" s="22">
        <v>1793882.7</v>
      </c>
      <c r="D67" s="22" t="s">
        <v>26</v>
      </c>
      <c r="E67" s="22">
        <v>1804482.88</v>
      </c>
      <c r="F67" s="15">
        <f t="shared" si="2"/>
        <v>100.59090708662278</v>
      </c>
      <c r="G67" s="15">
        <f t="shared" si="1"/>
        <v>10600.179999999935</v>
      </c>
      <c r="H67" s="39" t="s">
        <v>145</v>
      </c>
      <c r="I67" s="40" t="s">
        <v>146</v>
      </c>
    </row>
    <row r="68" spans="1:9" ht="12.75">
      <c r="A68" s="38" t="s">
        <v>77</v>
      </c>
      <c r="B68" s="21" t="s">
        <v>23</v>
      </c>
      <c r="C68" s="22">
        <v>202886</v>
      </c>
      <c r="D68" s="22" t="s">
        <v>26</v>
      </c>
      <c r="E68" s="22">
        <v>193228.19</v>
      </c>
      <c r="F68" s="15">
        <f t="shared" si="2"/>
        <v>95.239784903837617</v>
      </c>
      <c r="G68" s="15">
        <f t="shared" si="1"/>
        <v>-9657.8099999999977</v>
      </c>
      <c r="H68" s="39" t="s">
        <v>145</v>
      </c>
      <c r="I68" s="40" t="s">
        <v>146</v>
      </c>
    </row>
    <row r="69" spans="1:9" ht="12.75">
      <c r="A69" s="38" t="s">
        <v>78</v>
      </c>
      <c r="B69" s="21" t="s">
        <v>23</v>
      </c>
      <c r="C69" s="22">
        <v>38480</v>
      </c>
      <c r="D69" s="22" t="s">
        <v>26</v>
      </c>
      <c r="E69" s="22">
        <v>34407.56</v>
      </c>
      <c r="F69" s="15">
        <f t="shared" si="2"/>
        <v>89.416735966735956</v>
      </c>
      <c r="G69" s="15">
        <f t="shared" si="1"/>
        <v>-4072.4400000000023</v>
      </c>
      <c r="H69" s="39" t="s">
        <v>145</v>
      </c>
      <c r="I69" s="40" t="s">
        <v>146</v>
      </c>
    </row>
    <row r="70" spans="1:9" ht="12.75">
      <c r="A70" s="38" t="s">
        <v>79</v>
      </c>
      <c r="B70" s="21" t="s">
        <v>23</v>
      </c>
      <c r="C70" s="22">
        <v>3215570</v>
      </c>
      <c r="D70" s="22" t="s">
        <v>26</v>
      </c>
      <c r="E70" s="22">
        <v>3308467.57</v>
      </c>
      <c r="F70" s="15">
        <f t="shared" si="2"/>
        <v>102.88899230929509</v>
      </c>
      <c r="G70" s="15">
        <f t="shared" si="1"/>
        <v>92897.569999999832</v>
      </c>
      <c r="H70" s="39" t="s">
        <v>145</v>
      </c>
      <c r="I70" s="40" t="s">
        <v>146</v>
      </c>
    </row>
    <row r="71" spans="1:9" ht="12.75">
      <c r="A71" s="38" t="s">
        <v>80</v>
      </c>
      <c r="B71" s="21" t="s">
        <v>23</v>
      </c>
      <c r="C71" s="22">
        <v>350490</v>
      </c>
      <c r="D71" s="22" t="s">
        <v>26</v>
      </c>
      <c r="E71" s="22">
        <v>336979.58</v>
      </c>
      <c r="F71" s="15">
        <f t="shared" si="2"/>
        <v>96.145276612742165</v>
      </c>
      <c r="G71" s="15">
        <f t="shared" si="1"/>
        <v>-13510.419999999984</v>
      </c>
      <c r="H71" s="39" t="s">
        <v>145</v>
      </c>
      <c r="I71" s="40" t="s">
        <v>146</v>
      </c>
    </row>
    <row r="72" spans="1:9" ht="12.75">
      <c r="A72" s="38" t="s">
        <v>81</v>
      </c>
      <c r="B72" s="21" t="s">
        <v>23</v>
      </c>
      <c r="C72" s="22">
        <v>8180</v>
      </c>
      <c r="D72" s="22" t="s">
        <v>26</v>
      </c>
      <c r="E72" s="22">
        <v>5918.53</v>
      </c>
      <c r="F72" s="15">
        <f t="shared" si="2"/>
        <v>72.353667481662583</v>
      </c>
      <c r="G72" s="15">
        <f t="shared" si="1"/>
        <v>-2261.4700000000003</v>
      </c>
      <c r="H72" s="39" t="s">
        <v>145</v>
      </c>
      <c r="I72" s="40" t="s">
        <v>146</v>
      </c>
    </row>
    <row r="73" spans="1:9" ht="12.75">
      <c r="A73" s="38" t="s">
        <v>82</v>
      </c>
      <c r="B73" s="21" t="s">
        <v>23</v>
      </c>
      <c r="C73" s="22">
        <v>19286000</v>
      </c>
      <c r="D73" s="22" t="s">
        <v>26</v>
      </c>
      <c r="E73" s="22">
        <f>20282894.14+1661.45</f>
        <v>20284555.59</v>
      </c>
      <c r="F73" s="15">
        <f t="shared" si="2"/>
        <v>105.17761894638598</v>
      </c>
      <c r="G73" s="15">
        <f t="shared" si="1"/>
        <v>998555.58999999985</v>
      </c>
      <c r="H73" s="39" t="s">
        <v>145</v>
      </c>
      <c r="I73" s="40" t="s">
        <v>146</v>
      </c>
    </row>
    <row r="74" spans="1:9" ht="12.75">
      <c r="A74" s="38" t="s">
        <v>83</v>
      </c>
      <c r="B74" s="21" t="s">
        <v>23</v>
      </c>
      <c r="C74" s="22">
        <v>351857657</v>
      </c>
      <c r="D74" s="22" t="s">
        <v>26</v>
      </c>
      <c r="E74" s="22">
        <f>368591742.66+258368.02</f>
        <v>368850110.68000001</v>
      </c>
      <c r="F74" s="15">
        <f t="shared" si="2"/>
        <v>104.8293545250317</v>
      </c>
      <c r="G74" s="15">
        <f t="shared" si="1"/>
        <v>16992453.680000007</v>
      </c>
      <c r="H74" s="39" t="s">
        <v>145</v>
      </c>
      <c r="I74" s="40" t="s">
        <v>146</v>
      </c>
    </row>
    <row r="75" spans="1:9" ht="12.75">
      <c r="A75" s="38" t="s">
        <v>84</v>
      </c>
      <c r="B75" s="21" t="s">
        <v>23</v>
      </c>
      <c r="C75" s="22">
        <v>3350000</v>
      </c>
      <c r="D75" s="22" t="s">
        <v>26</v>
      </c>
      <c r="E75" s="22">
        <f>3390067.24+1440.02</f>
        <v>3391507.2600000002</v>
      </c>
      <c r="F75" s="15">
        <f t="shared" si="2"/>
        <v>101.23902268656717</v>
      </c>
      <c r="G75" s="15">
        <f t="shared" si="1"/>
        <v>41507.260000000242</v>
      </c>
      <c r="H75" s="39" t="s">
        <v>145</v>
      </c>
      <c r="I75" s="40" t="s">
        <v>146</v>
      </c>
    </row>
    <row r="76" spans="1:9" ht="12.75">
      <c r="A76" s="38" t="s">
        <v>85</v>
      </c>
      <c r="B76" s="21" t="s">
        <v>23</v>
      </c>
      <c r="C76" s="22">
        <v>5600400</v>
      </c>
      <c r="D76" s="22" t="s">
        <v>26</v>
      </c>
      <c r="E76" s="22">
        <f>5792268.6+17936.74</f>
        <v>5810205.3399999999</v>
      </c>
      <c r="F76" s="15">
        <f t="shared" si="2"/>
        <v>103.74625633883295</v>
      </c>
      <c r="G76" s="15">
        <f t="shared" si="1"/>
        <v>209805.33999999985</v>
      </c>
      <c r="H76" s="39" t="s">
        <v>145</v>
      </c>
      <c r="I76" s="40" t="s">
        <v>146</v>
      </c>
    </row>
    <row r="77" spans="1:9" ht="12.75">
      <c r="A77" s="38" t="s">
        <v>86</v>
      </c>
      <c r="B77" s="21" t="s">
        <v>23</v>
      </c>
      <c r="C77" s="22">
        <v>3850000</v>
      </c>
      <c r="D77" s="22" t="s">
        <v>26</v>
      </c>
      <c r="E77" s="22">
        <v>3512518.05</v>
      </c>
      <c r="F77" s="15">
        <f t="shared" si="2"/>
        <v>91.234235064935064</v>
      </c>
      <c r="G77" s="15">
        <f t="shared" si="1"/>
        <v>-337481.95000000019</v>
      </c>
      <c r="H77" s="39" t="s">
        <v>145</v>
      </c>
      <c r="I77" s="40" t="s">
        <v>146</v>
      </c>
    </row>
    <row r="78" spans="1:9" ht="12.75">
      <c r="A78" s="38" t="s">
        <v>87</v>
      </c>
      <c r="B78" s="21" t="s">
        <v>23</v>
      </c>
      <c r="C78" s="22">
        <v>9319000</v>
      </c>
      <c r="D78" s="22" t="s">
        <v>26</v>
      </c>
      <c r="E78" s="22">
        <v>9158001.3599999994</v>
      </c>
      <c r="F78" s="15">
        <f t="shared" si="2"/>
        <v>98.272361412168692</v>
      </c>
      <c r="G78" s="15">
        <f t="shared" si="1"/>
        <v>-160998.6400000006</v>
      </c>
      <c r="H78" s="39" t="s">
        <v>145</v>
      </c>
      <c r="I78" s="40" t="s">
        <v>146</v>
      </c>
    </row>
    <row r="79" spans="1:9" ht="12.75">
      <c r="A79" s="38" t="s">
        <v>88</v>
      </c>
      <c r="B79" s="21" t="s">
        <v>23</v>
      </c>
      <c r="C79" s="22">
        <v>3559000</v>
      </c>
      <c r="D79" s="22" t="s">
        <v>26</v>
      </c>
      <c r="E79" s="22">
        <v>4150749.89</v>
      </c>
      <c r="F79" s="15">
        <f t="shared" si="2"/>
        <v>116.62685838718743</v>
      </c>
      <c r="G79" s="15">
        <f t="shared" si="1"/>
        <v>591749.89000000013</v>
      </c>
      <c r="H79" s="39" t="s">
        <v>145</v>
      </c>
      <c r="I79" s="40" t="s">
        <v>146</v>
      </c>
    </row>
    <row r="80" spans="1:9" ht="12.75">
      <c r="A80" s="38" t="s">
        <v>89</v>
      </c>
      <c r="B80" s="21" t="s">
        <v>23</v>
      </c>
      <c r="C80" s="22">
        <v>1150000</v>
      </c>
      <c r="D80" s="22" t="s">
        <v>26</v>
      </c>
      <c r="E80" s="22">
        <v>1311003.2</v>
      </c>
      <c r="F80" s="15">
        <f t="shared" si="2"/>
        <v>114.00027826086956</v>
      </c>
      <c r="G80" s="15">
        <f t="shared" si="1"/>
        <v>161003.19999999995</v>
      </c>
      <c r="H80" s="39" t="s">
        <v>145</v>
      </c>
      <c r="I80" s="40" t="s">
        <v>146</v>
      </c>
    </row>
    <row r="81" spans="1:9" ht="12.75">
      <c r="A81" s="38" t="s">
        <v>90</v>
      </c>
      <c r="B81" s="21" t="s">
        <v>23</v>
      </c>
      <c r="C81" s="22">
        <v>34806376.460000001</v>
      </c>
      <c r="D81" s="22" t="s">
        <v>26</v>
      </c>
      <c r="E81" s="22">
        <v>35638166.640000001</v>
      </c>
      <c r="F81" s="15">
        <f t="shared" si="2"/>
        <v>102.38976378640248</v>
      </c>
      <c r="G81" s="15">
        <f t="shared" si="1"/>
        <v>831790.1799999997</v>
      </c>
      <c r="H81" s="39" t="s">
        <v>145</v>
      </c>
      <c r="I81" s="40" t="s">
        <v>146</v>
      </c>
    </row>
    <row r="82" spans="1:9" ht="12.75">
      <c r="A82" s="38" t="s">
        <v>91</v>
      </c>
      <c r="B82" s="21" t="s">
        <v>23</v>
      </c>
      <c r="C82" s="22">
        <v>194400</v>
      </c>
      <c r="D82" s="22" t="s">
        <v>26</v>
      </c>
      <c r="E82" s="22">
        <v>186134.37</v>
      </c>
      <c r="F82" s="15">
        <f t="shared" si="2"/>
        <v>95.748132716049383</v>
      </c>
      <c r="G82" s="15">
        <f t="shared" ref="G82:G103" si="3">IF(OR(C82=E82,C82&lt;0,E82&lt;0),"-",IF(E82="-",0,E82)-IF(C82="-",0,C82))</f>
        <v>-8265.6300000000047</v>
      </c>
      <c r="H82" s="39" t="s">
        <v>145</v>
      </c>
      <c r="I82" s="40" t="s">
        <v>146</v>
      </c>
    </row>
    <row r="83" spans="1:9" ht="12.75">
      <c r="A83" s="38" t="s">
        <v>92</v>
      </c>
      <c r="B83" s="21" t="s">
        <v>23</v>
      </c>
      <c r="C83" s="22">
        <v>35598530</v>
      </c>
      <c r="D83" s="22" t="s">
        <v>26</v>
      </c>
      <c r="E83" s="22">
        <v>36834826.240000002</v>
      </c>
      <c r="F83" s="15">
        <f t="shared" si="2"/>
        <v>103.47288565005353</v>
      </c>
      <c r="G83" s="15">
        <f t="shared" si="3"/>
        <v>1236296.2400000021</v>
      </c>
      <c r="H83" s="39" t="s">
        <v>145</v>
      </c>
      <c r="I83" s="40" t="s">
        <v>146</v>
      </c>
    </row>
    <row r="84" spans="1:9" ht="12.75">
      <c r="A84" s="38" t="s">
        <v>93</v>
      </c>
      <c r="B84" s="21" t="s">
        <v>23</v>
      </c>
      <c r="C84" s="22">
        <v>-3691200</v>
      </c>
      <c r="D84" s="22" t="s">
        <v>26</v>
      </c>
      <c r="E84" s="22">
        <v>-3880093.15</v>
      </c>
      <c r="F84" s="15" t="str">
        <f t="shared" si="2"/>
        <v>-</v>
      </c>
      <c r="G84" s="15">
        <f>E84-C84</f>
        <v>-188893.14999999991</v>
      </c>
      <c r="H84" s="39" t="s">
        <v>145</v>
      </c>
      <c r="I84" s="40" t="s">
        <v>146</v>
      </c>
    </row>
    <row r="85" spans="1:9" ht="12.75">
      <c r="A85" s="38" t="s">
        <v>94</v>
      </c>
      <c r="B85" s="21" t="s">
        <v>23</v>
      </c>
      <c r="C85" s="22">
        <v>70486995.760000005</v>
      </c>
      <c r="D85" s="22" t="s">
        <v>26</v>
      </c>
      <c r="E85" s="22">
        <f>69398978.69-30132.53</f>
        <v>69368846.159999996</v>
      </c>
      <c r="F85" s="15">
        <f t="shared" si="2"/>
        <v>98.413679590193951</v>
      </c>
      <c r="G85" s="15">
        <f t="shared" si="3"/>
        <v>-1118149.6000000089</v>
      </c>
      <c r="H85" s="39" t="s">
        <v>145</v>
      </c>
      <c r="I85" s="40" t="s">
        <v>146</v>
      </c>
    </row>
    <row r="86" spans="1:9" ht="12.75">
      <c r="A86" s="38" t="s">
        <v>95</v>
      </c>
      <c r="B86" s="21" t="s">
        <v>23</v>
      </c>
      <c r="C86" s="22">
        <v>50543100</v>
      </c>
      <c r="D86" s="22" t="s">
        <v>26</v>
      </c>
      <c r="E86" s="22">
        <f>48731289.7+26738.47-1229.13</f>
        <v>48756799.039999999</v>
      </c>
      <c r="F86" s="15">
        <f t="shared" ref="F82:F103" si="4">IF(OR(E86="-",E86&lt;0,C86&lt;0),"-",(IF(OR(C86=0,C86="-"),"-",E86/C86*100)))</f>
        <v>96.465786704812331</v>
      </c>
      <c r="G86" s="15">
        <f t="shared" si="3"/>
        <v>-1786300.9600000009</v>
      </c>
      <c r="H86" s="39" t="s">
        <v>145</v>
      </c>
      <c r="I86" s="40" t="s">
        <v>146</v>
      </c>
    </row>
    <row r="87" spans="1:9" ht="12.75">
      <c r="A87" s="38" t="s">
        <v>96</v>
      </c>
      <c r="B87" s="21" t="s">
        <v>23</v>
      </c>
      <c r="C87" s="22">
        <v>-571063.06999999995</v>
      </c>
      <c r="D87" s="22" t="s">
        <v>26</v>
      </c>
      <c r="E87" s="22">
        <f>-525038.27+10349.86+259-89.64</f>
        <v>-514519.05000000005</v>
      </c>
      <c r="F87" s="15" t="str">
        <f t="shared" si="4"/>
        <v>-</v>
      </c>
      <c r="G87" s="15">
        <f>E87-C87</f>
        <v>56544.019999999902</v>
      </c>
      <c r="H87" s="39" t="s">
        <v>145</v>
      </c>
      <c r="I87" s="40" t="s">
        <v>146</v>
      </c>
    </row>
    <row r="88" spans="1:9" ht="12.75">
      <c r="A88" s="38" t="s">
        <v>97</v>
      </c>
      <c r="B88" s="21" t="s">
        <v>23</v>
      </c>
      <c r="C88" s="22">
        <v>432100</v>
      </c>
      <c r="D88" s="22" t="s">
        <v>26</v>
      </c>
      <c r="E88" s="22">
        <f>432143.75-125</f>
        <v>432018.75</v>
      </c>
      <c r="F88" s="15">
        <f t="shared" si="4"/>
        <v>99.981196482295758</v>
      </c>
      <c r="G88" s="15">
        <f t="shared" si="3"/>
        <v>-81.25</v>
      </c>
      <c r="H88" s="39" t="s">
        <v>145</v>
      </c>
      <c r="I88" s="40" t="s">
        <v>146</v>
      </c>
    </row>
    <row r="89" spans="1:9" ht="12.75">
      <c r="A89" s="38" t="s">
        <v>98</v>
      </c>
      <c r="B89" s="21" t="s">
        <v>23</v>
      </c>
      <c r="C89" s="22">
        <v>24117922.670000002</v>
      </c>
      <c r="D89" s="22" t="s">
        <v>26</v>
      </c>
      <c r="E89" s="22">
        <v>15777809.23</v>
      </c>
      <c r="F89" s="15">
        <f t="shared" si="4"/>
        <v>65.419437013229299</v>
      </c>
      <c r="G89" s="15">
        <f t="shared" si="3"/>
        <v>-8340113.4400000013</v>
      </c>
      <c r="H89" s="39" t="s">
        <v>145</v>
      </c>
      <c r="I89" s="40" t="s">
        <v>146</v>
      </c>
    </row>
    <row r="90" spans="1:9" ht="12.75">
      <c r="A90" s="38" t="s">
        <v>99</v>
      </c>
      <c r="B90" s="21" t="s">
        <v>23</v>
      </c>
      <c r="C90" s="22">
        <v>24598500</v>
      </c>
      <c r="D90" s="22" t="s">
        <v>26</v>
      </c>
      <c r="E90" s="22">
        <v>26996463.579999998</v>
      </c>
      <c r="F90" s="15">
        <f t="shared" si="4"/>
        <v>109.74841384637276</v>
      </c>
      <c r="G90" s="15">
        <f t="shared" si="3"/>
        <v>2397963.5799999982</v>
      </c>
      <c r="H90" s="39" t="s">
        <v>145</v>
      </c>
      <c r="I90" s="40" t="s">
        <v>146</v>
      </c>
    </row>
    <row r="91" spans="1:9" ht="12.75">
      <c r="A91" s="38" t="s">
        <v>100</v>
      </c>
      <c r="B91" s="21" t="s">
        <v>23</v>
      </c>
      <c r="C91" s="22">
        <v>7901000</v>
      </c>
      <c r="D91" s="22" t="s">
        <v>26</v>
      </c>
      <c r="E91" s="22">
        <f>8052562.67+500</f>
        <v>8053062.6699999999</v>
      </c>
      <c r="F91" s="15">
        <f t="shared" si="4"/>
        <v>101.92460030375902</v>
      </c>
      <c r="G91" s="15">
        <f t="shared" si="3"/>
        <v>152062.66999999993</v>
      </c>
      <c r="H91" s="39" t="s">
        <v>145</v>
      </c>
      <c r="I91" s="40" t="s">
        <v>146</v>
      </c>
    </row>
    <row r="92" spans="1:9" ht="12.75">
      <c r="A92" s="38" t="s">
        <v>101</v>
      </c>
      <c r="B92" s="21" t="s">
        <v>23</v>
      </c>
      <c r="C92" s="22">
        <v>9955100</v>
      </c>
      <c r="D92" s="22" t="s">
        <v>26</v>
      </c>
      <c r="E92" s="22">
        <v>11186563.76</v>
      </c>
      <c r="F92" s="15">
        <f t="shared" si="4"/>
        <v>112.3701797068839</v>
      </c>
      <c r="G92" s="15">
        <f t="shared" si="3"/>
        <v>1231463.7599999998</v>
      </c>
      <c r="H92" s="39" t="s">
        <v>145</v>
      </c>
      <c r="I92" s="40" t="s">
        <v>146</v>
      </c>
    </row>
    <row r="93" spans="1:9" ht="12.75">
      <c r="A93" s="38" t="s">
        <v>102</v>
      </c>
      <c r="B93" s="21" t="s">
        <v>23</v>
      </c>
      <c r="C93" s="22">
        <v>18550000</v>
      </c>
      <c r="D93" s="22" t="s">
        <v>26</v>
      </c>
      <c r="E93" s="22">
        <f>18752148.88+20133.84</f>
        <v>18772282.719999999</v>
      </c>
      <c r="F93" s="15">
        <f t="shared" si="4"/>
        <v>101.19828959568733</v>
      </c>
      <c r="G93" s="15">
        <f t="shared" si="3"/>
        <v>222282.71999999881</v>
      </c>
      <c r="H93" s="39" t="s">
        <v>145</v>
      </c>
      <c r="I93" s="40" t="s">
        <v>146</v>
      </c>
    </row>
    <row r="94" spans="1:9" ht="12.75">
      <c r="A94" s="38" t="s">
        <v>103</v>
      </c>
      <c r="B94" s="21" t="s">
        <v>23</v>
      </c>
      <c r="C94" s="22">
        <v>20485.23</v>
      </c>
      <c r="D94" s="22" t="s">
        <v>26</v>
      </c>
      <c r="E94" s="22">
        <v>21227.25</v>
      </c>
      <c r="F94" s="15">
        <f t="shared" si="4"/>
        <v>103.62221952108909</v>
      </c>
      <c r="G94" s="15">
        <f t="shared" si="3"/>
        <v>742.02000000000044</v>
      </c>
      <c r="H94" s="39" t="s">
        <v>145</v>
      </c>
      <c r="I94" s="40" t="s">
        <v>146</v>
      </c>
    </row>
    <row r="95" spans="1:9" ht="12.75">
      <c r="A95" s="38" t="s">
        <v>104</v>
      </c>
      <c r="B95" s="21" t="s">
        <v>23</v>
      </c>
      <c r="C95" s="22">
        <v>515726.22</v>
      </c>
      <c r="D95" s="22" t="s">
        <v>26</v>
      </c>
      <c r="E95" s="22">
        <v>590074.32999999996</v>
      </c>
      <c r="F95" s="15">
        <f t="shared" si="4"/>
        <v>114.41619741575289</v>
      </c>
      <c r="G95" s="15">
        <f t="shared" si="3"/>
        <v>74348.109999999986</v>
      </c>
      <c r="H95" s="39" t="s">
        <v>145</v>
      </c>
      <c r="I95" s="40" t="s">
        <v>146</v>
      </c>
    </row>
    <row r="96" spans="1:9" ht="12.75">
      <c r="A96" s="38" t="s">
        <v>105</v>
      </c>
      <c r="B96" s="21" t="s">
        <v>23</v>
      </c>
      <c r="C96" s="22">
        <v>210000</v>
      </c>
      <c r="D96" s="22" t="s">
        <v>26</v>
      </c>
      <c r="E96" s="22">
        <v>203355.56</v>
      </c>
      <c r="F96" s="15">
        <f t="shared" si="4"/>
        <v>96.83598095238095</v>
      </c>
      <c r="G96" s="15">
        <f t="shared" si="3"/>
        <v>-6644.4400000000023</v>
      </c>
      <c r="H96" s="39" t="s">
        <v>145</v>
      </c>
      <c r="I96" s="40" t="s">
        <v>146</v>
      </c>
    </row>
    <row r="97" spans="1:9" ht="12.75">
      <c r="A97" s="38" t="s">
        <v>106</v>
      </c>
      <c r="B97" s="21" t="s">
        <v>23</v>
      </c>
      <c r="C97" s="22">
        <v>80800</v>
      </c>
      <c r="D97" s="22" t="s">
        <v>26</v>
      </c>
      <c r="E97" s="22">
        <v>70235.77</v>
      </c>
      <c r="F97" s="15">
        <f t="shared" si="4"/>
        <v>86.925457920792084</v>
      </c>
      <c r="G97" s="15">
        <f t="shared" si="3"/>
        <v>-10564.229999999996</v>
      </c>
      <c r="H97" s="39" t="s">
        <v>145</v>
      </c>
      <c r="I97" s="40" t="s">
        <v>146</v>
      </c>
    </row>
    <row r="98" spans="1:9" ht="12.75">
      <c r="A98" s="38" t="s">
        <v>107</v>
      </c>
      <c r="B98" s="21" t="s">
        <v>23</v>
      </c>
      <c r="C98" s="22">
        <v>8600</v>
      </c>
      <c r="D98" s="22" t="s">
        <v>26</v>
      </c>
      <c r="E98" s="22">
        <v>3999.93</v>
      </c>
      <c r="F98" s="15">
        <f t="shared" si="4"/>
        <v>46.510813953488373</v>
      </c>
      <c r="G98" s="15">
        <f t="shared" si="3"/>
        <v>-4600.07</v>
      </c>
      <c r="H98" s="39" t="s">
        <v>145</v>
      </c>
      <c r="I98" s="40" t="s">
        <v>146</v>
      </c>
    </row>
    <row r="99" spans="1:9" ht="12.75">
      <c r="A99" s="38" t="s">
        <v>108</v>
      </c>
      <c r="B99" s="21" t="s">
        <v>23</v>
      </c>
      <c r="C99" s="22">
        <v>200000</v>
      </c>
      <c r="D99" s="22" t="s">
        <v>26</v>
      </c>
      <c r="E99" s="22">
        <v>319355.63</v>
      </c>
      <c r="F99" s="15">
        <f t="shared" si="4"/>
        <v>159.67781500000001</v>
      </c>
      <c r="G99" s="15">
        <f t="shared" si="3"/>
        <v>119355.63</v>
      </c>
      <c r="H99" s="39" t="s">
        <v>145</v>
      </c>
      <c r="I99" s="40" t="s">
        <v>146</v>
      </c>
    </row>
    <row r="100" spans="1:9" ht="12.75">
      <c r="A100" s="38" t="s">
        <v>109</v>
      </c>
      <c r="B100" s="21" t="s">
        <v>23</v>
      </c>
      <c r="C100" s="22">
        <v>100000</v>
      </c>
      <c r="D100" s="22" t="s">
        <v>26</v>
      </c>
      <c r="E100" s="22">
        <v>108464.3</v>
      </c>
      <c r="F100" s="15">
        <f t="shared" si="4"/>
        <v>108.46430000000001</v>
      </c>
      <c r="G100" s="15">
        <f t="shared" si="3"/>
        <v>8464.3000000000029</v>
      </c>
      <c r="H100" s="39" t="s">
        <v>145</v>
      </c>
      <c r="I100" s="40" t="s">
        <v>146</v>
      </c>
    </row>
    <row r="101" spans="1:9" ht="12.75">
      <c r="A101" s="38" t="s">
        <v>110</v>
      </c>
      <c r="B101" s="21" t="s">
        <v>23</v>
      </c>
      <c r="C101" s="22">
        <v>5000</v>
      </c>
      <c r="D101" s="22" t="s">
        <v>26</v>
      </c>
      <c r="E101" s="22">
        <v>1902.67</v>
      </c>
      <c r="F101" s="15">
        <f t="shared" si="4"/>
        <v>38.053400000000003</v>
      </c>
      <c r="G101" s="15">
        <f t="shared" si="3"/>
        <v>-3097.33</v>
      </c>
      <c r="H101" s="39" t="s">
        <v>145</v>
      </c>
      <c r="I101" s="40" t="s">
        <v>146</v>
      </c>
    </row>
    <row r="102" spans="1:9" ht="12.75">
      <c r="A102" s="38" t="s">
        <v>111</v>
      </c>
      <c r="B102" s="21" t="s">
        <v>23</v>
      </c>
      <c r="C102" s="22">
        <v>82100</v>
      </c>
      <c r="D102" s="22" t="s">
        <v>26</v>
      </c>
      <c r="E102" s="22">
        <v>79545.850000000006</v>
      </c>
      <c r="F102" s="15">
        <f t="shared" si="4"/>
        <v>96.888976857490874</v>
      </c>
      <c r="G102" s="15">
        <f t="shared" si="3"/>
        <v>-2554.1499999999942</v>
      </c>
      <c r="H102" s="39" t="s">
        <v>145</v>
      </c>
      <c r="I102" s="40" t="s">
        <v>146</v>
      </c>
    </row>
    <row r="103" spans="1:9" ht="12.75">
      <c r="A103" s="38" t="s">
        <v>112</v>
      </c>
      <c r="B103" s="21" t="s">
        <v>23</v>
      </c>
      <c r="C103" s="22">
        <v>933960.66</v>
      </c>
      <c r="D103" s="22" t="s">
        <v>26</v>
      </c>
      <c r="E103" s="22">
        <v>1646316.27</v>
      </c>
      <c r="F103" s="15">
        <f t="shared" si="4"/>
        <v>176.27254985236743</v>
      </c>
      <c r="G103" s="15">
        <f t="shared" si="3"/>
        <v>712355.61</v>
      </c>
      <c r="H103" s="39" t="s">
        <v>145</v>
      </c>
      <c r="I103" s="40" t="s">
        <v>146</v>
      </c>
    </row>
    <row r="104" spans="1:9" ht="1.9" customHeight="1">
      <c r="A104" s="41"/>
      <c r="B104" s="42"/>
      <c r="C104" s="43"/>
      <c r="D104" s="44"/>
      <c r="E104" s="44"/>
      <c r="F104" s="43"/>
      <c r="G104" s="43"/>
      <c r="H104" s="43"/>
      <c r="I104" s="43"/>
    </row>
  </sheetData>
  <mergeCells count="13">
    <mergeCell ref="H13:I13"/>
    <mergeCell ref="A13:A14"/>
    <mergeCell ref="B13:B14"/>
    <mergeCell ref="C13:C14"/>
    <mergeCell ref="E13:E14"/>
    <mergeCell ref="D13:D14"/>
    <mergeCell ref="F13:G13"/>
    <mergeCell ref="B10:D10"/>
    <mergeCell ref="A3:I3"/>
    <mergeCell ref="A4:I4"/>
    <mergeCell ref="B6:H6"/>
    <mergeCell ref="B8:D8"/>
    <mergeCell ref="B9:D9"/>
  </mergeCells>
  <conditionalFormatting sqref="F10:H10 F12:H13">
    <cfRule type="cellIs" priority="1" stopIfTrue="1" operator="equal">
      <formula>0</formula>
    </cfRule>
  </conditionalFormatting>
  <pageMargins left="0.75" right="0.75" top="1" bottom="1" header="0.5" footer="0.5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D40" sqref="D40"/>
    </sheetView>
  </sheetViews>
  <sheetFormatPr defaultRowHeight="10.5" customHeight="1"/>
  <cols>
    <col min="1" max="1" width="24.28515625" style="11" customWidth="1"/>
    <col min="2" max="2" width="9.7109375" style="11" customWidth="1"/>
    <col min="3" max="3" width="24.7109375" style="11" customWidth="1"/>
    <col min="4" max="4" width="19" style="11" customWidth="1"/>
    <col min="5" max="5" width="24.7109375" style="11" customWidth="1"/>
    <col min="6" max="6" width="12.5703125" style="11" customWidth="1"/>
    <col min="7" max="7" width="17.85546875" style="11" customWidth="1"/>
    <col min="8" max="8" width="6.85546875" style="11" customWidth="1"/>
    <col min="9" max="9" width="40.7109375" style="11" customWidth="1"/>
    <col min="10" max="16384" width="9.140625" style="11"/>
  </cols>
  <sheetData>
    <row r="1" spans="1:9" ht="12.75">
      <c r="A1" s="9"/>
      <c r="B1" s="10" t="s">
        <v>10</v>
      </c>
      <c r="C1" s="9"/>
      <c r="D1" s="9"/>
      <c r="E1" s="9"/>
      <c r="F1" s="9"/>
      <c r="G1" s="9"/>
      <c r="H1" s="9"/>
      <c r="I1" s="9"/>
    </row>
    <row r="2" spans="1:9" ht="18.399999999999999" customHeight="1">
      <c r="A2" s="58" t="s">
        <v>11</v>
      </c>
      <c r="B2" s="58" t="s">
        <v>12</v>
      </c>
      <c r="C2" s="58" t="s">
        <v>13</v>
      </c>
      <c r="D2" s="58" t="s">
        <v>14</v>
      </c>
      <c r="E2" s="58" t="s">
        <v>20</v>
      </c>
      <c r="F2" s="58" t="s">
        <v>15</v>
      </c>
      <c r="G2" s="58"/>
      <c r="H2" s="58" t="s">
        <v>16</v>
      </c>
      <c r="I2" s="58"/>
    </row>
    <row r="3" spans="1:9" ht="35.25" customHeight="1">
      <c r="A3" s="58"/>
      <c r="B3" s="58"/>
      <c r="C3" s="58"/>
      <c r="D3" s="58"/>
      <c r="E3" s="58"/>
      <c r="F3" s="12" t="s">
        <v>17</v>
      </c>
      <c r="G3" s="12" t="s">
        <v>21</v>
      </c>
      <c r="H3" s="12" t="s">
        <v>18</v>
      </c>
      <c r="I3" s="12" t="s">
        <v>19</v>
      </c>
    </row>
    <row r="4" spans="1:9" ht="12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2">
        <v>6</v>
      </c>
      <c r="G4" s="12">
        <v>7</v>
      </c>
      <c r="H4" s="12">
        <v>8</v>
      </c>
      <c r="I4" s="12">
        <v>9</v>
      </c>
    </row>
    <row r="5" spans="1:9" ht="12.75">
      <c r="A5" s="14" t="s">
        <v>113</v>
      </c>
      <c r="B5" s="18" t="s">
        <v>114</v>
      </c>
      <c r="C5" s="15">
        <v>4725622964.1300001</v>
      </c>
      <c r="D5" s="15"/>
      <c r="E5" s="15">
        <v>4382511885.0299997</v>
      </c>
      <c r="F5" s="15">
        <f>IF(OR(E5="-",E5&lt;0,C5&lt;0),"-",(IF(OR(C5=0,C5="-"),"-",E5/C5*100)))</f>
        <v>92.739347135723762</v>
      </c>
      <c r="G5" s="15">
        <f>IF(C5=E5,"-",IF(E5="-",0,E5)-IF(C5="-",0,C5))</f>
        <v>-343111079.10000038</v>
      </c>
      <c r="H5" s="19"/>
      <c r="I5" s="18" t="s">
        <v>25</v>
      </c>
    </row>
    <row r="6" spans="1:9" ht="12.75">
      <c r="A6" s="20" t="s">
        <v>24</v>
      </c>
      <c r="B6" s="21"/>
      <c r="C6" s="22"/>
      <c r="D6" s="22"/>
      <c r="E6" s="22"/>
      <c r="F6" s="22"/>
      <c r="G6" s="22"/>
      <c r="H6" s="23"/>
      <c r="I6" s="24"/>
    </row>
    <row r="7" spans="1:9" ht="22.5">
      <c r="A7" s="25" t="s">
        <v>147</v>
      </c>
      <c r="B7" s="21" t="s">
        <v>114</v>
      </c>
      <c r="C7" s="22">
        <v>7954005.6799999997</v>
      </c>
      <c r="D7" s="22"/>
      <c r="E7" s="22">
        <v>5897397.4800000004</v>
      </c>
      <c r="F7" s="15">
        <f t="shared" ref="F7:F43" si="0">IF(OR(E7="-",E7&lt;0,C7&lt;0),"-",(IF(OR(C7=0,C7="-"),"-",E7/C7*100)))</f>
        <v>74.143742376608429</v>
      </c>
      <c r="G7" s="15">
        <f t="shared" ref="G7:G43" si="1">IF(C7=E7,"-",IF(E7="-",0,E7)-IF(C7="-",0,C7))</f>
        <v>-2056608.1999999993</v>
      </c>
      <c r="H7" s="26" t="s">
        <v>184</v>
      </c>
      <c r="I7" s="24" t="s">
        <v>185</v>
      </c>
    </row>
    <row r="8" spans="1:9" ht="22.5">
      <c r="A8" s="25" t="s">
        <v>148</v>
      </c>
      <c r="B8" s="21" t="s">
        <v>114</v>
      </c>
      <c r="C8" s="22">
        <v>10540</v>
      </c>
      <c r="D8" s="22"/>
      <c r="E8" s="22" t="s">
        <v>26</v>
      </c>
      <c r="F8" s="15" t="str">
        <f t="shared" si="0"/>
        <v>-</v>
      </c>
      <c r="G8" s="15">
        <f t="shared" si="1"/>
        <v>-10540</v>
      </c>
      <c r="H8" s="26" t="s">
        <v>184</v>
      </c>
      <c r="I8" s="24" t="s">
        <v>185</v>
      </c>
    </row>
    <row r="9" spans="1:9" ht="12.75">
      <c r="A9" s="25" t="s">
        <v>149</v>
      </c>
      <c r="B9" s="21" t="s">
        <v>114</v>
      </c>
      <c r="C9" s="22">
        <v>2527468.4500000002</v>
      </c>
      <c r="D9" s="22"/>
      <c r="E9" s="22">
        <v>1582546.96</v>
      </c>
      <c r="F9" s="15">
        <f t="shared" si="0"/>
        <v>62.613915516927612</v>
      </c>
      <c r="G9" s="15">
        <f t="shared" si="1"/>
        <v>-944921.49000000022</v>
      </c>
      <c r="H9" s="26" t="s">
        <v>145</v>
      </c>
      <c r="I9" s="24" t="s">
        <v>146</v>
      </c>
    </row>
    <row r="10" spans="1:9" ht="33.75">
      <c r="A10" s="25" t="s">
        <v>150</v>
      </c>
      <c r="B10" s="21" t="s">
        <v>114</v>
      </c>
      <c r="C10" s="22">
        <v>3179000</v>
      </c>
      <c r="D10" s="22"/>
      <c r="E10" s="22" t="s">
        <v>26</v>
      </c>
      <c r="F10" s="15" t="str">
        <f t="shared" si="0"/>
        <v>-</v>
      </c>
      <c r="G10" s="15">
        <f t="shared" si="1"/>
        <v>-3179000</v>
      </c>
      <c r="H10" s="26" t="s">
        <v>186</v>
      </c>
      <c r="I10" s="24" t="s">
        <v>187</v>
      </c>
    </row>
    <row r="11" spans="1:9" ht="12.75">
      <c r="A11" s="25" t="s">
        <v>151</v>
      </c>
      <c r="B11" s="21" t="s">
        <v>114</v>
      </c>
      <c r="C11" s="22">
        <v>424696420.29000002</v>
      </c>
      <c r="D11" s="22"/>
      <c r="E11" s="22">
        <v>355879114.66000003</v>
      </c>
      <c r="F11" s="15">
        <f t="shared" si="0"/>
        <v>83.796118275965512</v>
      </c>
      <c r="G11" s="15">
        <f t="shared" si="1"/>
        <v>-68817305.629999995</v>
      </c>
      <c r="H11" s="26" t="s">
        <v>145</v>
      </c>
      <c r="I11" s="24" t="s">
        <v>146</v>
      </c>
    </row>
    <row r="12" spans="1:9" ht="24.75" customHeight="1">
      <c r="A12" s="25" t="s">
        <v>152</v>
      </c>
      <c r="B12" s="21" t="s">
        <v>114</v>
      </c>
      <c r="C12" s="22">
        <v>40000000</v>
      </c>
      <c r="D12" s="22"/>
      <c r="E12" s="22">
        <v>37656747.719999999</v>
      </c>
      <c r="F12" s="15">
        <f t="shared" si="0"/>
        <v>94.141869299999996</v>
      </c>
      <c r="G12" s="15">
        <f t="shared" si="1"/>
        <v>-2343252.2800000012</v>
      </c>
      <c r="H12" s="26" t="s">
        <v>188</v>
      </c>
      <c r="I12" s="24" t="s">
        <v>189</v>
      </c>
    </row>
    <row r="13" spans="1:9" ht="12.75">
      <c r="A13" s="25" t="s">
        <v>153</v>
      </c>
      <c r="B13" s="21" t="s">
        <v>114</v>
      </c>
      <c r="C13" s="22">
        <v>80081</v>
      </c>
      <c r="D13" s="22"/>
      <c r="E13" s="22">
        <v>67980</v>
      </c>
      <c r="F13" s="15">
        <f t="shared" si="0"/>
        <v>84.889049837040005</v>
      </c>
      <c r="G13" s="15">
        <f t="shared" si="1"/>
        <v>-12101</v>
      </c>
      <c r="H13" s="26" t="s">
        <v>145</v>
      </c>
      <c r="I13" s="24" t="s">
        <v>146</v>
      </c>
    </row>
    <row r="14" spans="1:9" ht="22.5">
      <c r="A14" s="25" t="s">
        <v>154</v>
      </c>
      <c r="B14" s="21" t="s">
        <v>114</v>
      </c>
      <c r="C14" s="22">
        <v>10540</v>
      </c>
      <c r="D14" s="22"/>
      <c r="E14" s="22">
        <v>8940</v>
      </c>
      <c r="F14" s="15">
        <f t="shared" si="0"/>
        <v>84.819734345351037</v>
      </c>
      <c r="G14" s="15">
        <f t="shared" si="1"/>
        <v>-1600</v>
      </c>
      <c r="H14" s="26" t="s">
        <v>184</v>
      </c>
      <c r="I14" s="24" t="s">
        <v>185</v>
      </c>
    </row>
    <row r="15" spans="1:9" ht="12.75">
      <c r="A15" s="25" t="s">
        <v>155</v>
      </c>
      <c r="B15" s="21" t="s">
        <v>114</v>
      </c>
      <c r="C15" s="22">
        <v>610502.06000000006</v>
      </c>
      <c r="D15" s="22"/>
      <c r="E15" s="22">
        <v>367735.94</v>
      </c>
      <c r="F15" s="15">
        <f t="shared" si="0"/>
        <v>60.235003957234802</v>
      </c>
      <c r="G15" s="15">
        <f t="shared" si="1"/>
        <v>-242766.12000000005</v>
      </c>
      <c r="H15" s="26" t="s">
        <v>145</v>
      </c>
      <c r="I15" s="24" t="s">
        <v>146</v>
      </c>
    </row>
    <row r="16" spans="1:9" ht="33.75">
      <c r="A16" s="25" t="s">
        <v>156</v>
      </c>
      <c r="B16" s="21" t="s">
        <v>114</v>
      </c>
      <c r="C16" s="22">
        <v>12700000</v>
      </c>
      <c r="D16" s="22"/>
      <c r="E16" s="22" t="s">
        <v>26</v>
      </c>
      <c r="F16" s="15" t="str">
        <f t="shared" si="0"/>
        <v>-</v>
      </c>
      <c r="G16" s="15">
        <f t="shared" si="1"/>
        <v>-12700000</v>
      </c>
      <c r="H16" s="26" t="s">
        <v>186</v>
      </c>
      <c r="I16" s="24" t="s">
        <v>187</v>
      </c>
    </row>
    <row r="17" spans="1:9" ht="22.5">
      <c r="A17" s="25" t="s">
        <v>157</v>
      </c>
      <c r="B17" s="21" t="s">
        <v>114</v>
      </c>
      <c r="C17" s="22">
        <v>1.2</v>
      </c>
      <c r="D17" s="22"/>
      <c r="E17" s="22" t="s">
        <v>26</v>
      </c>
      <c r="F17" s="15" t="str">
        <f t="shared" si="0"/>
        <v>-</v>
      </c>
      <c r="G17" s="15">
        <f t="shared" si="1"/>
        <v>-1.2</v>
      </c>
      <c r="H17" s="26" t="s">
        <v>184</v>
      </c>
      <c r="I17" s="24" t="s">
        <v>185</v>
      </c>
    </row>
    <row r="18" spans="1:9" ht="56.25">
      <c r="A18" s="25" t="s">
        <v>158</v>
      </c>
      <c r="B18" s="21" t="s">
        <v>114</v>
      </c>
      <c r="C18" s="22">
        <v>19864449.489999998</v>
      </c>
      <c r="D18" s="22"/>
      <c r="E18" s="22">
        <v>8308309</v>
      </c>
      <c r="F18" s="15">
        <f t="shared" si="0"/>
        <v>41.82501510642166</v>
      </c>
      <c r="G18" s="15">
        <f t="shared" si="1"/>
        <v>-11556140.489999998</v>
      </c>
      <c r="H18" s="26" t="s">
        <v>190</v>
      </c>
      <c r="I18" s="24" t="s">
        <v>191</v>
      </c>
    </row>
    <row r="19" spans="1:9" ht="12.75">
      <c r="A19" s="25" t="s">
        <v>159</v>
      </c>
      <c r="B19" s="21" t="s">
        <v>114</v>
      </c>
      <c r="C19" s="22">
        <v>7856837.4699999997</v>
      </c>
      <c r="D19" s="22"/>
      <c r="E19" s="22">
        <v>2027057.95</v>
      </c>
      <c r="F19" s="15">
        <f t="shared" si="0"/>
        <v>25.799922140937454</v>
      </c>
      <c r="G19" s="15">
        <f t="shared" si="1"/>
        <v>-5829779.5199999996</v>
      </c>
      <c r="H19" s="26" t="s">
        <v>145</v>
      </c>
      <c r="I19" s="24" t="s">
        <v>146</v>
      </c>
    </row>
    <row r="20" spans="1:9" ht="12.75">
      <c r="A20" s="25" t="s">
        <v>160</v>
      </c>
      <c r="B20" s="21" t="s">
        <v>114</v>
      </c>
      <c r="C20" s="22">
        <v>918600</v>
      </c>
      <c r="D20" s="22"/>
      <c r="E20" s="22">
        <v>229915</v>
      </c>
      <c r="F20" s="15">
        <f t="shared" si="0"/>
        <v>25.028848247332895</v>
      </c>
      <c r="G20" s="15">
        <f t="shared" si="1"/>
        <v>-688685</v>
      </c>
      <c r="H20" s="26" t="s">
        <v>145</v>
      </c>
      <c r="I20" s="24" t="s">
        <v>146</v>
      </c>
    </row>
    <row r="21" spans="1:9" ht="22.5">
      <c r="A21" s="25" t="s">
        <v>161</v>
      </c>
      <c r="B21" s="21" t="s">
        <v>114</v>
      </c>
      <c r="C21" s="22">
        <v>479618.37</v>
      </c>
      <c r="D21" s="22"/>
      <c r="E21" s="22">
        <v>401618.37</v>
      </c>
      <c r="F21" s="15">
        <f t="shared" si="0"/>
        <v>83.737069954180441</v>
      </c>
      <c r="G21" s="15">
        <f t="shared" si="1"/>
        <v>-78000</v>
      </c>
      <c r="H21" s="26" t="s">
        <v>184</v>
      </c>
      <c r="I21" s="24" t="s">
        <v>185</v>
      </c>
    </row>
    <row r="22" spans="1:9" ht="22.5">
      <c r="A22" s="25" t="s">
        <v>162</v>
      </c>
      <c r="B22" s="21" t="s">
        <v>114</v>
      </c>
      <c r="C22" s="22">
        <v>1019000</v>
      </c>
      <c r="D22" s="22"/>
      <c r="E22" s="22" t="s">
        <v>26</v>
      </c>
      <c r="F22" s="15" t="str">
        <f t="shared" si="0"/>
        <v>-</v>
      </c>
      <c r="G22" s="15">
        <f t="shared" si="1"/>
        <v>-1019000</v>
      </c>
      <c r="H22" s="26" t="s">
        <v>184</v>
      </c>
      <c r="I22" s="24" t="s">
        <v>185</v>
      </c>
    </row>
    <row r="23" spans="1:9" ht="22.5">
      <c r="A23" s="25" t="s">
        <v>163</v>
      </c>
      <c r="B23" s="21" t="s">
        <v>114</v>
      </c>
      <c r="C23" s="22">
        <v>1926507.51</v>
      </c>
      <c r="D23" s="22"/>
      <c r="E23" s="22">
        <v>1201212.51</v>
      </c>
      <c r="F23" s="15">
        <f t="shared" si="0"/>
        <v>62.351820782676313</v>
      </c>
      <c r="G23" s="15">
        <f t="shared" si="1"/>
        <v>-725295</v>
      </c>
      <c r="H23" s="26" t="s">
        <v>184</v>
      </c>
      <c r="I23" s="24" t="s">
        <v>185</v>
      </c>
    </row>
    <row r="24" spans="1:9" ht="22.5">
      <c r="A24" s="25" t="s">
        <v>164</v>
      </c>
      <c r="B24" s="21" t="s">
        <v>114</v>
      </c>
      <c r="C24" s="22">
        <v>5785188.8399999999</v>
      </c>
      <c r="D24" s="22"/>
      <c r="E24" s="22">
        <v>5422413.5199999996</v>
      </c>
      <c r="F24" s="15">
        <f t="shared" si="0"/>
        <v>93.729239787443134</v>
      </c>
      <c r="G24" s="15">
        <f t="shared" si="1"/>
        <v>-362775.3200000003</v>
      </c>
      <c r="H24" s="26" t="s">
        <v>184</v>
      </c>
      <c r="I24" s="24" t="s">
        <v>185</v>
      </c>
    </row>
    <row r="25" spans="1:9" ht="33.75">
      <c r="A25" s="25" t="s">
        <v>165</v>
      </c>
      <c r="B25" s="21" t="s">
        <v>114</v>
      </c>
      <c r="C25" s="22">
        <v>471650</v>
      </c>
      <c r="D25" s="22"/>
      <c r="E25" s="22">
        <v>270000</v>
      </c>
      <c r="F25" s="15">
        <f t="shared" si="0"/>
        <v>57.245839075585714</v>
      </c>
      <c r="G25" s="15">
        <f t="shared" si="1"/>
        <v>-201650</v>
      </c>
      <c r="H25" s="26" t="s">
        <v>186</v>
      </c>
      <c r="I25" s="24" t="s">
        <v>187</v>
      </c>
    </row>
    <row r="26" spans="1:9" ht="22.5">
      <c r="A26" s="25" t="s">
        <v>166</v>
      </c>
      <c r="B26" s="21" t="s">
        <v>114</v>
      </c>
      <c r="C26" s="22">
        <v>696027.27</v>
      </c>
      <c r="D26" s="22"/>
      <c r="E26" s="22">
        <v>447027.27</v>
      </c>
      <c r="F26" s="15">
        <f t="shared" si="0"/>
        <v>64.225539611400578</v>
      </c>
      <c r="G26" s="15">
        <f t="shared" si="1"/>
        <v>-249000</v>
      </c>
      <c r="H26" s="26" t="s">
        <v>192</v>
      </c>
      <c r="I26" s="24" t="s">
        <v>193</v>
      </c>
    </row>
    <row r="27" spans="1:9" ht="12.75">
      <c r="A27" s="25" t="s">
        <v>167</v>
      </c>
      <c r="B27" s="21" t="s">
        <v>114</v>
      </c>
      <c r="C27" s="22">
        <v>199039804.31</v>
      </c>
      <c r="D27" s="22"/>
      <c r="E27" s="22">
        <v>152383504.87</v>
      </c>
      <c r="F27" s="15">
        <f t="shared" si="0"/>
        <v>76.559312042261723</v>
      </c>
      <c r="G27" s="15">
        <f t="shared" si="1"/>
        <v>-46656299.439999998</v>
      </c>
      <c r="H27" s="26" t="s">
        <v>145</v>
      </c>
      <c r="I27" s="24" t="s">
        <v>146</v>
      </c>
    </row>
    <row r="28" spans="1:9" ht="12.75">
      <c r="A28" s="25" t="s">
        <v>168</v>
      </c>
      <c r="B28" s="21" t="s">
        <v>114</v>
      </c>
      <c r="C28" s="22">
        <v>28718320.260000002</v>
      </c>
      <c r="D28" s="22"/>
      <c r="E28" s="22" t="s">
        <v>26</v>
      </c>
      <c r="F28" s="15" t="str">
        <f t="shared" si="0"/>
        <v>-</v>
      </c>
      <c r="G28" s="15">
        <f t="shared" si="1"/>
        <v>-28718320.260000002</v>
      </c>
      <c r="H28" s="26" t="s">
        <v>145</v>
      </c>
      <c r="I28" s="24" t="s">
        <v>146</v>
      </c>
    </row>
    <row r="29" spans="1:9" ht="22.5" customHeight="1">
      <c r="A29" s="25" t="s">
        <v>169</v>
      </c>
      <c r="B29" s="21" t="s">
        <v>114</v>
      </c>
      <c r="C29" s="22">
        <v>49972038.399999999</v>
      </c>
      <c r="D29" s="22"/>
      <c r="E29" s="22">
        <v>47223145</v>
      </c>
      <c r="F29" s="15">
        <f t="shared" si="0"/>
        <v>94.499136941349988</v>
      </c>
      <c r="G29" s="15">
        <f t="shared" si="1"/>
        <v>-2748893.3999999985</v>
      </c>
      <c r="H29" s="26" t="s">
        <v>186</v>
      </c>
      <c r="I29" s="24" t="s">
        <v>187</v>
      </c>
    </row>
    <row r="30" spans="1:9" ht="48.75" customHeight="1">
      <c r="A30" s="25" t="s">
        <v>170</v>
      </c>
      <c r="B30" s="21" t="s">
        <v>114</v>
      </c>
      <c r="C30" s="22">
        <v>11985435</v>
      </c>
      <c r="D30" s="22"/>
      <c r="E30" s="22" t="s">
        <v>26</v>
      </c>
      <c r="F30" s="15" t="str">
        <f t="shared" si="0"/>
        <v>-</v>
      </c>
      <c r="G30" s="15">
        <f t="shared" si="1"/>
        <v>-11985435</v>
      </c>
      <c r="H30" s="26" t="s">
        <v>190</v>
      </c>
      <c r="I30" s="24" t="s">
        <v>191</v>
      </c>
    </row>
    <row r="31" spans="1:9" ht="10.5" customHeight="1">
      <c r="A31" s="25" t="s">
        <v>171</v>
      </c>
      <c r="B31" s="21" t="s">
        <v>114</v>
      </c>
      <c r="C31" s="22">
        <v>4620876.62</v>
      </c>
      <c r="D31" s="22"/>
      <c r="E31" s="22">
        <v>4026984.48</v>
      </c>
      <c r="F31" s="15">
        <f t="shared" si="0"/>
        <v>87.147630442467857</v>
      </c>
      <c r="G31" s="15">
        <f t="shared" si="1"/>
        <v>-593892.14000000013</v>
      </c>
      <c r="H31" s="26" t="s">
        <v>145</v>
      </c>
      <c r="I31" s="24" t="s">
        <v>146</v>
      </c>
    </row>
    <row r="32" spans="1:9" ht="10.5" customHeight="1">
      <c r="A32" s="25" t="s">
        <v>172</v>
      </c>
      <c r="B32" s="21" t="s">
        <v>114</v>
      </c>
      <c r="C32" s="22">
        <v>48162935.75</v>
      </c>
      <c r="D32" s="22"/>
      <c r="E32" s="22">
        <v>41880465.210000001</v>
      </c>
      <c r="F32" s="15">
        <f t="shared" si="0"/>
        <v>86.955798183461027</v>
      </c>
      <c r="G32" s="15">
        <f t="shared" si="1"/>
        <v>-6282470.5399999991</v>
      </c>
      <c r="H32" s="26" t="s">
        <v>145</v>
      </c>
      <c r="I32" s="24" t="s">
        <v>146</v>
      </c>
    </row>
    <row r="33" spans="1:9" ht="10.5" customHeight="1">
      <c r="A33" s="25" t="s">
        <v>173</v>
      </c>
      <c r="B33" s="21" t="s">
        <v>114</v>
      </c>
      <c r="C33" s="22">
        <v>187279766.58000001</v>
      </c>
      <c r="D33" s="22"/>
      <c r="E33" s="22">
        <v>80823136.459999993</v>
      </c>
      <c r="F33" s="15">
        <f t="shared" si="0"/>
        <v>43.156363303920983</v>
      </c>
      <c r="G33" s="15">
        <f t="shared" si="1"/>
        <v>-106456630.12000002</v>
      </c>
      <c r="H33" s="26" t="s">
        <v>145</v>
      </c>
      <c r="I33" s="24" t="s">
        <v>146</v>
      </c>
    </row>
    <row r="34" spans="1:9" ht="114" customHeight="1">
      <c r="A34" s="25" t="s">
        <v>174</v>
      </c>
      <c r="B34" s="21" t="s">
        <v>114</v>
      </c>
      <c r="C34" s="22">
        <v>377548.81</v>
      </c>
      <c r="D34" s="22"/>
      <c r="E34" s="22" t="s">
        <v>26</v>
      </c>
      <c r="F34" s="15" t="str">
        <f t="shared" si="0"/>
        <v>-</v>
      </c>
      <c r="G34" s="15">
        <f t="shared" si="1"/>
        <v>-377548.81</v>
      </c>
      <c r="H34" s="26" t="s">
        <v>194</v>
      </c>
      <c r="I34" s="27" t="s">
        <v>195</v>
      </c>
    </row>
    <row r="35" spans="1:9" ht="51.75" customHeight="1">
      <c r="A35" s="25" t="s">
        <v>175</v>
      </c>
      <c r="B35" s="21" t="s">
        <v>114</v>
      </c>
      <c r="C35" s="22">
        <v>4999900</v>
      </c>
      <c r="D35" s="22"/>
      <c r="E35" s="22">
        <v>3594552.04</v>
      </c>
      <c r="F35" s="15">
        <f t="shared" si="0"/>
        <v>71.892478649572993</v>
      </c>
      <c r="G35" s="15">
        <f t="shared" si="1"/>
        <v>-1405347.96</v>
      </c>
      <c r="H35" s="26" t="s">
        <v>197</v>
      </c>
      <c r="I35" s="24" t="s">
        <v>196</v>
      </c>
    </row>
    <row r="36" spans="1:9" ht="10.5" customHeight="1">
      <c r="A36" s="25" t="s">
        <v>176</v>
      </c>
      <c r="B36" s="21" t="s">
        <v>114</v>
      </c>
      <c r="C36" s="22">
        <v>27801415</v>
      </c>
      <c r="D36" s="22"/>
      <c r="E36" s="22">
        <v>23258609.66</v>
      </c>
      <c r="F36" s="15">
        <f t="shared" si="0"/>
        <v>83.659805301276933</v>
      </c>
      <c r="G36" s="15">
        <f t="shared" si="1"/>
        <v>-4542805.34</v>
      </c>
      <c r="H36" s="26" t="s">
        <v>145</v>
      </c>
      <c r="I36" s="24" t="s">
        <v>146</v>
      </c>
    </row>
    <row r="37" spans="1:9" ht="10.5" customHeight="1">
      <c r="A37" s="25" t="s">
        <v>177</v>
      </c>
      <c r="B37" s="21" t="s">
        <v>114</v>
      </c>
      <c r="C37" s="22">
        <v>90306</v>
      </c>
      <c r="D37" s="22"/>
      <c r="E37" s="22">
        <v>54583</v>
      </c>
      <c r="F37" s="15">
        <f t="shared" si="0"/>
        <v>60.442274046021303</v>
      </c>
      <c r="G37" s="15">
        <f t="shared" si="1"/>
        <v>-35723</v>
      </c>
      <c r="H37" s="26" t="s">
        <v>145</v>
      </c>
      <c r="I37" s="24" t="s">
        <v>146</v>
      </c>
    </row>
    <row r="38" spans="1:9" ht="10.5" customHeight="1">
      <c r="A38" s="25" t="s">
        <v>178</v>
      </c>
      <c r="B38" s="21" t="s">
        <v>114</v>
      </c>
      <c r="C38" s="22">
        <v>126099273.66</v>
      </c>
      <c r="D38" s="22"/>
      <c r="E38" s="22">
        <v>108973493.67</v>
      </c>
      <c r="F38" s="15">
        <f t="shared" si="0"/>
        <v>86.418811549877731</v>
      </c>
      <c r="G38" s="15">
        <f t="shared" si="1"/>
        <v>-17125779.989999995</v>
      </c>
      <c r="H38" s="26" t="s">
        <v>145</v>
      </c>
      <c r="I38" s="24" t="s">
        <v>146</v>
      </c>
    </row>
    <row r="39" spans="1:9" ht="10.5" customHeight="1">
      <c r="A39" s="25" t="s">
        <v>179</v>
      </c>
      <c r="B39" s="21" t="s">
        <v>114</v>
      </c>
      <c r="C39" s="22">
        <v>1421320.49</v>
      </c>
      <c r="D39" s="22"/>
      <c r="E39" s="22">
        <v>808177.2</v>
      </c>
      <c r="F39" s="15">
        <f t="shared" si="0"/>
        <v>56.861010988450602</v>
      </c>
      <c r="G39" s="15">
        <f t="shared" si="1"/>
        <v>-613143.29</v>
      </c>
      <c r="H39" s="26" t="s">
        <v>145</v>
      </c>
      <c r="I39" s="24" t="s">
        <v>146</v>
      </c>
    </row>
    <row r="40" spans="1:9" ht="10.5" customHeight="1">
      <c r="A40" s="25" t="s">
        <v>180</v>
      </c>
      <c r="B40" s="21" t="s">
        <v>114</v>
      </c>
      <c r="C40" s="22">
        <v>363703.97</v>
      </c>
      <c r="D40" s="22"/>
      <c r="E40" s="22" t="s">
        <v>26</v>
      </c>
      <c r="F40" s="15" t="str">
        <f t="shared" si="0"/>
        <v>-</v>
      </c>
      <c r="G40" s="15">
        <f t="shared" si="1"/>
        <v>-363703.97</v>
      </c>
      <c r="H40" s="26" t="s">
        <v>145</v>
      </c>
      <c r="I40" s="24" t="s">
        <v>146</v>
      </c>
    </row>
    <row r="41" spans="1:9" ht="10.5" customHeight="1">
      <c r="A41" s="25" t="s">
        <v>181</v>
      </c>
      <c r="B41" s="21" t="s">
        <v>114</v>
      </c>
      <c r="C41" s="22">
        <v>1890000</v>
      </c>
      <c r="D41" s="22"/>
      <c r="E41" s="22">
        <v>1600621.44</v>
      </c>
      <c r="F41" s="15">
        <f t="shared" si="0"/>
        <v>84.688965079365076</v>
      </c>
      <c r="G41" s="15">
        <f t="shared" si="1"/>
        <v>-289378.56000000006</v>
      </c>
      <c r="H41" s="26" t="s">
        <v>145</v>
      </c>
      <c r="I41" s="24" t="s">
        <v>146</v>
      </c>
    </row>
    <row r="42" spans="1:9" ht="10.5" customHeight="1">
      <c r="A42" s="25" t="s">
        <v>182</v>
      </c>
      <c r="B42" s="21" t="s">
        <v>114</v>
      </c>
      <c r="C42" s="22">
        <v>1776400</v>
      </c>
      <c r="D42" s="22"/>
      <c r="E42" s="22">
        <v>1264745.57</v>
      </c>
      <c r="F42" s="15">
        <f t="shared" si="0"/>
        <v>71.197116077460038</v>
      </c>
      <c r="G42" s="15">
        <f t="shared" si="1"/>
        <v>-511654.42999999993</v>
      </c>
      <c r="H42" s="26" t="s">
        <v>145</v>
      </c>
      <c r="I42" s="24" t="s">
        <v>146</v>
      </c>
    </row>
    <row r="43" spans="1:9" ht="10.5" customHeight="1">
      <c r="A43" s="25" t="s">
        <v>183</v>
      </c>
      <c r="B43" s="21" t="s">
        <v>114</v>
      </c>
      <c r="C43" s="22">
        <v>523123.13</v>
      </c>
      <c r="D43" s="22"/>
      <c r="E43" s="22">
        <v>428279</v>
      </c>
      <c r="F43" s="15">
        <f t="shared" si="0"/>
        <v>81.869635548326841</v>
      </c>
      <c r="G43" s="15">
        <f t="shared" si="1"/>
        <v>-94844.13</v>
      </c>
      <c r="H43" s="26" t="s">
        <v>145</v>
      </c>
      <c r="I43" s="24" t="s">
        <v>146</v>
      </c>
    </row>
    <row r="44" spans="1:9" ht="10.5" customHeight="1">
      <c r="A44" s="16" t="s">
        <v>115</v>
      </c>
      <c r="B44" s="18" t="s">
        <v>116</v>
      </c>
      <c r="C44" s="17" t="s">
        <v>25</v>
      </c>
      <c r="D44" s="15"/>
      <c r="E44" s="15">
        <v>-30755801.59</v>
      </c>
      <c r="F44" s="17" t="s">
        <v>25</v>
      </c>
      <c r="G44" s="17" t="s">
        <v>25</v>
      </c>
      <c r="H44" s="17" t="s">
        <v>25</v>
      </c>
      <c r="I44" s="28" t="s">
        <v>25</v>
      </c>
    </row>
  </sheetData>
  <mergeCells count="7">
    <mergeCell ref="H2:I2"/>
    <mergeCell ref="A2:A3"/>
    <mergeCell ref="B2:B3"/>
    <mergeCell ref="C2:C3"/>
    <mergeCell ref="E2:E3"/>
    <mergeCell ref="D2:D3"/>
    <mergeCell ref="F2:G2"/>
  </mergeCells>
  <conditionalFormatting sqref="F5:H5 C21:E21 F7:H7 F7:F20 G7:G21 H8:H20">
    <cfRule type="cellIs" priority="31" stopIfTrue="1" operator="equal">
      <formula>0</formula>
    </cfRule>
  </conditionalFormatting>
  <conditionalFormatting sqref="F21 H21">
    <cfRule type="cellIs" priority="32" stopIfTrue="1" operator="equal">
      <formula>0</formula>
    </cfRule>
  </conditionalFormatting>
  <conditionalFormatting sqref="F5:H5 C21:E21 F7:H7 F8:F20 G8:G21 H8:H20">
    <cfRule type="cellIs" priority="30" stopIfTrue="1" operator="equal">
      <formula>0</formula>
    </cfRule>
  </conditionalFormatting>
  <conditionalFormatting sqref="F21 H21">
    <cfRule type="cellIs" priority="29" stopIfTrue="1" operator="equal">
      <formula>0</formula>
    </cfRule>
  </conditionalFormatting>
  <conditionalFormatting sqref="H21">
    <cfRule type="cellIs" priority="28" stopIfTrue="1" operator="equal">
      <formula>0</formula>
    </cfRule>
  </conditionalFormatting>
  <conditionalFormatting sqref="H21">
    <cfRule type="cellIs" priority="27" stopIfTrue="1" operator="equal">
      <formula>0</formula>
    </cfRule>
  </conditionalFormatting>
  <conditionalFormatting sqref="H22">
    <cfRule type="cellIs" priority="26" stopIfTrue="1" operator="equal">
      <formula>0</formula>
    </cfRule>
  </conditionalFormatting>
  <conditionalFormatting sqref="H22">
    <cfRule type="cellIs" priority="25" stopIfTrue="1" operator="equal">
      <formula>0</formula>
    </cfRule>
  </conditionalFormatting>
  <conditionalFormatting sqref="H23">
    <cfRule type="cellIs" priority="24" stopIfTrue="1" operator="equal">
      <formula>0</formula>
    </cfRule>
  </conditionalFormatting>
  <conditionalFormatting sqref="H23">
    <cfRule type="cellIs" priority="23" stopIfTrue="1" operator="equal">
      <formula>0</formula>
    </cfRule>
  </conditionalFormatting>
  <conditionalFormatting sqref="H24">
    <cfRule type="cellIs" priority="22" stopIfTrue="1" operator="equal">
      <formula>0</formula>
    </cfRule>
  </conditionalFormatting>
  <conditionalFormatting sqref="H24">
    <cfRule type="cellIs" priority="21" stopIfTrue="1" operator="equal">
      <formula>0</formula>
    </cfRule>
  </conditionalFormatting>
  <conditionalFormatting sqref="H25">
    <cfRule type="cellIs" priority="20" stopIfTrue="1" operator="equal">
      <formula>0</formula>
    </cfRule>
  </conditionalFormatting>
  <conditionalFormatting sqref="H25">
    <cfRule type="cellIs" priority="19" stopIfTrue="1" operator="equal">
      <formula>0</formula>
    </cfRule>
  </conditionalFormatting>
  <conditionalFormatting sqref="H27">
    <cfRule type="cellIs" priority="18" stopIfTrue="1" operator="equal">
      <formula>0</formula>
    </cfRule>
  </conditionalFormatting>
  <conditionalFormatting sqref="H27">
    <cfRule type="cellIs" priority="17" stopIfTrue="1" operator="equal">
      <formula>0</formula>
    </cfRule>
  </conditionalFormatting>
  <conditionalFormatting sqref="H28">
    <cfRule type="cellIs" priority="16" stopIfTrue="1" operator="equal">
      <formula>0</formula>
    </cfRule>
  </conditionalFormatting>
  <conditionalFormatting sqref="H28">
    <cfRule type="cellIs" priority="15" stopIfTrue="1" operator="equal">
      <formula>0</formula>
    </cfRule>
  </conditionalFormatting>
  <conditionalFormatting sqref="H29">
    <cfRule type="cellIs" priority="14" stopIfTrue="1" operator="equal">
      <formula>0</formula>
    </cfRule>
  </conditionalFormatting>
  <conditionalFormatting sqref="H29">
    <cfRule type="cellIs" priority="13" stopIfTrue="1" operator="equal">
      <formula>0</formula>
    </cfRule>
  </conditionalFormatting>
  <conditionalFormatting sqref="H30">
    <cfRule type="cellIs" priority="12" stopIfTrue="1" operator="equal">
      <formula>0</formula>
    </cfRule>
  </conditionalFormatting>
  <conditionalFormatting sqref="H30">
    <cfRule type="cellIs" priority="11" stopIfTrue="1" operator="equal">
      <formula>0</formula>
    </cfRule>
  </conditionalFormatting>
  <conditionalFormatting sqref="H31">
    <cfRule type="cellIs" priority="10" stopIfTrue="1" operator="equal">
      <formula>0</formula>
    </cfRule>
  </conditionalFormatting>
  <conditionalFormatting sqref="H31">
    <cfRule type="cellIs" priority="9" stopIfTrue="1" operator="equal">
      <formula>0</formula>
    </cfRule>
  </conditionalFormatting>
  <conditionalFormatting sqref="H32">
    <cfRule type="cellIs" priority="8" stopIfTrue="1" operator="equal">
      <formula>0</formula>
    </cfRule>
  </conditionalFormatting>
  <conditionalFormatting sqref="H32">
    <cfRule type="cellIs" priority="7" stopIfTrue="1" operator="equal">
      <formula>0</formula>
    </cfRule>
  </conditionalFormatting>
  <conditionalFormatting sqref="H33">
    <cfRule type="cellIs" priority="6" stopIfTrue="1" operator="equal">
      <formula>0</formula>
    </cfRule>
  </conditionalFormatting>
  <conditionalFormatting sqref="H33">
    <cfRule type="cellIs" priority="5" stopIfTrue="1" operator="equal">
      <formula>0</formula>
    </cfRule>
  </conditionalFormatting>
  <conditionalFormatting sqref="H36:H38">
    <cfRule type="cellIs" priority="4" stopIfTrue="1" operator="equal">
      <formula>0</formula>
    </cfRule>
  </conditionalFormatting>
  <conditionalFormatting sqref="H36:H38">
    <cfRule type="cellIs" priority="3" stopIfTrue="1" operator="equal">
      <formula>0</formula>
    </cfRule>
  </conditionalFormatting>
  <conditionalFormatting sqref="H39:H43">
    <cfRule type="cellIs" priority="2" stopIfTrue="1" operator="equal">
      <formula>0</formula>
    </cfRule>
  </conditionalFormatting>
  <conditionalFormatting sqref="H39:H43">
    <cfRule type="cellIs" priority="1" stopIfTrue="1" operator="equal">
      <formula>0</formula>
    </cfRule>
  </conditionalFormatting>
  <pageMargins left="0.75" right="0.75" top="1" bottom="1" header="0.5" footer="0.5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opLeftCell="B1" workbookViewId="0">
      <selection activeCell="H9" sqref="H9"/>
    </sheetView>
  </sheetViews>
  <sheetFormatPr defaultRowHeight="10.5" customHeight="1"/>
  <cols>
    <col min="1" max="1" width="40.7109375" customWidth="1"/>
    <col min="2" max="2" width="9.7109375" customWidth="1"/>
    <col min="3" max="3" width="24.7109375" customWidth="1"/>
    <col min="4" max="4" width="20.85546875" customWidth="1"/>
    <col min="5" max="5" width="17.28515625" customWidth="1"/>
    <col min="6" max="6" width="13.85546875" customWidth="1"/>
    <col min="7" max="7" width="16.85546875" customWidth="1"/>
    <col min="8" max="8" width="9.7109375" customWidth="1"/>
    <col min="9" max="9" width="40.7109375" customWidth="1"/>
    <col min="10" max="12" width="9.140625" customWidth="1"/>
  </cols>
  <sheetData>
    <row r="1" spans="1:12" ht="12.75">
      <c r="A1" s="1"/>
      <c r="B1" s="2" t="s">
        <v>10</v>
      </c>
      <c r="C1" s="1"/>
      <c r="D1" s="1"/>
      <c r="E1" s="1"/>
      <c r="F1" s="1"/>
      <c r="G1" s="1"/>
      <c r="H1" s="1"/>
      <c r="I1" s="1"/>
    </row>
    <row r="2" spans="1:12" ht="18.399999999999999" customHeight="1">
      <c r="A2" s="59" t="s">
        <v>117</v>
      </c>
      <c r="B2" s="59" t="s">
        <v>12</v>
      </c>
      <c r="C2" s="59" t="s">
        <v>13</v>
      </c>
      <c r="D2" s="59" t="s">
        <v>14</v>
      </c>
      <c r="E2" s="59" t="str">
        <f>"Исполнено, "&amp;B1</f>
        <v>Исполнено, руб.</v>
      </c>
      <c r="F2" s="59" t="s">
        <v>15</v>
      </c>
      <c r="G2" s="59"/>
      <c r="H2" s="59" t="s">
        <v>16</v>
      </c>
      <c r="I2" s="59"/>
    </row>
    <row r="3" spans="1:12" ht="33" customHeight="1">
      <c r="A3" s="59"/>
      <c r="B3" s="59"/>
      <c r="C3" s="59"/>
      <c r="D3" s="59"/>
      <c r="E3" s="59"/>
      <c r="F3" s="3" t="s">
        <v>17</v>
      </c>
      <c r="G3" s="3" t="s">
        <v>21</v>
      </c>
      <c r="H3" s="3" t="s">
        <v>18</v>
      </c>
      <c r="I3" s="3" t="s">
        <v>19</v>
      </c>
    </row>
    <row r="4" spans="1:12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2" ht="22.5">
      <c r="A5" s="5" t="s">
        <v>118</v>
      </c>
      <c r="B5" s="29" t="s">
        <v>119</v>
      </c>
      <c r="C5" s="6">
        <v>59909984</v>
      </c>
      <c r="D5" s="6" t="s">
        <v>26</v>
      </c>
      <c r="E5" s="6">
        <v>55000000</v>
      </c>
      <c r="F5" s="6">
        <f>IF(OR(E5="-",E5&lt;0,C5&lt;0),"-",(IF(OR(C5=0,C5="-"),"-",E5/C5*100)))</f>
        <v>91.804397744456082</v>
      </c>
      <c r="G5" s="6">
        <f>IF(C5=E5,"-",IF(E5="-",0,E5)-IF(C5="-",0,C5))</f>
        <v>-4909984</v>
      </c>
      <c r="H5" s="6"/>
      <c r="I5" s="50" t="s">
        <v>25</v>
      </c>
    </row>
    <row r="6" spans="1:12" ht="12.75">
      <c r="A6" s="7" t="s">
        <v>24</v>
      </c>
      <c r="B6" s="30"/>
      <c r="C6" s="51"/>
      <c r="D6" s="51"/>
      <c r="E6" s="51"/>
      <c r="F6" s="51"/>
      <c r="G6" s="51"/>
      <c r="H6" s="51"/>
      <c r="I6" s="31"/>
    </row>
    <row r="7" spans="1:12" ht="22.5">
      <c r="A7" s="5" t="s">
        <v>120</v>
      </c>
      <c r="B7" s="29" t="s">
        <v>121</v>
      </c>
      <c r="C7" s="6">
        <v>94909984</v>
      </c>
      <c r="D7" s="6" t="s">
        <v>26</v>
      </c>
      <c r="E7" s="6">
        <v>90000000</v>
      </c>
      <c r="F7" s="6">
        <f>IF(OR(E7="-",E7&lt;0,C7&lt;0),"-",(IF(OR(C7=0,C7="-"),"-",E7/C7*100)))</f>
        <v>94.826693891340241</v>
      </c>
      <c r="G7" s="6">
        <f>IF(C7=E7,"-",IF(E7="-",0,E7)-IF(C7="-",0,C7))</f>
        <v>-4909984</v>
      </c>
      <c r="H7" s="6"/>
      <c r="I7" s="50" t="s">
        <v>25</v>
      </c>
    </row>
    <row r="8" spans="1:12" ht="12.75">
      <c r="A8" s="7" t="s">
        <v>24</v>
      </c>
      <c r="B8" s="30"/>
      <c r="C8" s="51"/>
      <c r="D8" s="51"/>
      <c r="E8" s="51"/>
      <c r="F8" s="51"/>
      <c r="G8" s="51"/>
      <c r="H8" s="51"/>
      <c r="I8" s="31"/>
    </row>
    <row r="9" spans="1:12" ht="22.5">
      <c r="A9" s="4" t="s">
        <v>122</v>
      </c>
      <c r="B9" s="30" t="s">
        <v>121</v>
      </c>
      <c r="C9" s="51">
        <v>94909984</v>
      </c>
      <c r="D9" s="51" t="s">
        <v>26</v>
      </c>
      <c r="E9" s="51">
        <v>90000000</v>
      </c>
      <c r="F9" s="51">
        <f>IF(OR(E9="-",E9&lt;0,C9&lt;0),"-",(IF(OR(C9=0,C9="-"),"-",E9/C9*100)))</f>
        <v>94.826693891340241</v>
      </c>
      <c r="G9" s="51">
        <f>IF(C9=E9,"-",IF(E9="-",0,E9)-IF(C9="-",0,C9))</f>
        <v>-4909984</v>
      </c>
      <c r="H9" s="53">
        <v>70</v>
      </c>
      <c r="I9" s="52" t="s">
        <v>198</v>
      </c>
    </row>
    <row r="10" spans="1:12" ht="22.5">
      <c r="A10" s="5" t="s">
        <v>124</v>
      </c>
      <c r="B10" s="29" t="s">
        <v>125</v>
      </c>
      <c r="C10" s="6" t="s">
        <v>26</v>
      </c>
      <c r="D10" s="6" t="s">
        <v>26</v>
      </c>
      <c r="E10" s="6" t="s">
        <v>26</v>
      </c>
      <c r="F10" s="6" t="str">
        <f>IF(OR(E10="-",E10&lt;0,C10&lt;0),"-",(IF(OR(C10=0,C10="-"),"-",E10/C10*100)))</f>
        <v>-</v>
      </c>
      <c r="G10" s="6" t="str">
        <f>IF(C10=E10,"-",IF(E10="-",0,E10)-IF(C10="-",0,C10))</f>
        <v>-</v>
      </c>
      <c r="H10" s="6"/>
      <c r="I10" s="50" t="s">
        <v>25</v>
      </c>
    </row>
    <row r="11" spans="1:12" ht="12.75">
      <c r="A11" s="7" t="s">
        <v>24</v>
      </c>
      <c r="B11" s="30"/>
      <c r="C11" s="51"/>
      <c r="D11" s="51"/>
      <c r="E11" s="51"/>
      <c r="F11" s="51"/>
      <c r="G11" s="51"/>
      <c r="H11" s="51"/>
      <c r="I11" s="31"/>
    </row>
    <row r="12" spans="1:12" ht="1.9" customHeight="1">
      <c r="A12" s="8"/>
      <c r="B12" s="45"/>
      <c r="C12" s="46"/>
      <c r="D12" s="47"/>
      <c r="E12" s="47"/>
      <c r="F12" s="46"/>
      <c r="G12" s="48"/>
      <c r="H12" s="48"/>
      <c r="I12" s="49"/>
      <c r="J12" s="1"/>
      <c r="K12" s="1"/>
      <c r="L12" s="1"/>
    </row>
  </sheetData>
  <mergeCells count="7">
    <mergeCell ref="H2:I2"/>
    <mergeCell ref="A2:A3"/>
    <mergeCell ref="B2:B3"/>
    <mergeCell ref="C2:C3"/>
    <mergeCell ref="E2:E3"/>
    <mergeCell ref="D2:D3"/>
    <mergeCell ref="F2:G2"/>
  </mergeCells>
  <conditionalFormatting sqref="F7:H7 F5:H5">
    <cfRule type="cellIs" priority="1" stopIfTrue="1" operator="equal">
      <formula>0</formula>
    </cfRule>
  </conditionalFormatting>
  <pageMargins left="0.75" right="0.75" top="1" bottom="1" header="0.5" footer="0.5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126</v>
      </c>
      <c r="B1" t="s">
        <v>127</v>
      </c>
    </row>
    <row r="2" spans="1:2">
      <c r="A2" t="s">
        <v>128</v>
      </c>
      <c r="B2" t="s">
        <v>129</v>
      </c>
    </row>
    <row r="3" spans="1:2">
      <c r="A3" t="s">
        <v>130</v>
      </c>
      <c r="B3" t="s">
        <v>131</v>
      </c>
    </row>
    <row r="4" spans="1:2">
      <c r="A4" t="s">
        <v>132</v>
      </c>
      <c r="B4" t="s">
        <v>133</v>
      </c>
    </row>
    <row r="5" spans="1:2">
      <c r="A5" t="s">
        <v>134</v>
      </c>
      <c r="B5" t="s">
        <v>135</v>
      </c>
    </row>
    <row r="6" spans="1:2">
      <c r="A6" t="s">
        <v>136</v>
      </c>
      <c r="B6" t="s">
        <v>137</v>
      </c>
    </row>
    <row r="7" spans="1:2">
      <c r="A7" t="s">
        <v>138</v>
      </c>
      <c r="B7" t="s">
        <v>139</v>
      </c>
    </row>
    <row r="8" spans="1:2">
      <c r="A8" t="s">
        <v>140</v>
      </c>
      <c r="B8" t="s">
        <v>123</v>
      </c>
    </row>
    <row r="9" spans="1:2">
      <c r="A9" t="s">
        <v>141</v>
      </c>
      <c r="B9" t="s">
        <v>142</v>
      </c>
    </row>
    <row r="10" spans="1:2">
      <c r="A10" t="s">
        <v>143</v>
      </c>
      <c r="B10" t="s">
        <v>144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</vt:lpstr>
      <vt:lpstr>_params</vt:lpstr>
      <vt:lpstr>Доходы!FILE_NAME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Источники!R_520</vt:lpstr>
      <vt:lpstr>Источники!R_620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rep:2.56.0.8</dc:description>
  <cp:lastModifiedBy>user11</cp:lastModifiedBy>
  <dcterms:created xsi:type="dcterms:W3CDTF">2024-03-18T09:13:44Z</dcterms:created>
  <dcterms:modified xsi:type="dcterms:W3CDTF">2024-03-19T02:27:40Z</dcterms:modified>
</cp:coreProperties>
</file>