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<sst xmlns="http://schemas.openxmlformats.org/spreadsheetml/2006/main" count="2147" uniqueCount="193">
  <si>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</si>
  <si>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</si>
  <si>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</si>
  <si>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</si>
  <si>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</si>
  <si>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</si>
  <si>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</si>
  <si>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</si>
  <si>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</si>
  <si>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</si>
  <si>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</si>
  <si>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</si>
  <si>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</si>
  <si>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</si>
  <si>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</si>
  <si>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</si>
  <si>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</si>
  <si>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</si>
  <si>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</si>
  <si>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</si>
  <si>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</si>
  <si>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</si>
  <si>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</si>
  <si>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</si>
  <si>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</si>
  <si>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</si>
  <si>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</si>
  <si>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</si>
  <si>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</si>
  <si>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</si>
  <si>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</si>
  <si>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</si>
  <si>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</si>
  <si>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</si>
  <si>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</si>
  <si>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</si>
  <si>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</si>
  <si>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</si>
  <si>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</si>
  <si>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</si>
  <si>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</si>
  <si>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</si>
  <si>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</si>
  <si>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</si>
  <si>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</si>
  <si>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</si>
  <si>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</si>
  <si>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</si>
  <si>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</si>
  <si>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</si>
  <si>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</si>
  <si>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</si>
  <si>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</si>
  <si>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</si>
  <si>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</si>
  <si>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</si>
  <si>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</si>
  <si>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</si>
  <si>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</si>
  <si>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</si>
  <si>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</si>
  <si>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</si>
  <si>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</si>
  <si>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</si>
  <si>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</si>
  <si>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</si>
  <si>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</si>
  <si>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</si>
  <si>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</si>
  <si>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</si>
  <si>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</si>
  <si>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</si>
  <si>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</si>
  <si>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</si>
  <si>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</si>
  <si>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</si>
  <si>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</si>
  <si>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</si>
  <si>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</si>
  <si>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</si>
  <si>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</si>
  <si>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</si>
  <si>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</si>
  <si>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</si>
  <si>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</si>
  <si>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</si>
  <si>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</si>
  <si>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</si>
  <si>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</si>
  <si>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</si>
  <si>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</si>
  <si>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</si>
  <si>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</si>
  <si>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</si>
  <si>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</si>
  <si>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</si>
  <si>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</si>
  <si>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</si>
  <si>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</si>
  <si>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</si>
  <si>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</si>
  <si>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</si>
  <si>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</si>
  <si>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</si>
  <si>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</si>
  <si>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</si>
  <si>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</si>
  <si>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</si>
  <si>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</si>
  <si>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</si>
  <si>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</si>
  <si>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</si>
  <si>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</si>
  <si>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</si>
  <si>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</si>
  <si>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</si>
  <si>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</si>
  <si>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</si>
  <si>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</si>
  <si>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</si>
  <si>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</si>
  <si>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</si>
  <si>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</si>
  <si>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</si>
  <si>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</si>
  <si>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</si>
  <si>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</si>
  <si>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</si>
  <si>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</si>
  <si>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</si>
  <si>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</si>
  <si>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</si>
  <si>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</si>
  <si>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</si>
  <si>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</si>
  <si>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</si>
  <si>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</si>
  <si>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</si>
  <si>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</si>
  <si>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</si>
  <si>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</si>
  <si>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</si>
  <si>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</si>
  <si>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</si>
  <si>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</si>
  <si>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</si>
  <si>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</si>
  <si>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</si>
  <si>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</si>
  <si>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</si>
  <si>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</si>
  <si>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</si>
  <si>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</si>
  <si>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</si>
  <si>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</si>
  <si>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</si>
  <si>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</si>
  <si>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</si>
  <si>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</si>
  <si>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</si>
  <si>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</si>
  <si>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</si>
  <si>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</si>
  <si>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</si>
  <si>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</si>
  <si>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</si>
  <si>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</si>
  <si>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</si>
  <si>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</si>
  <si>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</si>
  <si>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</si>
  <si>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</si>
  <si>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</si>
  <si>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</si>
  <si>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</si>
  <si>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</si>
  <si>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</si>
  <si>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</si>
  <si>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</si>
  <si>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</si>
  <si>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</si>
  <si>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</si>
  <si>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</si>
  <si>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</si>
  <si>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</si>
  <si>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</si>
  <si>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</si>
  <si>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</si>
  <si>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</si>
  <si>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</si>
  <si>
    <t>на 01 июля 2021 года</t>
  </si>
  <si>
    <t>На 01.07.2021</t>
  </si>
  <si>
    <t>План за 6 мес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</si>
</sst>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171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68</v>
      </c>
      <c r="E4" s="18" t="s">
        <v>66</v>
      </c>
      <c r="F4" s="18" t="s">
        <v>69</v>
      </c>
      <c r="G4" s="18" t="s">
        <v>173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174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175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118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119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128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120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121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176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122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123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129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130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131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132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133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134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135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136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137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138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124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93" t="s">
        <v>22</v>
      </c>
      <c r="B77" s="94"/>
      <c r="C77" s="94"/>
      <c r="D77" s="94"/>
      <c r="E77" s="94"/>
      <c r="F77" s="94"/>
      <c r="G77" s="94"/>
      <c r="H77" s="94"/>
      <c r="I77" s="95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149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126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170</v>
      </c>
      <c r="C128" s="28"/>
      <c r="D128" s="28" t="s">
        <v>177</v>
      </c>
      <c r="E128" s="28"/>
      <c r="F128" s="28"/>
      <c r="G128" s="28" t="s">
        <v>140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141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158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3">
        <v>30.1</v>
      </c>
      <c r="C76" s="73">
        <v>30.1</v>
      </c>
      <c r="D76" s="73">
        <v>0</v>
      </c>
      <c r="E76" s="29">
        <v>0</v>
      </c>
      <c r="F76" s="29">
        <v>0</v>
      </c>
      <c r="G76" s="73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2">
        <v>75501.4</v>
      </c>
      <c r="C90" s="72">
        <v>59722.9</v>
      </c>
      <c r="D90" s="72">
        <v>4638.6</v>
      </c>
      <c r="E90" s="49">
        <f aca="true" t="shared" si="7" ref="E90:E95">$D:$D/$B:$B*100</f>
        <v>6.143727136185555</v>
      </c>
      <c r="F90" s="29">
        <v>0</v>
      </c>
      <c r="G90" s="72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149</v>
      </c>
      <c r="B95" s="85">
        <v>1768.4</v>
      </c>
      <c r="C95" s="86">
        <v>1146.4</v>
      </c>
      <c r="D95" s="86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7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160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4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162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165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163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3">
        <v>30.1</v>
      </c>
      <c r="C77" s="73">
        <v>0</v>
      </c>
      <c r="D77" s="73">
        <v>0</v>
      </c>
      <c r="E77" s="29">
        <v>0</v>
      </c>
      <c r="F77" s="29">
        <v>0</v>
      </c>
      <c r="G77" s="73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2">
        <v>100266.2</v>
      </c>
      <c r="C91" s="72">
        <v>23141.6</v>
      </c>
      <c r="D91" s="72">
        <v>21198.4</v>
      </c>
      <c r="E91" s="49">
        <f aca="true" t="shared" si="1" ref="E91:E96">$D:$D/$B:$B*100</f>
        <v>21.142119677418712</v>
      </c>
      <c r="F91" s="29">
        <v>0</v>
      </c>
      <c r="G91" s="72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149</v>
      </c>
      <c r="B96" s="85">
        <v>1768.4</v>
      </c>
      <c r="C96" s="86">
        <v>509.2</v>
      </c>
      <c r="D96" s="86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6"/>
      <c r="F122" s="76"/>
      <c r="G122" s="30">
        <f>G71-G121</f>
        <v>99946.82999999961</v>
      </c>
      <c r="H122" s="76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5"/>
      <c r="D123" s="45" t="s">
        <v>161</v>
      </c>
      <c r="E123" s="45"/>
      <c r="F123" s="45"/>
      <c r="G123" s="45"/>
      <c r="H123" s="44"/>
      <c r="I123" s="75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4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88"/>
      <c r="C131" s="88"/>
      <c r="D131" s="88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166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163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9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9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9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9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9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2">
        <v>105115.1</v>
      </c>
      <c r="C91" s="72">
        <v>46977.6</v>
      </c>
      <c r="D91" s="72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9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149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168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141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6" t="s">
        <v>102</v>
      </c>
      <c r="B1" s="96"/>
      <c r="C1" s="96"/>
      <c r="D1" s="96"/>
      <c r="E1" s="96"/>
      <c r="F1" s="96"/>
      <c r="G1" s="31"/>
    </row>
    <row r="2" spans="1:7" ht="15">
      <c r="A2" s="97" t="s">
        <v>169</v>
      </c>
      <c r="B2" s="97"/>
      <c r="C2" s="97"/>
      <c r="D2" s="97"/>
      <c r="E2" s="97"/>
      <c r="F2" s="97"/>
      <c r="G2" s="32"/>
    </row>
    <row r="3" spans="1:7" ht="5.25" customHeight="1" hidden="1">
      <c r="A3" s="98" t="s">
        <v>0</v>
      </c>
      <c r="B3" s="98"/>
      <c r="C3" s="98"/>
      <c r="D3" s="98"/>
      <c r="E3" s="98"/>
      <c r="F3" s="98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4" t="s">
        <v>3</v>
      </c>
      <c r="B6" s="105"/>
      <c r="C6" s="105"/>
      <c r="D6" s="105"/>
      <c r="E6" s="105"/>
      <c r="F6" s="105"/>
      <c r="G6" s="106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163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142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3" t="s">
        <v>22</v>
      </c>
      <c r="B71" s="94"/>
      <c r="C71" s="94"/>
      <c r="D71" s="94"/>
      <c r="E71" s="94"/>
      <c r="F71" s="94"/>
      <c r="G71" s="95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2">
        <v>102519.5</v>
      </c>
      <c r="C90" s="72">
        <v>97683.2</v>
      </c>
      <c r="D90" s="49">
        <f>$D:$D/$B:$B*100</f>
        <v>28.674757480133678</v>
      </c>
      <c r="E90" s="72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149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170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141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179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180</v>
      </c>
      <c r="D4" s="18" t="s">
        <v>68</v>
      </c>
      <c r="E4" s="18" t="s">
        <v>66</v>
      </c>
      <c r="F4" s="18" t="s">
        <v>69</v>
      </c>
      <c r="G4" s="18" t="s">
        <v>173</v>
      </c>
      <c r="H4" s="18" t="s">
        <v>65</v>
      </c>
      <c r="I4" s="18" t="s">
        <v>71</v>
      </c>
    </row>
    <row r="5" spans="1:9" ht="12.75">
      <c r="A5" s="90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2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174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175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118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119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128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120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121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176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122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123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129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130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131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132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133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134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135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136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137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138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124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91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91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93" t="s">
        <v>22</v>
      </c>
      <c r="B79" s="94"/>
      <c r="C79" s="94"/>
      <c r="D79" s="94"/>
      <c r="E79" s="94"/>
      <c r="F79" s="94"/>
      <c r="G79" s="94"/>
      <c r="H79" s="94"/>
      <c r="I79" s="95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149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170</v>
      </c>
      <c r="C130" s="28"/>
      <c r="D130" s="28" t="s">
        <v>178</v>
      </c>
      <c r="E130" s="28"/>
      <c r="F130" s="28"/>
      <c r="G130" s="28" t="s">
        <v>178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141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182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181</v>
      </c>
      <c r="D4" s="18" t="s">
        <v>68</v>
      </c>
      <c r="E4" s="18" t="s">
        <v>66</v>
      </c>
      <c r="F4" s="18" t="s">
        <v>69</v>
      </c>
      <c r="G4" s="18" t="s">
        <v>173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128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120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121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142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122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123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124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149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170</v>
      </c>
      <c r="C122" s="28"/>
      <c r="D122" s="28" t="s">
        <v>183</v>
      </c>
      <c r="E122" s="28"/>
      <c r="F122" s="28"/>
      <c r="G122" s="28" t="s">
        <v>143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141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184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68</v>
      </c>
      <c r="E4" s="18" t="s">
        <v>66</v>
      </c>
      <c r="F4" s="18" t="s">
        <v>69</v>
      </c>
      <c r="G4" s="18" t="s">
        <v>173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 aca="true" t="shared" si="0" ref="E7:E32">$D:$D/$B:$B*100</f>
        <v>33.55045917498688</v>
      </c>
      <c r="F7" s="26">
        <f aca="true" t="shared" si="1" ref="F7:F31">$D:$D/$C:$C*100</f>
        <v>110.40655398894674</v>
      </c>
      <c r="G7" s="35">
        <f>G8+G16+G21+G26+G29+G33+G36+G45+G46+G47+G51+G62</f>
        <v>130288.18000000001</v>
      </c>
      <c r="H7" s="26">
        <f aca="true" t="shared" si="2" ref="H7:H30"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 t="shared" si="0"/>
        <v>27.49757296954611</v>
      </c>
      <c r="F8" s="26">
        <f t="shared" si="1"/>
        <v>101.19244579635898</v>
      </c>
      <c r="G8" s="26">
        <f>G9+G10</f>
        <v>82072.93</v>
      </c>
      <c r="H8" s="26">
        <f t="shared" si="2"/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 t="shared" si="0"/>
        <v>34.29546332122396</v>
      </c>
      <c r="F9" s="26">
        <f t="shared" si="1"/>
        <v>101.68364485981307</v>
      </c>
      <c r="G9" s="27">
        <v>4937.76</v>
      </c>
      <c r="H9" s="26">
        <f t="shared" si="2"/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 t="shared" si="0"/>
        <v>27.218510863891392</v>
      </c>
      <c r="F10" s="26">
        <f t="shared" si="1"/>
        <v>101.16716766063871</v>
      </c>
      <c r="G10" s="47">
        <f>SUM(G11:G14)</f>
        <v>77135.17</v>
      </c>
      <c r="H10" s="48">
        <f t="shared" si="2"/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 t="shared" si="0"/>
        <v>27.677116160345</v>
      </c>
      <c r="F11" s="26">
        <f t="shared" si="1"/>
        <v>100.8025846153846</v>
      </c>
      <c r="G11" s="28">
        <v>75265.06</v>
      </c>
      <c r="H11" s="26">
        <f t="shared" si="2"/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 t="shared" si="0"/>
        <v>20.525060258927017</v>
      </c>
      <c r="F12" s="26">
        <f t="shared" si="1"/>
        <v>338.5204918032787</v>
      </c>
      <c r="G12" s="28">
        <v>287.83</v>
      </c>
      <c r="H12" s="26">
        <f t="shared" si="2"/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 t="shared" si="0"/>
        <v>20.682341170585293</v>
      </c>
      <c r="F13" s="26">
        <f t="shared" si="1"/>
        <v>244.1574803149606</v>
      </c>
      <c r="G13" s="28">
        <v>345.85</v>
      </c>
      <c r="H13" s="26">
        <f t="shared" si="2"/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 t="shared" si="0"/>
        <v>15.99881415792323</v>
      </c>
      <c r="F14" s="26">
        <f t="shared" si="1"/>
        <v>50.869672131147546</v>
      </c>
      <c r="G14" s="28">
        <v>1236.4299999999998</v>
      </c>
      <c r="H14" s="26">
        <f t="shared" si="2"/>
        <v>50.193702838009436</v>
      </c>
      <c r="I14" s="28">
        <v>161.5</v>
      </c>
    </row>
    <row r="15" spans="1:9" ht="12.75" customHeight="1">
      <c r="A15" s="57" t="s">
        <v>174</v>
      </c>
      <c r="B15" s="28">
        <v>2301.3</v>
      </c>
      <c r="C15" s="28">
        <v>200</v>
      </c>
      <c r="D15" s="28">
        <v>169.85000000000002</v>
      </c>
      <c r="E15" s="26">
        <f t="shared" si="0"/>
        <v>7.380610959023161</v>
      </c>
      <c r="F15" s="26">
        <f t="shared" si="1"/>
        <v>84.92500000000001</v>
      </c>
      <c r="G15" s="28"/>
      <c r="H15" s="26" t="e">
        <f t="shared" si="2"/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 t="shared" si="0"/>
        <v>30.83778670295748</v>
      </c>
      <c r="F16" s="26">
        <f t="shared" si="1"/>
        <v>95.45851528384279</v>
      </c>
      <c r="G16" s="35">
        <f>G17+G18+G19+G20</f>
        <v>6957.82</v>
      </c>
      <c r="H16" s="26">
        <f t="shared" si="2"/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 t="shared" si="0"/>
        <v>30.343556286483654</v>
      </c>
      <c r="F17" s="26">
        <f t="shared" si="1"/>
        <v>93.27777777777779</v>
      </c>
      <c r="G17" s="28">
        <v>3185.86</v>
      </c>
      <c r="H17" s="26">
        <f t="shared" si="2"/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 t="shared" si="0"/>
        <v>39.3026941362916</v>
      </c>
      <c r="F18" s="26">
        <f t="shared" si="1"/>
        <v>155</v>
      </c>
      <c r="G18" s="28">
        <v>19.12</v>
      </c>
      <c r="H18" s="26">
        <f t="shared" si="2"/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 t="shared" si="0"/>
        <v>32.00660832291481</v>
      </c>
      <c r="F19" s="26">
        <f t="shared" si="1"/>
        <v>97.06937500000001</v>
      </c>
      <c r="G19" s="28">
        <v>4380.57</v>
      </c>
      <c r="H19" s="26">
        <f t="shared" si="2"/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 t="shared" si="0"/>
        <v>38.45663828445286</v>
      </c>
      <c r="F20" s="26">
        <f t="shared" si="1"/>
        <v>96.78253968253968</v>
      </c>
      <c r="G20" s="28">
        <v>-627.73</v>
      </c>
      <c r="H20" s="26">
        <f t="shared" si="2"/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 t="shared" si="0"/>
        <v>60.57723523067455</v>
      </c>
      <c r="F21" s="26">
        <f t="shared" si="1"/>
        <v>115.57083018542029</v>
      </c>
      <c r="G21" s="35">
        <f>G22+G24+G25+G23</f>
        <v>14094.77</v>
      </c>
      <c r="H21" s="26">
        <f t="shared" si="2"/>
        <v>354.13866278059163</v>
      </c>
      <c r="I21" s="35">
        <f>I22+I24+I25+I23</f>
        <v>23536.4</v>
      </c>
    </row>
    <row r="22" spans="1:9" ht="15" customHeight="1">
      <c r="A22" s="57" t="s">
        <v>175</v>
      </c>
      <c r="B22" s="28">
        <v>73769</v>
      </c>
      <c r="C22" s="28">
        <v>34560</v>
      </c>
      <c r="D22" s="28">
        <v>34595.28</v>
      </c>
      <c r="E22" s="26">
        <f t="shared" si="0"/>
        <v>46.896772356952106</v>
      </c>
      <c r="F22" s="26">
        <f t="shared" si="1"/>
        <v>100.10208333333333</v>
      </c>
      <c r="G22" s="28"/>
      <c r="H22" s="26" t="e">
        <f t="shared" si="2"/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 t="shared" si="0"/>
        <v>125.32016745540591</v>
      </c>
      <c r="F23" s="26">
        <f t="shared" si="1"/>
        <v>125.32016745540591</v>
      </c>
      <c r="G23" s="28">
        <v>13724.24</v>
      </c>
      <c r="H23" s="26">
        <f t="shared" si="2"/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 t="shared" si="0"/>
        <v>138.24618755325255</v>
      </c>
      <c r="F24" s="26">
        <f t="shared" si="1"/>
        <v>138.24618755325255</v>
      </c>
      <c r="G24" s="28">
        <v>125.17</v>
      </c>
      <c r="H24" s="26">
        <f t="shared" si="2"/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 t="shared" si="0"/>
        <v>298.31777890585334</v>
      </c>
      <c r="F25" s="26">
        <f t="shared" si="1"/>
        <v>298.31777890585334</v>
      </c>
      <c r="G25" s="28">
        <v>245.36</v>
      </c>
      <c r="H25" s="26">
        <f t="shared" si="2"/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 t="shared" si="0"/>
        <v>14.43089332487666</v>
      </c>
      <c r="F26" s="26">
        <f t="shared" si="1"/>
        <v>99.15502328675979</v>
      </c>
      <c r="G26" s="35">
        <f>SUM(G27:G28)</f>
        <v>5736.76</v>
      </c>
      <c r="H26" s="26">
        <f t="shared" si="2"/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 t="shared" si="0"/>
        <v>7.375216186368276</v>
      </c>
      <c r="F27" s="26">
        <f t="shared" si="1"/>
        <v>86.32780487804878</v>
      </c>
      <c r="G27" s="28">
        <v>1594.48</v>
      </c>
      <c r="H27" s="26">
        <f t="shared" si="2"/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 t="shared" si="0"/>
        <v>24.209875758818466</v>
      </c>
      <c r="F28" s="26">
        <f t="shared" si="1"/>
        <v>105.79202423018677</v>
      </c>
      <c r="G28" s="28">
        <v>4142.28</v>
      </c>
      <c r="H28" s="26">
        <f t="shared" si="2"/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 t="shared" si="0"/>
        <v>30.553944009292444</v>
      </c>
      <c r="F29" s="26">
        <f t="shared" si="1"/>
        <v>113.74780316344464</v>
      </c>
      <c r="G29" s="35">
        <f>G30+G31+G32</f>
        <v>4252.49</v>
      </c>
      <c r="H29" s="26">
        <f t="shared" si="2"/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 t="shared" si="0"/>
        <v>30.48587605968655</v>
      </c>
      <c r="F30" s="26">
        <f t="shared" si="1"/>
        <v>113.31883720930233</v>
      </c>
      <c r="G30" s="28">
        <v>4219.69</v>
      </c>
      <c r="H30" s="26">
        <f t="shared" si="2"/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 t="shared" si="0"/>
        <v>17.073170731707318</v>
      </c>
      <c r="F31" s="26">
        <f t="shared" si="1"/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 t="shared" si="0"/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118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 aca="true" t="shared" si="3" ref="F36:F42"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25812</v>
      </c>
      <c r="C38" s="28">
        <v>7550</v>
      </c>
      <c r="D38" s="28">
        <v>10058.51</v>
      </c>
      <c r="E38" s="26">
        <f aca="true" t="shared" si="4" ref="E38:E47">$D:$D/$B:$B*100</f>
        <v>38.96834805516814</v>
      </c>
      <c r="F38" s="26">
        <f t="shared" si="3"/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128</v>
      </c>
      <c r="B39" s="28">
        <v>625.82</v>
      </c>
      <c r="C39" s="28">
        <v>200</v>
      </c>
      <c r="D39" s="28">
        <v>250.31</v>
      </c>
      <c r="E39" s="26">
        <f t="shared" si="4"/>
        <v>39.99712377360902</v>
      </c>
      <c r="F39" s="26">
        <f t="shared" si="3"/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120</v>
      </c>
      <c r="B40" s="28">
        <v>352.8</v>
      </c>
      <c r="C40" s="28">
        <v>91.69999999999999</v>
      </c>
      <c r="D40" s="28">
        <v>147.79000000000002</v>
      </c>
      <c r="E40" s="26">
        <f t="shared" si="4"/>
        <v>41.890589569161</v>
      </c>
      <c r="F40" s="26">
        <f t="shared" si="3"/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4400</v>
      </c>
      <c r="D41" s="28">
        <v>4374.6</v>
      </c>
      <c r="E41" s="26">
        <f t="shared" si="4"/>
        <v>25.205072819072104</v>
      </c>
      <c r="F41" s="26">
        <f t="shared" si="3"/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176</v>
      </c>
      <c r="B42" s="28">
        <v>62.29</v>
      </c>
      <c r="C42" s="28">
        <v>0</v>
      </c>
      <c r="D42" s="28">
        <v>13.89</v>
      </c>
      <c r="E42" s="26">
        <f t="shared" si="4"/>
        <v>22.29892438593675</v>
      </c>
      <c r="F42" s="26" t="e">
        <f t="shared" si="3"/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122</v>
      </c>
      <c r="B43" s="28">
        <v>812</v>
      </c>
      <c r="C43" s="28">
        <v>0</v>
      </c>
      <c r="D43" s="28">
        <v>1641.63</v>
      </c>
      <c r="E43" s="26">
        <f t="shared" si="4"/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123</v>
      </c>
      <c r="B44" s="28">
        <v>3788.34</v>
      </c>
      <c r="C44" s="28">
        <v>1305</v>
      </c>
      <c r="D44" s="28">
        <v>1539.3600000000001</v>
      </c>
      <c r="E44" s="26">
        <f t="shared" si="4"/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 t="shared" si="4"/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 t="shared" si="4"/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 t="shared" si="4"/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 aca="true" t="shared" si="5" ref="H49:H54"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 aca="true" t="shared" si="6" ref="E50:E55">$D:$D/$B:$B*100</f>
        <v>-7.932857142857143</v>
      </c>
      <c r="F50" s="26">
        <f aca="true" t="shared" si="7" ref="F50:F59">$D:$D/$C:$C*100</f>
        <v>-27.765</v>
      </c>
      <c r="G50" s="28">
        <v>687.61</v>
      </c>
      <c r="H50" s="26">
        <f t="shared" si="5"/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 t="shared" si="6"/>
        <v>380.8986892606271</v>
      </c>
      <c r="F51" s="26">
        <f t="shared" si="7"/>
        <v>987.6687634963853</v>
      </c>
      <c r="G51" s="35">
        <v>1221.22</v>
      </c>
      <c r="H51" s="26">
        <f t="shared" si="5"/>
        <v>430.7029036537233</v>
      </c>
      <c r="I51" s="27">
        <v>694.28</v>
      </c>
    </row>
    <row r="52" spans="1:9" ht="14.25" customHeight="1" hidden="1">
      <c r="A52" s="57" t="s">
        <v>129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5"/>
        <v>#DIV/0!</v>
      </c>
      <c r="I52" s="28"/>
    </row>
    <row r="53" spans="1:9" ht="12.75" customHeight="1" hidden="1">
      <c r="A53" s="57" t="s">
        <v>130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5"/>
        <v>#DIV/0!</v>
      </c>
      <c r="I53" s="28"/>
    </row>
    <row r="54" spans="1:9" ht="12.75" customHeight="1" hidden="1">
      <c r="A54" s="57" t="s">
        <v>131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5"/>
        <v>#DIV/0!</v>
      </c>
      <c r="I54" s="28"/>
    </row>
    <row r="55" spans="1:9" ht="12.75" customHeight="1" hidden="1">
      <c r="A55" s="57" t="s">
        <v>132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12.75" customHeight="1" hidden="1">
      <c r="A56" s="57" t="s">
        <v>133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 aca="true" t="shared" si="8" ref="E61:E69"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 t="shared" si="8"/>
        <v>10.951719191285248</v>
      </c>
      <c r="F62" s="26" t="s">
        <v>111</v>
      </c>
      <c r="G62" s="27">
        <v>-68.77</v>
      </c>
      <c r="H62" s="26">
        <f aca="true" t="shared" si="9" ref="H62:H68"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 t="shared" si="8"/>
        <v>33.536579938059845</v>
      </c>
      <c r="F63" s="26">
        <f aca="true" t="shared" si="10" ref="F63:F68">$D:$D/$C:$C*100</f>
        <v>110.40655398894674</v>
      </c>
      <c r="G63" s="35">
        <f>G8+G16+G21+G26+G29+G33+G36+G45+G46+G47+G62+G51</f>
        <v>130288.18000000001</v>
      </c>
      <c r="H63" s="26">
        <f t="shared" si="9"/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 t="shared" si="8"/>
        <v>22.901131617487273</v>
      </c>
      <c r="F64" s="26">
        <f t="shared" si="10"/>
        <v>99.99980014378455</v>
      </c>
      <c r="G64" s="35">
        <f>G65+G71+G70</f>
        <v>460190.56</v>
      </c>
      <c r="H64" s="26">
        <f t="shared" si="9"/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 t="shared" si="8"/>
        <v>23.00141566822983</v>
      </c>
      <c r="F65" s="26">
        <f t="shared" si="10"/>
        <v>100</v>
      </c>
      <c r="G65" s="35">
        <f>G66+G67+G69+G68</f>
        <v>462862.75</v>
      </c>
      <c r="H65" s="26">
        <f t="shared" si="9"/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 t="shared" si="8"/>
        <v>34.14674826211577</v>
      </c>
      <c r="F66" s="26">
        <f t="shared" si="10"/>
        <v>100</v>
      </c>
      <c r="G66" s="28">
        <v>162234</v>
      </c>
      <c r="H66" s="26">
        <f t="shared" si="9"/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 t="shared" si="8"/>
        <v>5.368005531100592</v>
      </c>
      <c r="F67" s="26">
        <f t="shared" si="10"/>
        <v>100</v>
      </c>
      <c r="G67" s="28">
        <v>20664.97</v>
      </c>
      <c r="H67" s="26">
        <f t="shared" si="9"/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 t="shared" si="8"/>
        <v>28.256577290982516</v>
      </c>
      <c r="F68" s="26">
        <f t="shared" si="10"/>
        <v>100</v>
      </c>
      <c r="G68" s="28">
        <v>279758.12</v>
      </c>
      <c r="H68" s="26">
        <f t="shared" si="9"/>
        <v>102.76047394084577</v>
      </c>
      <c r="I68" s="28">
        <v>111194.08</v>
      </c>
    </row>
    <row r="69" spans="1:9" ht="16.5" customHeight="1">
      <c r="A69" s="2" t="s">
        <v>124</v>
      </c>
      <c r="B69" s="28">
        <v>50478.31</v>
      </c>
      <c r="C69" s="28">
        <v>15846.98</v>
      </c>
      <c r="D69" s="28">
        <v>15846.98</v>
      </c>
      <c r="E69" s="26">
        <f t="shared" si="8"/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93" t="s">
        <v>22</v>
      </c>
      <c r="B73" s="94"/>
      <c r="C73" s="94"/>
      <c r="D73" s="94"/>
      <c r="E73" s="94"/>
      <c r="F73" s="94"/>
      <c r="G73" s="94"/>
      <c r="H73" s="94"/>
      <c r="I73" s="95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11" ref="B96:H96">B97</f>
        <v>1882.5</v>
      </c>
      <c r="C96" s="35">
        <f t="shared" si="11"/>
        <v>629.3</v>
      </c>
      <c r="D96" s="35">
        <f t="shared" si="11"/>
        <v>136.6</v>
      </c>
      <c r="E96" s="35">
        <f t="shared" si="11"/>
        <v>0</v>
      </c>
      <c r="F96" s="35">
        <f t="shared" si="11"/>
        <v>0</v>
      </c>
      <c r="G96" s="35">
        <f t="shared" si="11"/>
        <v>0</v>
      </c>
      <c r="H96" s="35">
        <f t="shared" si="11"/>
        <v>0</v>
      </c>
      <c r="I96" s="36">
        <f>D96-март!D94</f>
        <v>0</v>
      </c>
    </row>
    <row r="97" spans="1:9" ht="25.5">
      <c r="A97" s="42" t="s">
        <v>149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 aca="true" t="shared" si="12" ref="E99:E111">$D:$D/$B:$B*100</f>
        <v>27.93377196943968</v>
      </c>
      <c r="F99" s="29">
        <f aca="true" t="shared" si="13" ref="F99:F107"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 t="shared" si="12"/>
        <v>27.56572613228504</v>
      </c>
      <c r="F100" s="29">
        <f t="shared" si="13"/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 t="shared" si="12"/>
        <v>30.506618321543538</v>
      </c>
      <c r="F101" s="29">
        <f t="shared" si="13"/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126</v>
      </c>
      <c r="B102" s="36">
        <v>2085.8</v>
      </c>
      <c r="C102" s="36">
        <v>611.5</v>
      </c>
      <c r="D102" s="36">
        <v>244.6</v>
      </c>
      <c r="E102" s="29">
        <f t="shared" si="12"/>
        <v>11.72691533224662</v>
      </c>
      <c r="F102" s="29">
        <f t="shared" si="13"/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 t="shared" si="12"/>
        <v>16.249245688290973</v>
      </c>
      <c r="F103" s="29">
        <f t="shared" si="13"/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 t="shared" si="12"/>
        <v>24.289865408251522</v>
      </c>
      <c r="F104" s="29">
        <f t="shared" si="13"/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 t="shared" si="12"/>
        <v>15.20913788034205</v>
      </c>
      <c r="F105" s="26">
        <f t="shared" si="13"/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 t="shared" si="12"/>
        <v>18.013952143117155</v>
      </c>
      <c r="F106" s="29">
        <f t="shared" si="13"/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 t="shared" si="12"/>
        <v>2.389102128598691</v>
      </c>
      <c r="F107" s="29">
        <f t="shared" si="13"/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 t="shared" si="12"/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 t="shared" si="12"/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 t="shared" si="12"/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 t="shared" si="12"/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170</v>
      </c>
      <c r="C124" s="28"/>
      <c r="D124" s="28" t="s">
        <v>186</v>
      </c>
      <c r="E124" s="28"/>
      <c r="F124" s="28"/>
      <c r="G124" s="28" t="s">
        <v>144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4" ref="C125:H125">C127+C128</f>
        <v>0</v>
      </c>
      <c r="D125" s="27">
        <f>D127+D128</f>
        <v>94182.5</v>
      </c>
      <c r="E125" s="27">
        <f t="shared" si="14"/>
        <v>0</v>
      </c>
      <c r="F125" s="27">
        <f t="shared" si="14"/>
        <v>0</v>
      </c>
      <c r="G125" s="27">
        <f>G127+G128</f>
        <v>73679.1</v>
      </c>
      <c r="H125" s="27">
        <f t="shared" si="14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141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148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8">
        <v>4167.41</v>
      </c>
      <c r="D16" s="78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9">
        <v>679.25</v>
      </c>
    </row>
    <row r="17" spans="1:9" ht="12.75" customHeight="1">
      <c r="A17" s="39" t="s">
        <v>84</v>
      </c>
      <c r="B17" s="67">
        <v>56</v>
      </c>
      <c r="C17" s="78">
        <v>25</v>
      </c>
      <c r="D17" s="78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9">
        <v>5.5</v>
      </c>
    </row>
    <row r="18" spans="1:9" ht="51">
      <c r="A18" s="39" t="s">
        <v>85</v>
      </c>
      <c r="B18" s="67">
        <v>14192.6</v>
      </c>
      <c r="C18" s="78">
        <v>5784.05</v>
      </c>
      <c r="D18" s="78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9">
        <v>757.7</v>
      </c>
    </row>
    <row r="19" spans="1:9" ht="51" customHeight="1">
      <c r="A19" s="39" t="s">
        <v>86</v>
      </c>
      <c r="B19" s="67">
        <v>-1402.4</v>
      </c>
      <c r="C19" s="78">
        <v>-700</v>
      </c>
      <c r="D19" s="78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9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118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119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128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120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121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142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122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123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129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130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131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132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133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134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135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136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137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138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124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149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2" t="s">
        <v>55</v>
      </c>
      <c r="B121" s="80">
        <f>B73+B82+B83+B84+B90+B97+B104+B107+B109+B115+B119+B95</f>
        <v>2472458.3999999994</v>
      </c>
      <c r="C121" s="80">
        <f>C73+C82+C83+C84+C90+C97+C104+C107+C109+C115+C119+C95</f>
        <v>774254.1</v>
      </c>
      <c r="D121" s="80">
        <f>D73+D82+D83+D84+D90+D97+D104+D107+D109+D115+D119+D95</f>
        <v>725225.5000000001</v>
      </c>
      <c r="E121" s="83">
        <f>$D:$D/$B:$B*100</f>
        <v>29.332161867718394</v>
      </c>
      <c r="F121" s="83">
        <f>$D:$D/$C:$C*100</f>
        <v>93.6676344368083</v>
      </c>
      <c r="G121" s="80">
        <f>G73+G84+G90+G97+G104+G107+G109+G115+G119+G82+G83</f>
        <v>685928</v>
      </c>
      <c r="H121" s="83">
        <f>$D:$D/$G:$G*100</f>
        <v>105.7290998472143</v>
      </c>
      <c r="I121" s="80">
        <f>I73+I82+I83+I84+I90+I97+I104+I107+I109+I115+I119+I95</f>
        <v>116197.40000000002</v>
      </c>
    </row>
    <row r="122" spans="1:9" ht="17.25" customHeight="1">
      <c r="A122" s="81" t="s">
        <v>56</v>
      </c>
      <c r="B122" s="80">
        <f>B71-B121</f>
        <v>-33376.589999999385</v>
      </c>
      <c r="C122" s="80">
        <f>C71-C121</f>
        <v>-14338.889999999781</v>
      </c>
      <c r="D122" s="80">
        <f>D71-D121</f>
        <v>33342.42999999982</v>
      </c>
      <c r="E122" s="80">
        <f>E71-E121</f>
        <v>1.7683910899538162</v>
      </c>
      <c r="F122" s="80"/>
      <c r="G122" s="80">
        <f>G71-G121</f>
        <v>47880.01000000001</v>
      </c>
      <c r="H122" s="80"/>
      <c r="I122" s="80">
        <f>D122-апрель!D123</f>
        <v>-38690.87000000011</v>
      </c>
    </row>
    <row r="123" spans="1:9" ht="24" customHeight="1">
      <c r="A123" s="1" t="s">
        <v>57</v>
      </c>
      <c r="B123" s="28" t="s">
        <v>127</v>
      </c>
      <c r="C123" s="28"/>
      <c r="D123" s="28" t="s">
        <v>150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0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4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4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4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4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4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4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37" sqref="F13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188</v>
      </c>
      <c r="D4" s="18" t="s">
        <v>68</v>
      </c>
      <c r="E4" s="18" t="s">
        <v>66</v>
      </c>
      <c r="F4" s="18" t="s">
        <v>69</v>
      </c>
      <c r="G4" s="18" t="s">
        <v>173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 aca="true" t="shared" si="0" ref="E7:E32">$D:$D/$B:$B*100</f>
        <v>41.206979538368955</v>
      </c>
      <c r="F7" s="26">
        <f aca="true" t="shared" si="1" ref="F7:F30">$D:$D/$C:$C*100</f>
        <v>108.20655189864917</v>
      </c>
      <c r="G7" s="35">
        <f>G8+G16+G21+G26+G29+G33+G36+G45+G46+G47+G51+G62</f>
        <v>154661.89</v>
      </c>
      <c r="H7" s="26">
        <f aca="true" t="shared" si="2" ref="H7:H14"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 t="shared" si="0"/>
        <v>33.15381086818675</v>
      </c>
      <c r="F8" s="26">
        <f t="shared" si="1"/>
        <v>95.02598906286183</v>
      </c>
      <c r="G8" s="26">
        <f>G9+G10</f>
        <v>99771.58</v>
      </c>
      <c r="H8" s="26">
        <f t="shared" si="2"/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 t="shared" si="0"/>
        <v>41.27999432619642</v>
      </c>
      <c r="F9" s="26">
        <f t="shared" si="1"/>
        <v>106.25537525354969</v>
      </c>
      <c r="G9" s="27">
        <v>5598.77</v>
      </c>
      <c r="H9" s="26">
        <f t="shared" si="2"/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 t="shared" si="0"/>
        <v>32.82022062924314</v>
      </c>
      <c r="F10" s="26">
        <f t="shared" si="1"/>
        <v>94.51027499347914</v>
      </c>
      <c r="G10" s="47">
        <f>G11+G12+G13+G14</f>
        <v>94172.81</v>
      </c>
      <c r="H10" s="48">
        <f t="shared" si="2"/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 t="shared" si="0"/>
        <v>33.283389641359726</v>
      </c>
      <c r="F11" s="26">
        <f t="shared" si="1"/>
        <v>94.0259474940334</v>
      </c>
      <c r="G11" s="28">
        <v>91807.69</v>
      </c>
      <c r="H11" s="26">
        <f t="shared" si="2"/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 t="shared" si="0"/>
        <v>24.081206669482892</v>
      </c>
      <c r="F12" s="26">
        <f t="shared" si="1"/>
        <v>228.56132075471697</v>
      </c>
      <c r="G12" s="28">
        <v>473.37</v>
      </c>
      <c r="H12" s="26">
        <f t="shared" si="2"/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 t="shared" si="0"/>
        <v>30.214774053693517</v>
      </c>
      <c r="F13" s="26">
        <f t="shared" si="1"/>
        <v>356.6889763779527</v>
      </c>
      <c r="G13" s="28">
        <v>345.40000000000003</v>
      </c>
      <c r="H13" s="26">
        <f t="shared" si="2"/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 t="shared" si="0"/>
        <v>20.09512515789745</v>
      </c>
      <c r="F14" s="26">
        <f t="shared" si="1"/>
        <v>51.28355263157894</v>
      </c>
      <c r="G14" s="28">
        <v>1546.35</v>
      </c>
      <c r="H14" s="26">
        <f t="shared" si="2"/>
        <v>50.409674394541995</v>
      </c>
      <c r="I14" s="28">
        <v>158.9</v>
      </c>
    </row>
    <row r="15" spans="1:9" ht="12.75" customHeight="1">
      <c r="A15" s="57" t="s">
        <v>174</v>
      </c>
      <c r="B15" s="28">
        <v>2301.3</v>
      </c>
      <c r="C15" s="28">
        <v>400</v>
      </c>
      <c r="D15" s="28">
        <v>308.11</v>
      </c>
      <c r="E15" s="26">
        <f t="shared" si="0"/>
        <v>13.388519532438186</v>
      </c>
      <c r="F15" s="26">
        <f t="shared" si="1"/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 t="shared" si="0"/>
        <v>39.03678593952268</v>
      </c>
      <c r="F16" s="26">
        <f t="shared" si="1"/>
        <v>99.97332908298797</v>
      </c>
      <c r="G16" s="35">
        <f>G17+G18+G19+G20</f>
        <v>8218.18</v>
      </c>
      <c r="H16" s="26">
        <f aca="true" t="shared" si="3" ref="H16:H21"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 t="shared" si="0"/>
        <v>38.52944897258417</v>
      </c>
      <c r="F17" s="26">
        <f t="shared" si="1"/>
        <v>96.90681818181818</v>
      </c>
      <c r="G17" s="92">
        <v>3865.11</v>
      </c>
      <c r="H17" s="26">
        <f t="shared" si="3"/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 t="shared" si="0"/>
        <v>50.88748019017433</v>
      </c>
      <c r="F18" s="26">
        <f t="shared" si="1"/>
        <v>152.9047619047619</v>
      </c>
      <c r="G18" s="92">
        <v>24.62</v>
      </c>
      <c r="H18" s="26">
        <f t="shared" si="3"/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 t="shared" si="0"/>
        <v>40.21762127852501</v>
      </c>
      <c r="F19" s="26">
        <f t="shared" si="1"/>
        <v>100.94206896551722</v>
      </c>
      <c r="G19" s="92">
        <v>5138.2699999999995</v>
      </c>
      <c r="H19" s="26">
        <f t="shared" si="3"/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 t="shared" si="0"/>
        <v>46.80920845159257</v>
      </c>
      <c r="F20" s="26">
        <f t="shared" si="1"/>
        <v>91.6246913580247</v>
      </c>
      <c r="G20" s="92">
        <v>-809.82</v>
      </c>
      <c r="H20" s="26">
        <f t="shared" si="3"/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 t="shared" si="0"/>
        <v>72.72674804589174</v>
      </c>
      <c r="F21" s="26">
        <f t="shared" si="1"/>
        <v>120.47554344482081</v>
      </c>
      <c r="G21" s="35">
        <f>G22+G24+G25+G23</f>
        <v>15310.310000000001</v>
      </c>
      <c r="H21" s="26">
        <f t="shared" si="3"/>
        <v>415.6360648478052</v>
      </c>
      <c r="I21" s="35">
        <f>I22+I24+I25+I23</f>
        <v>13720.140000000001</v>
      </c>
    </row>
    <row r="22" spans="1:9" ht="15" customHeight="1">
      <c r="A22" s="57" t="s">
        <v>175</v>
      </c>
      <c r="B22" s="28">
        <v>73769</v>
      </c>
      <c r="C22" s="28">
        <v>39090</v>
      </c>
      <c r="D22" s="28">
        <v>46625.79</v>
      </c>
      <c r="E22" s="26">
        <f t="shared" si="0"/>
        <v>63.2051268147867</v>
      </c>
      <c r="F22" s="26">
        <f t="shared" si="1"/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 t="shared" si="0"/>
        <v>129.1416090280306</v>
      </c>
      <c r="F23" s="26">
        <f t="shared" si="1"/>
        <v>129.1416090280306</v>
      </c>
      <c r="G23" s="28">
        <v>14500.87</v>
      </c>
      <c r="H23" s="26">
        <f aca="true" t="shared" si="4" ref="H23:H30"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 t="shared" si="0"/>
        <v>115.45784437859781</v>
      </c>
      <c r="F25" s="26">
        <f t="shared" si="1"/>
        <v>115.45784437859781</v>
      </c>
      <c r="G25" s="28">
        <v>256.78000000000003</v>
      </c>
      <c r="H25" s="26">
        <f t="shared" si="4"/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 t="shared" si="0"/>
        <v>16.885878485351718</v>
      </c>
      <c r="F26" s="26">
        <f t="shared" si="1"/>
        <v>100.91608796296296</v>
      </c>
      <c r="G26" s="35">
        <f>SUM(G27:G28)</f>
        <v>6411.37</v>
      </c>
      <c r="H26" s="26">
        <f t="shared" si="4"/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 t="shared" si="0"/>
        <v>8.268633702152487</v>
      </c>
      <c r="F27" s="26">
        <f t="shared" si="1"/>
        <v>77.80784313725489</v>
      </c>
      <c r="G27" s="28">
        <v>1890.08</v>
      </c>
      <c r="H27" s="26">
        <f t="shared" si="4"/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 t="shared" si="0"/>
        <v>28.829152491465997</v>
      </c>
      <c r="F28" s="26">
        <f t="shared" si="1"/>
        <v>114.42503438789544</v>
      </c>
      <c r="G28" s="28">
        <v>4521.29</v>
      </c>
      <c r="H28" s="26">
        <f t="shared" si="4"/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 t="shared" si="0"/>
        <v>37.61079811914952</v>
      </c>
      <c r="F29" s="26">
        <f t="shared" si="1"/>
        <v>113.47876607069229</v>
      </c>
      <c r="G29" s="35">
        <f>G30+G32+G31</f>
        <v>5109.990000000001</v>
      </c>
      <c r="H29" s="26">
        <f t="shared" si="4"/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 t="shared" si="0"/>
        <v>37.317233396940594</v>
      </c>
      <c r="F30" s="26">
        <f t="shared" si="1"/>
        <v>112.53962264150945</v>
      </c>
      <c r="G30" s="28">
        <v>5072.39</v>
      </c>
      <c r="H30" s="26">
        <f t="shared" si="4"/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 t="shared" si="0"/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 t="shared" si="0"/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118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 aca="true" t="shared" si="5" ref="F36:F41"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25812</v>
      </c>
      <c r="C38" s="28">
        <v>8550</v>
      </c>
      <c r="D38" s="28">
        <v>17157.13</v>
      </c>
      <c r="E38" s="26">
        <f aca="true" t="shared" si="6" ref="E38:E47">$D:$D/$B:$B*100</f>
        <v>66.46958778862545</v>
      </c>
      <c r="F38" s="26">
        <f t="shared" si="5"/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128</v>
      </c>
      <c r="B39" s="28">
        <v>625.82</v>
      </c>
      <c r="C39" s="28">
        <v>220</v>
      </c>
      <c r="D39" s="28">
        <v>396.45</v>
      </c>
      <c r="E39" s="26">
        <f t="shared" si="6"/>
        <v>63.34888626122527</v>
      </c>
      <c r="F39" s="26">
        <f t="shared" si="5"/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120</v>
      </c>
      <c r="B40" s="28">
        <v>352.8</v>
      </c>
      <c r="C40" s="28">
        <v>121.1</v>
      </c>
      <c r="D40" s="28">
        <v>183.46000000000004</v>
      </c>
      <c r="E40" s="26">
        <f t="shared" si="6"/>
        <v>52.00113378684809</v>
      </c>
      <c r="F40" s="26">
        <f t="shared" si="5"/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5900</v>
      </c>
      <c r="D41" s="28">
        <v>5326.290000000001</v>
      </c>
      <c r="E41" s="26">
        <f t="shared" si="6"/>
        <v>30.688412038928263</v>
      </c>
      <c r="F41" s="26">
        <f t="shared" si="5"/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176</v>
      </c>
      <c r="B42" s="28">
        <v>62.29</v>
      </c>
      <c r="C42" s="28">
        <v>0</v>
      </c>
      <c r="D42" s="28">
        <v>13.89</v>
      </c>
      <c r="E42" s="26">
        <f t="shared" si="6"/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122</v>
      </c>
      <c r="B43" s="28">
        <v>812</v>
      </c>
      <c r="C43" s="28">
        <v>812</v>
      </c>
      <c r="D43" s="28">
        <v>1741.63</v>
      </c>
      <c r="E43" s="26">
        <f t="shared" si="6"/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123</v>
      </c>
      <c r="B44" s="28">
        <v>3788.34</v>
      </c>
      <c r="C44" s="28">
        <v>1490</v>
      </c>
      <c r="D44" s="28">
        <v>1871.04</v>
      </c>
      <c r="E44" s="26">
        <f t="shared" si="6"/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 t="shared" si="6"/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 t="shared" si="6"/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 t="shared" si="6"/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 aca="true" t="shared" si="7" ref="H49:H54"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 aca="true" t="shared" si="8" ref="E50:E55">$D:$D/$B:$B*100</f>
        <v>35.30642857142857</v>
      </c>
      <c r="F50" s="26">
        <f aca="true" t="shared" si="9" ref="F50:F61">$D:$D/$C:$C*100</f>
        <v>98.85799999999999</v>
      </c>
      <c r="G50" s="28">
        <v>838.64</v>
      </c>
      <c r="H50" s="26">
        <f t="shared" si="7"/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 t="shared" si="8"/>
        <v>108.15644223085359</v>
      </c>
      <c r="F51" s="26">
        <f t="shared" si="9"/>
        <v>125.69740820734341</v>
      </c>
      <c r="G51" s="35">
        <v>1292.48</v>
      </c>
      <c r="H51" s="26">
        <f t="shared" si="7"/>
        <v>450.2808554097549</v>
      </c>
      <c r="I51" s="27">
        <v>559.96</v>
      </c>
    </row>
    <row r="52" spans="1:9" ht="14.25" customHeight="1" hidden="1">
      <c r="A52" s="57" t="s">
        <v>129</v>
      </c>
      <c r="B52" s="35"/>
      <c r="C52" s="35"/>
      <c r="D52" s="28"/>
      <c r="E52" s="26" t="e">
        <f t="shared" si="8"/>
        <v>#DIV/0!</v>
      </c>
      <c r="F52" s="26" t="e">
        <f t="shared" si="9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130</v>
      </c>
      <c r="B53" s="35"/>
      <c r="C53" s="35"/>
      <c r="D53" s="28"/>
      <c r="E53" s="26" t="e">
        <f t="shared" si="8"/>
        <v>#DIV/0!</v>
      </c>
      <c r="F53" s="26" t="e">
        <f t="shared" si="9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131</v>
      </c>
      <c r="B54" s="35"/>
      <c r="C54" s="35"/>
      <c r="D54" s="28"/>
      <c r="E54" s="26" t="e">
        <f t="shared" si="8"/>
        <v>#DIV/0!</v>
      </c>
      <c r="F54" s="26" t="e">
        <f t="shared" si="9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132</v>
      </c>
      <c r="B55" s="35"/>
      <c r="C55" s="35"/>
      <c r="D55" s="28"/>
      <c r="E55" s="26" t="e">
        <f t="shared" si="8"/>
        <v>#DIV/0!</v>
      </c>
      <c r="F55" s="26" t="e">
        <f t="shared" si="9"/>
        <v>#DIV/0!</v>
      </c>
      <c r="G55" s="28"/>
      <c r="H55" s="26" t="s">
        <v>112</v>
      </c>
      <c r="I55" s="28"/>
    </row>
    <row r="56" spans="1:9" ht="63.75" hidden="1">
      <c r="A56" s="57" t="s">
        <v>133</v>
      </c>
      <c r="B56" s="35"/>
      <c r="C56" s="35"/>
      <c r="D56" s="28"/>
      <c r="E56" s="26" t="s">
        <v>112</v>
      </c>
      <c r="F56" s="26" t="e">
        <f t="shared" si="9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 t="shared" si="9"/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 t="shared" si="9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 t="shared" si="9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 t="e">
        <f t="shared" si="9"/>
        <v>#DIV/0!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9"/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 t="shared" si="10"/>
        <v>11.503115613932845</v>
      </c>
      <c r="F62" s="26" t="s">
        <v>111</v>
      </c>
      <c r="G62" s="27">
        <v>-54.19</v>
      </c>
      <c r="H62" s="26">
        <f aca="true" t="shared" si="11" ref="H62:H68"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 t="shared" si="10"/>
        <v>41.190286282970504</v>
      </c>
      <c r="F63" s="26">
        <f aca="true" t="shared" si="12" ref="F63:F68">$D:$D/$C:$C*100</f>
        <v>108.20655189864917</v>
      </c>
      <c r="G63" s="35">
        <f>G8+G16+G21+G26+G29+G33+G36+G45+G46+G47+G62+G51</f>
        <v>154661.89</v>
      </c>
      <c r="H63" s="26">
        <f t="shared" si="11"/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 t="shared" si="10"/>
        <v>28.093308974506968</v>
      </c>
      <c r="F64" s="26">
        <f t="shared" si="12"/>
        <v>101.34137141368531</v>
      </c>
      <c r="G64" s="35">
        <f>G65+G71+G70</f>
        <v>603906.0399999999</v>
      </c>
      <c r="H64" s="26">
        <f t="shared" si="11"/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 t="shared" si="10"/>
        <v>28.179803620605416</v>
      </c>
      <c r="F65" s="26">
        <f t="shared" si="12"/>
        <v>101.33572404202344</v>
      </c>
      <c r="G65" s="35">
        <f>G66+G67+G69+G68</f>
        <v>606583.85</v>
      </c>
      <c r="H65" s="26">
        <f t="shared" si="11"/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 t="shared" si="10"/>
        <v>34.897479244226275</v>
      </c>
      <c r="F66" s="26">
        <f t="shared" si="12"/>
        <v>100.00000590043953</v>
      </c>
      <c r="G66" s="28">
        <v>188527.6</v>
      </c>
      <c r="H66" s="26">
        <f t="shared" si="11"/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 t="shared" si="10"/>
        <v>7.484626972486054</v>
      </c>
      <c r="F67" s="26">
        <f t="shared" si="12"/>
        <v>117.18252421033614</v>
      </c>
      <c r="G67" s="28">
        <v>29735.620000000003</v>
      </c>
      <c r="H67" s="26">
        <f t="shared" si="11"/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 t="shared" si="10"/>
        <v>40.52823112243683</v>
      </c>
      <c r="F68" s="26">
        <f t="shared" si="12"/>
        <v>100</v>
      </c>
      <c r="G68" s="28">
        <v>385369.02</v>
      </c>
      <c r="H68" s="26">
        <f t="shared" si="11"/>
        <v>108.20945337017491</v>
      </c>
      <c r="I68" s="28">
        <v>129524.95</v>
      </c>
    </row>
    <row r="69" spans="1:9" ht="12.75">
      <c r="A69" s="2" t="s">
        <v>124</v>
      </c>
      <c r="B69" s="28">
        <v>50478.289999999986</v>
      </c>
      <c r="C69" s="28">
        <v>20248.67</v>
      </c>
      <c r="D69" s="28">
        <v>20248.67</v>
      </c>
      <c r="E69" s="26">
        <f t="shared" si="10"/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93" t="s">
        <v>22</v>
      </c>
      <c r="B73" s="94"/>
      <c r="C73" s="94"/>
      <c r="D73" s="94"/>
      <c r="E73" s="94"/>
      <c r="F73" s="94"/>
      <c r="G73" s="94"/>
      <c r="H73" s="94"/>
      <c r="I73" s="95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>E97</f>
        <v>7.256308100929615</v>
      </c>
      <c r="F96" s="35">
        <f>F97</f>
        <v>0</v>
      </c>
      <c r="G96" s="35">
        <f>G97</f>
        <v>0</v>
      </c>
      <c r="H96" s="35">
        <f>H97</f>
        <v>0</v>
      </c>
      <c r="I96" s="35">
        <f>I97</f>
        <v>0</v>
      </c>
    </row>
    <row r="97" spans="1:9" ht="25.5">
      <c r="A97" s="8" t="s">
        <v>149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 aca="true" t="shared" si="13" ref="E99:E111">$D:$D/$B:$B*100</f>
        <v>40.9402450424812</v>
      </c>
      <c r="F99" s="29">
        <f aca="true" t="shared" si="14" ref="F99:F107"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 t="shared" si="13"/>
        <v>42.57007162451405</v>
      </c>
      <c r="F100" s="29">
        <f t="shared" si="14"/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 t="shared" si="13"/>
        <v>40.67016465909196</v>
      </c>
      <c r="F101" s="29">
        <f t="shared" si="14"/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126</v>
      </c>
      <c r="B102" s="36">
        <v>2097</v>
      </c>
      <c r="C102" s="36">
        <v>826.8</v>
      </c>
      <c r="D102" s="36">
        <v>316.1</v>
      </c>
      <c r="E102" s="29">
        <f t="shared" si="13"/>
        <v>15.073915116833572</v>
      </c>
      <c r="F102" s="29">
        <f t="shared" si="14"/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 t="shared" si="13"/>
        <v>20.39009343343414</v>
      </c>
      <c r="F103" s="29">
        <f t="shared" si="14"/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 t="shared" si="13"/>
        <v>31.69905601054807</v>
      </c>
      <c r="F104" s="29">
        <f t="shared" si="14"/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 t="shared" si="13"/>
        <v>19.865224627464805</v>
      </c>
      <c r="F105" s="26">
        <f t="shared" si="14"/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 t="shared" si="13"/>
        <v>23.371395755706025</v>
      </c>
      <c r="F106" s="29">
        <f t="shared" si="14"/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 t="shared" si="13"/>
        <v>2.939096908962354</v>
      </c>
      <c r="F107" s="29">
        <f t="shared" si="14"/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 t="shared" si="13"/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 t="shared" si="13"/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 t="shared" si="13"/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 t="shared" si="13"/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2" t="s">
        <v>55</v>
      </c>
      <c r="B122" s="80">
        <f>B74+B83+B84+B85+B91+B98+B105+B108+B110+B116+B120+B96</f>
        <v>2956448.8999999994</v>
      </c>
      <c r="C122" s="80">
        <f>C74+C83+C84+C85+C91+C98+C105+C108+C110+C116+C120+C96</f>
        <v>983691.9</v>
      </c>
      <c r="D122" s="80">
        <f>D74+D83+D84+D85+D91+D98+D105+D108+D110+D116+D120+D96</f>
        <v>866606.9000000001</v>
      </c>
      <c r="E122" s="83">
        <f>$D:$D/$B:$B*100</f>
        <v>29.312426133933865</v>
      </c>
      <c r="F122" s="83">
        <f>$D:$D/$C:$C*100</f>
        <v>88.09739106319775</v>
      </c>
      <c r="G122" s="80">
        <f>G74+G83+G84+G85+G91+G98+G105+G108+G110+G116+G120+G96</f>
        <v>725225.5000000001</v>
      </c>
      <c r="H122" s="83">
        <f>$D:$D/$G:$G*100</f>
        <v>119.49481919761509</v>
      </c>
      <c r="I122" s="80">
        <f>I74+I83+I84+I85+I91+I98+I105+I108+I110+I116+I120+I96</f>
        <v>257442.20000000004</v>
      </c>
    </row>
    <row r="123" spans="1:9" ht="17.25" customHeight="1">
      <c r="A123" s="81" t="s">
        <v>56</v>
      </c>
      <c r="B123" s="80">
        <f>B72-B122</f>
        <v>-42905.09999999963</v>
      </c>
      <c r="C123" s="80">
        <f>C72-C122</f>
        <v>-119051.5</v>
      </c>
      <c r="D123" s="80">
        <f>D72-D122</f>
        <v>24021.699999999837</v>
      </c>
      <c r="E123" s="80">
        <f>E72-E122</f>
        <v>1.2875738660661362</v>
      </c>
      <c r="F123" s="80"/>
      <c r="G123" s="80">
        <f>G72-G122</f>
        <v>33342.39999999991</v>
      </c>
      <c r="H123" s="80"/>
      <c r="I123" s="80">
        <f>D123-апрель!D123</f>
        <v>-48011.60000000009</v>
      </c>
    </row>
    <row r="124" spans="1:9" ht="24" customHeight="1">
      <c r="A124" s="1" t="s">
        <v>57</v>
      </c>
      <c r="B124" s="28" t="s">
        <v>170</v>
      </c>
      <c r="C124" s="28"/>
      <c r="D124" s="28" t="s">
        <v>189</v>
      </c>
      <c r="E124" s="28"/>
      <c r="F124" s="28"/>
      <c r="G124" s="28" t="s">
        <v>150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5" ref="C125:H125">C127+C128</f>
        <v>0</v>
      </c>
      <c r="D125" s="27">
        <f>D127+D128</f>
        <v>46170.9</v>
      </c>
      <c r="E125" s="27">
        <f t="shared" si="15"/>
        <v>0</v>
      </c>
      <c r="F125" s="27">
        <f t="shared" si="15"/>
        <v>0</v>
      </c>
      <c r="G125" s="27">
        <f>G127+G128</f>
        <v>45134</v>
      </c>
      <c r="H125" s="27">
        <f t="shared" si="15"/>
        <v>0</v>
      </c>
      <c r="I125" s="80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4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4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4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4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4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4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апрель!A137</f>
        <v>Руководитель финансового управления администрации города Минусинска </v>
      </c>
      <c r="C137" s="24" t="s">
        <v>146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101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L116" sqref="L11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190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192</v>
      </c>
      <c r="D4" s="18" t="s">
        <v>68</v>
      </c>
      <c r="E4" s="18" t="s">
        <v>66</v>
      </c>
      <c r="F4" s="18" t="s">
        <v>69</v>
      </c>
      <c r="G4" s="18" t="s">
        <v>173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264060.38</v>
      </c>
      <c r="D7" s="35">
        <f>D8+D16+D21+D26+D29+D33+D36+D45+D46+D47+D51+D62</f>
        <v>270620.09</v>
      </c>
      <c r="E7" s="26">
        <f>$D:$D/$B:$B*100</f>
        <v>47.96079834304023</v>
      </c>
      <c r="F7" s="26">
        <f>$D:$D/$C:$C*100</f>
        <v>102.48417047646453</v>
      </c>
      <c r="G7" s="35">
        <f>G8+G16+G21+G26+G29+G33+G36+G45+G46+G47+G51+G62</f>
        <v>188550.05999999997</v>
      </c>
      <c r="H7" s="26">
        <f>$D:$D/$G:$G*100</f>
        <v>143.52691799726824</v>
      </c>
      <c r="I7" s="35">
        <f>I8+I16+I21+I26+I29+I33+I36+I45+I46+I47+I51+I62</f>
        <v>43808.25000000001</v>
      </c>
    </row>
    <row r="8" spans="1:9" ht="12.75">
      <c r="A8" s="53" t="s">
        <v>4</v>
      </c>
      <c r="B8" s="26">
        <f>B9+B10</f>
        <v>321813.01999999996</v>
      </c>
      <c r="C8" s="26">
        <f>C9+C10</f>
        <v>138968</v>
      </c>
      <c r="D8" s="26">
        <f>D9+D10</f>
        <v>134140.16999999998</v>
      </c>
      <c r="E8" s="26">
        <f>$D:$D/$B:$B*100</f>
        <v>41.682642299556434</v>
      </c>
      <c r="F8" s="26">
        <f>$D:$D/$C:$C*100</f>
        <v>96.52594122387886</v>
      </c>
      <c r="G8" s="26">
        <f>G9+G10</f>
        <v>125057.64000000001</v>
      </c>
      <c r="H8" s="26">
        <f>$D:$D/$G:$G*100</f>
        <v>107.2626750352877</v>
      </c>
      <c r="I8" s="26">
        <f>I9+I10</f>
        <v>27446.890000000003</v>
      </c>
    </row>
    <row r="9" spans="1:9" ht="25.5">
      <c r="A9" s="54" t="s">
        <v>5</v>
      </c>
      <c r="B9" s="28">
        <v>12689.9</v>
      </c>
      <c r="C9" s="28">
        <v>5080</v>
      </c>
      <c r="D9" s="28">
        <v>5681.129999999999</v>
      </c>
      <c r="E9" s="26">
        <f>$D:$D/$B:$B*100</f>
        <v>44.768910708516216</v>
      </c>
      <c r="F9" s="26">
        <f>$D:$D/$C:$C*100</f>
        <v>111.83326771653542</v>
      </c>
      <c r="G9" s="27">
        <v>5720.610000000001</v>
      </c>
      <c r="H9" s="26">
        <f>$D:$D/$G:$G*100</f>
        <v>99.30986380823022</v>
      </c>
      <c r="I9" s="27">
        <v>442.74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133888</v>
      </c>
      <c r="D10" s="47">
        <f>SUM(D11:D15)</f>
        <v>128459.04</v>
      </c>
      <c r="E10" s="48">
        <f>$D:$D/$B:$B*100</f>
        <v>41.555947028484965</v>
      </c>
      <c r="F10" s="26">
        <f>$D:$D/$C:$C*100</f>
        <v>95.94514818355641</v>
      </c>
      <c r="G10" s="47">
        <f>G11+G12+G13+G14</f>
        <v>119337.03000000001</v>
      </c>
      <c r="H10" s="48">
        <f>$D:$D/$G:$G*100</f>
        <v>107.64390566783837</v>
      </c>
      <c r="I10" s="47">
        <f>SUM(I11:I15)</f>
        <v>27004.15</v>
      </c>
    </row>
    <row r="11" spans="1:9" ht="51">
      <c r="A11" s="57" t="s">
        <v>74</v>
      </c>
      <c r="B11" s="28">
        <v>295919.92</v>
      </c>
      <c r="C11" s="28">
        <v>130250</v>
      </c>
      <c r="D11" s="28">
        <v>122910.23999999999</v>
      </c>
      <c r="E11" s="26">
        <f>$D:$D/$B:$B*100</f>
        <v>41.53496662205099</v>
      </c>
      <c r="F11" s="26">
        <f>$D:$D/$C:$C*100</f>
        <v>94.36486756238003</v>
      </c>
      <c r="G11" s="28">
        <v>116181.66</v>
      </c>
      <c r="H11" s="26">
        <f>$D:$D/$G:$G*100</f>
        <v>105.79143042025736</v>
      </c>
      <c r="I11" s="28">
        <v>24418.06</v>
      </c>
    </row>
    <row r="12" spans="1:9" ht="51" customHeight="1">
      <c r="A12" s="57" t="s">
        <v>75</v>
      </c>
      <c r="B12" s="28">
        <v>4024.3</v>
      </c>
      <c r="C12" s="28">
        <v>514</v>
      </c>
      <c r="D12" s="28">
        <v>2690.2400000000002</v>
      </c>
      <c r="E12" s="26">
        <f>$D:$D/$B:$B*100</f>
        <v>66.84988693685858</v>
      </c>
      <c r="F12" s="26">
        <f>$D:$D/$C:$C*100</f>
        <v>523.3929961089495</v>
      </c>
      <c r="G12" s="28">
        <v>565.84</v>
      </c>
      <c r="H12" s="26">
        <f>$D:$D/$G:$G*100</f>
        <v>475.4418210094727</v>
      </c>
      <c r="I12" s="28">
        <v>1721.14</v>
      </c>
    </row>
    <row r="13" spans="1:9" ht="25.5">
      <c r="A13" s="57" t="s">
        <v>76</v>
      </c>
      <c r="B13" s="28">
        <v>2998.5</v>
      </c>
      <c r="C13" s="28">
        <v>604</v>
      </c>
      <c r="D13" s="28">
        <v>1463.05</v>
      </c>
      <c r="E13" s="26">
        <f>$D:$D/$B:$B*100</f>
        <v>48.79272969818243</v>
      </c>
      <c r="F13" s="26">
        <f>$D:$D/$C:$C*100</f>
        <v>242.226821192053</v>
      </c>
      <c r="G13" s="28">
        <v>685.82</v>
      </c>
      <c r="H13" s="26">
        <f>$D:$D/$G:$G*100</f>
        <v>213.32857017876407</v>
      </c>
      <c r="I13" s="28">
        <v>557.06</v>
      </c>
    </row>
    <row r="14" spans="1:9" ht="63.75">
      <c r="A14" s="57" t="s">
        <v>78</v>
      </c>
      <c r="B14" s="28">
        <v>3879.1</v>
      </c>
      <c r="C14" s="28">
        <v>1920</v>
      </c>
      <c r="D14" s="28">
        <v>986.8299999999999</v>
      </c>
      <c r="E14" s="26">
        <f>$D:$D/$B:$B*100</f>
        <v>25.43966383955041</v>
      </c>
      <c r="F14" s="26">
        <f>$D:$D/$C:$C*100</f>
        <v>51.39739583333333</v>
      </c>
      <c r="G14" s="28">
        <v>1903.71</v>
      </c>
      <c r="H14" s="26">
        <f>$D:$D/$G:$G*100</f>
        <v>51.837202094856885</v>
      </c>
      <c r="I14" s="28">
        <v>207.32</v>
      </c>
    </row>
    <row r="15" spans="1:9" ht="42" customHeight="1">
      <c r="A15" s="57" t="s">
        <v>174</v>
      </c>
      <c r="B15" s="28">
        <v>2301.3</v>
      </c>
      <c r="C15" s="28">
        <v>600</v>
      </c>
      <c r="D15" s="28">
        <v>408.68</v>
      </c>
      <c r="E15" s="26">
        <f>$D:$D/$B:$B*100</f>
        <v>17.75865814974145</v>
      </c>
      <c r="F15" s="26">
        <f>$D:$D/$C:$C*100</f>
        <v>68.11333333333334</v>
      </c>
      <c r="G15" s="28"/>
      <c r="H15" s="26">
        <v>0</v>
      </c>
      <c r="I15" s="28">
        <v>100.57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11116</v>
      </c>
      <c r="D16" s="35">
        <f>D17+D18+D19+D20</f>
        <v>11338.32</v>
      </c>
      <c r="E16" s="26">
        <f>$D:$D/$B:$B*100</f>
        <v>47.04384771135526</v>
      </c>
      <c r="F16" s="26">
        <f>$D:$D/$C:$C*100</f>
        <v>102</v>
      </c>
      <c r="G16" s="35">
        <f>G17+G18+G19+G20</f>
        <v>9642.96</v>
      </c>
      <c r="H16" s="26">
        <f>$D:$D/$G:$G*100</f>
        <v>117.58132357699296</v>
      </c>
      <c r="I16" s="35">
        <f>I17+I18+I19+I20</f>
        <v>1929.83</v>
      </c>
    </row>
    <row r="17" spans="1:9" ht="37.5" customHeight="1">
      <c r="A17" s="39" t="s">
        <v>83</v>
      </c>
      <c r="B17" s="28">
        <v>11066.6</v>
      </c>
      <c r="C17" s="28">
        <v>5200</v>
      </c>
      <c r="D17" s="28">
        <v>5127.24</v>
      </c>
      <c r="E17" s="26">
        <f>$D:$D/$B:$B*100</f>
        <v>46.3307610286809</v>
      </c>
      <c r="F17" s="26">
        <f>$D:$D/$C:$C*100</f>
        <v>98.60076923076923</v>
      </c>
      <c r="G17" s="28">
        <v>4568.65</v>
      </c>
      <c r="H17" s="26">
        <f>$D:$D/$G:$G*100</f>
        <v>112.2265877228503</v>
      </c>
      <c r="I17" s="28">
        <v>863.34</v>
      </c>
    </row>
    <row r="18" spans="1:9" ht="56.25" customHeight="1">
      <c r="A18" s="39" t="s">
        <v>84</v>
      </c>
      <c r="B18" s="28">
        <v>63.1</v>
      </c>
      <c r="C18" s="28">
        <v>26</v>
      </c>
      <c r="D18" s="28">
        <v>38.629999999999995</v>
      </c>
      <c r="E18" s="26">
        <f>$D:$D/$B:$B*100</f>
        <v>61.22028526148969</v>
      </c>
      <c r="F18" s="26">
        <f>$D:$D/$C:$C*100</f>
        <v>148.57692307692304</v>
      </c>
      <c r="G18" s="28">
        <v>29.900000000000002</v>
      </c>
      <c r="H18" s="26">
        <f>$D:$D/$G:$G*100</f>
        <v>129.1973244147157</v>
      </c>
      <c r="I18" s="28">
        <v>6.52</v>
      </c>
    </row>
    <row r="19" spans="1:9" ht="55.5" customHeight="1">
      <c r="A19" s="39" t="s">
        <v>85</v>
      </c>
      <c r="B19" s="28">
        <v>14557.4</v>
      </c>
      <c r="C19" s="28">
        <v>6800</v>
      </c>
      <c r="D19" s="28">
        <v>7129.49</v>
      </c>
      <c r="E19" s="26">
        <f>$D:$D/$B:$B*100</f>
        <v>48.9750230123511</v>
      </c>
      <c r="F19" s="26">
        <f>$D:$D/$C:$C*100</f>
        <v>104.84544117647059</v>
      </c>
      <c r="G19" s="28">
        <v>5953.719999999999</v>
      </c>
      <c r="H19" s="26">
        <f>$D:$D/$G:$G*100</f>
        <v>119.74849337892948</v>
      </c>
      <c r="I19" s="28">
        <v>1274.85</v>
      </c>
    </row>
    <row r="20" spans="1:9" ht="15.75" customHeight="1">
      <c r="A20" s="39" t="s">
        <v>86</v>
      </c>
      <c r="B20" s="28">
        <v>-1585.5</v>
      </c>
      <c r="C20" s="28">
        <v>-910</v>
      </c>
      <c r="D20" s="28">
        <v>-957.0400000000001</v>
      </c>
      <c r="E20" s="26">
        <f>$D:$D/$B:$B*100</f>
        <v>60.36203090507727</v>
      </c>
      <c r="F20" s="26">
        <f>$D:$D/$C:$C*100</f>
        <v>105.16923076923077</v>
      </c>
      <c r="G20" s="28">
        <v>-909.3100000000001</v>
      </c>
      <c r="H20" s="26">
        <f>$D:$D/$G:$G*100</f>
        <v>105.24903498256921</v>
      </c>
      <c r="I20" s="28">
        <v>-214.88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59671.74</v>
      </c>
      <c r="D21" s="35">
        <f>D22+D24+D25+D23</f>
        <v>70165.68000000001</v>
      </c>
      <c r="E21" s="26">
        <f>$D:$D/$B:$B*100</f>
        <v>77.23182001599548</v>
      </c>
      <c r="F21" s="26">
        <f>$D:$D/$C:$C*100</f>
        <v>117.58611362765691</v>
      </c>
      <c r="G21" s="35">
        <f>G22+G24+G25+G23</f>
        <v>15724.180000000002</v>
      </c>
      <c r="H21" s="26">
        <f>$D:$D/$G:$G*100</f>
        <v>446.2279114077809</v>
      </c>
      <c r="I21" s="35">
        <f>I22+I24+I25+I23</f>
        <v>6530.51</v>
      </c>
    </row>
    <row r="22" spans="1:9" ht="18.75" customHeight="1">
      <c r="A22" s="57" t="s">
        <v>175</v>
      </c>
      <c r="B22" s="28">
        <v>73769</v>
      </c>
      <c r="C22" s="28">
        <v>42590</v>
      </c>
      <c r="D22" s="28">
        <v>50042.88</v>
      </c>
      <c r="E22" s="26">
        <f>$D:$D/$B:$B*100</f>
        <v>67.83727582046659</v>
      </c>
      <c r="F22" s="26">
        <f>$D:$D/$C:$C*100</f>
        <v>117.49913125146747</v>
      </c>
      <c r="G22" s="28"/>
      <c r="H22" s="26">
        <v>0</v>
      </c>
      <c r="I22" s="28">
        <v>3417.0899999999997</v>
      </c>
    </row>
    <row r="23" spans="1:9" ht="12.75">
      <c r="A23" s="57" t="s">
        <v>89</v>
      </c>
      <c r="B23" s="28">
        <v>5494</v>
      </c>
      <c r="C23" s="28">
        <v>5494</v>
      </c>
      <c r="D23" s="28">
        <v>7163.39</v>
      </c>
      <c r="E23" s="26">
        <f>$D:$D/$B:$B*100</f>
        <v>130.3856934838005</v>
      </c>
      <c r="F23" s="26">
        <f>$D:$D/$C:$C*100</f>
        <v>130.3856934838005</v>
      </c>
      <c r="G23" s="28">
        <v>14889.500000000002</v>
      </c>
      <c r="H23" s="26">
        <f>$D:$D/$G:$G*100</f>
        <v>48.11034621713288</v>
      </c>
      <c r="I23" s="28">
        <v>68.35</v>
      </c>
    </row>
    <row r="24" spans="1:9" ht="18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>$D:$D/$B:$B*100</f>
        <v>185.92394233945996</v>
      </c>
      <c r="F24" s="26">
        <f>$D:$D/$C:$C*100</f>
        <v>185.92394233945996</v>
      </c>
      <c r="G24" s="28">
        <v>552.66</v>
      </c>
      <c r="H24" s="26">
        <f>$D:$D/$G:$G*100</f>
        <v>193.46976441211595</v>
      </c>
      <c r="I24" s="28"/>
    </row>
    <row r="25" spans="1:9" ht="38.25">
      <c r="A25" s="57" t="s">
        <v>88</v>
      </c>
      <c r="B25" s="28">
        <v>11012.65</v>
      </c>
      <c r="C25" s="28">
        <v>11012.65</v>
      </c>
      <c r="D25" s="28">
        <v>11890.179999999998</v>
      </c>
      <c r="E25" s="26">
        <f>$D:$D/$B:$B*100</f>
        <v>107.96838181545768</v>
      </c>
      <c r="F25" s="26">
        <f>$D:$D/$C:$C*100</f>
        <v>107.96838181545768</v>
      </c>
      <c r="G25" s="28">
        <v>282.02</v>
      </c>
      <c r="H25" s="26">
        <f>$D:$D/$G:$G*100</f>
        <v>4216.076873980568</v>
      </c>
      <c r="I25" s="28">
        <v>3045.07</v>
      </c>
    </row>
    <row r="26" spans="1:9" ht="12.75">
      <c r="A26" s="60" t="s">
        <v>8</v>
      </c>
      <c r="B26" s="35">
        <f>SUM(B27:B28)</f>
        <v>41308.6</v>
      </c>
      <c r="C26" s="35">
        <f>SUM(C27:C28)</f>
        <v>8312</v>
      </c>
      <c r="D26" s="35">
        <f>SUM(D27:D28)</f>
        <v>7412.91</v>
      </c>
      <c r="E26" s="26">
        <f>$D:$D/$B:$B*100</f>
        <v>17.94519785226321</v>
      </c>
      <c r="F26" s="26">
        <f>$D:$D/$C:$C*100</f>
        <v>89.18322906641001</v>
      </c>
      <c r="G26" s="35">
        <f>SUM(G27:G28)</f>
        <v>7469.68</v>
      </c>
      <c r="H26" s="26">
        <f>$D:$D/$G:$G*100</f>
        <v>99.23999421661972</v>
      </c>
      <c r="I26" s="35">
        <f>SUM(I27:I28)</f>
        <v>437.59000000000003</v>
      </c>
    </row>
    <row r="27" spans="1:9" ht="12.75">
      <c r="A27" s="57" t="s">
        <v>106</v>
      </c>
      <c r="B27" s="28">
        <v>23995.5</v>
      </c>
      <c r="C27" s="28">
        <v>3050</v>
      </c>
      <c r="D27" s="28">
        <v>2223.22</v>
      </c>
      <c r="E27" s="26">
        <f>$D:$D/$B:$B*100</f>
        <v>9.265153883019732</v>
      </c>
      <c r="F27" s="26">
        <f>$D:$D/$C:$C*100</f>
        <v>72.89245901639345</v>
      </c>
      <c r="G27" s="28">
        <v>2264.76</v>
      </c>
      <c r="H27" s="26">
        <f>$D:$D/$G:$G*100</f>
        <v>98.1658100637595</v>
      </c>
      <c r="I27" s="28">
        <v>239.12</v>
      </c>
    </row>
    <row r="28" spans="1:9" ht="12.75">
      <c r="A28" s="57" t="s">
        <v>107</v>
      </c>
      <c r="B28" s="28">
        <v>17313.1</v>
      </c>
      <c r="C28" s="28">
        <v>5262</v>
      </c>
      <c r="D28" s="28">
        <v>5189.69</v>
      </c>
      <c r="E28" s="26">
        <f>$D:$D/$B:$B*100</f>
        <v>29.97550987402603</v>
      </c>
      <c r="F28" s="26">
        <f>$D:$D/$C:$C*100</f>
        <v>98.62580767768908</v>
      </c>
      <c r="G28" s="28">
        <v>5204.92</v>
      </c>
      <c r="H28" s="26">
        <f>$D:$D/$G:$G*100</f>
        <v>99.70739223657615</v>
      </c>
      <c r="I28" s="28">
        <v>198.47</v>
      </c>
    </row>
    <row r="29" spans="1:9" ht="12.75">
      <c r="A29" s="53" t="s">
        <v>9</v>
      </c>
      <c r="B29" s="35">
        <f>B30+B32+B31</f>
        <v>16099.1</v>
      </c>
      <c r="C29" s="35">
        <f>C30+C32+C31</f>
        <v>6447.2</v>
      </c>
      <c r="D29" s="35">
        <f>D30+D32+D31</f>
        <v>7437.01</v>
      </c>
      <c r="E29" s="26">
        <f>$D:$D/$B:$B*100</f>
        <v>46.19519103552373</v>
      </c>
      <c r="F29" s="26">
        <f>$D:$D/$C:$C*100</f>
        <v>115.35255614840551</v>
      </c>
      <c r="G29" s="35">
        <f>G30+G31+G32</f>
        <v>6280.580000000001</v>
      </c>
      <c r="H29" s="26">
        <f>$D:$D/$G:$G*100</f>
        <v>118.41278990156958</v>
      </c>
      <c r="I29" s="35">
        <f>I30+I32+I31</f>
        <v>1382.01</v>
      </c>
    </row>
    <row r="30" spans="1:9" ht="25.5">
      <c r="A30" s="57" t="s">
        <v>10</v>
      </c>
      <c r="B30" s="28">
        <v>15983.5</v>
      </c>
      <c r="C30" s="28">
        <v>6400</v>
      </c>
      <c r="D30" s="28">
        <v>7343.41</v>
      </c>
      <c r="E30" s="26">
        <f>$D:$D/$B:$B*100</f>
        <v>45.943691932305185</v>
      </c>
      <c r="F30" s="26">
        <f>$D:$D/$C:$C*100</f>
        <v>114.74078125</v>
      </c>
      <c r="G30" s="28">
        <v>6229.9800000000005</v>
      </c>
      <c r="H30" s="26">
        <f>$D:$D/$G:$G*100</f>
        <v>117.87212800041091</v>
      </c>
      <c r="I30" s="28">
        <v>1378.81</v>
      </c>
    </row>
    <row r="31" spans="1:9" ht="25.5">
      <c r="A31" s="57" t="s">
        <v>90</v>
      </c>
      <c r="B31" s="28">
        <v>50</v>
      </c>
      <c r="C31" s="28">
        <v>20</v>
      </c>
      <c r="D31" s="28">
        <v>60</v>
      </c>
      <c r="E31" s="26">
        <f>$D:$D/$B:$B*100</f>
        <v>120</v>
      </c>
      <c r="F31" s="26" t="s">
        <v>111</v>
      </c>
      <c r="G31" s="28">
        <v>25.6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27.200000000000003</v>
      </c>
      <c r="D32" s="28">
        <v>33.6</v>
      </c>
      <c r="E32" s="26">
        <f>$D:$D/$B:$B*100</f>
        <v>51.21951219512195</v>
      </c>
      <c r="F32" s="26">
        <f>$D:$D/$C:$C*100</f>
        <v>123.52941176470587</v>
      </c>
      <c r="G32" s="28">
        <v>25</v>
      </c>
      <c r="H32" s="26" t="s">
        <v>111</v>
      </c>
      <c r="I32" s="28">
        <v>3.2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118</v>
      </c>
      <c r="B34" s="28"/>
      <c r="C34" s="28"/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/>
      <c r="C35" s="28"/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60" t="s">
        <v>12</v>
      </c>
      <c r="B36" s="35">
        <f>SUM(B38:B44)</f>
        <v>59289.28</v>
      </c>
      <c r="C36" s="35">
        <f>SUM(C38:C44)</f>
        <v>31087.5</v>
      </c>
      <c r="D36" s="35">
        <f>D37+D39+D40+D41+D43+D44+D38+D42</f>
        <v>32111.33</v>
      </c>
      <c r="E36" s="26">
        <f>$D:$D/$B:$B*100</f>
        <v>54.16043170030063</v>
      </c>
      <c r="F36" s="26">
        <f>$D:$D/$C:$C*100</f>
        <v>103.29338158423805</v>
      </c>
      <c r="G36" s="35">
        <f>SUM(G38:G44)</f>
        <v>19281.659999999996</v>
      </c>
      <c r="H36" s="26">
        <f>$D:$D/$G:$G*100</f>
        <v>166.53820262363305</v>
      </c>
      <c r="I36" s="35">
        <f>I37+I39+I40+I41+I43+I44+I38+I42</f>
        <v>5421.44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>$D:$D/$C:$C*100</f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34812</v>
      </c>
      <c r="C38" s="28">
        <v>19050</v>
      </c>
      <c r="D38" s="28">
        <v>20717.13</v>
      </c>
      <c r="E38" s="26">
        <f>$D:$D/$B:$B*100</f>
        <v>59.511461564977594</v>
      </c>
      <c r="F38" s="26">
        <f>$D:$D/$C:$C*100</f>
        <v>108.75133858267718</v>
      </c>
      <c r="G38" s="28">
        <v>10201.97</v>
      </c>
      <c r="H38" s="26">
        <f>$D:$D/$G:$G*100</f>
        <v>203.06989728454408</v>
      </c>
      <c r="I38" s="28">
        <v>3560</v>
      </c>
    </row>
    <row r="39" spans="1:9" ht="76.5">
      <c r="A39" s="57" t="s">
        <v>128</v>
      </c>
      <c r="B39" s="28">
        <v>625.82</v>
      </c>
      <c r="C39" s="28">
        <v>370</v>
      </c>
      <c r="D39" s="28">
        <v>386.15</v>
      </c>
      <c r="E39" s="26">
        <f>$D:$D/$B:$B*100</f>
        <v>61.70304560416733</v>
      </c>
      <c r="F39" s="26">
        <f>$D:$D/$C:$C*100</f>
        <v>104.36486486486484</v>
      </c>
      <c r="G39" s="28">
        <v>533.47</v>
      </c>
      <c r="H39" s="26" t="s">
        <v>111</v>
      </c>
      <c r="I39" s="28">
        <v>-10.3</v>
      </c>
    </row>
    <row r="40" spans="1:9" ht="76.5">
      <c r="A40" s="57" t="s">
        <v>120</v>
      </c>
      <c r="B40" s="28">
        <v>352.8</v>
      </c>
      <c r="C40" s="28">
        <v>150.5</v>
      </c>
      <c r="D40" s="28">
        <v>219.13000000000005</v>
      </c>
      <c r="E40" s="26">
        <f>$D:$D/$B:$B*100</f>
        <v>62.111678004535165</v>
      </c>
      <c r="F40" s="26">
        <f>$D:$D/$C:$C*100</f>
        <v>145.60132890365452</v>
      </c>
      <c r="G40" s="28">
        <v>146.01999999999998</v>
      </c>
      <c r="H40" s="26">
        <f>$D:$D/$G:$G*100</f>
        <v>150.06848376934673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7400</v>
      </c>
      <c r="D41" s="28">
        <v>6298.300000000001</v>
      </c>
      <c r="E41" s="26">
        <f>$D:$D/$B:$B*100</f>
        <v>36.28882872408034</v>
      </c>
      <c r="F41" s="26">
        <f>$D:$D/$C:$C*100</f>
        <v>85.11216216216218</v>
      </c>
      <c r="G41" s="28">
        <v>5975.82</v>
      </c>
      <c r="H41" s="26">
        <f>$D:$D/$G:$G*100</f>
        <v>105.39641421595701</v>
      </c>
      <c r="I41" s="28">
        <v>972.01</v>
      </c>
    </row>
    <row r="42" spans="1:9" ht="51">
      <c r="A42" s="57" t="s">
        <v>176</v>
      </c>
      <c r="B42" s="28">
        <v>62.29</v>
      </c>
      <c r="C42" s="28">
        <v>0</v>
      </c>
      <c r="D42" s="28">
        <v>16.1</v>
      </c>
      <c r="E42" s="26">
        <f>$D:$D/$B:$B*100</f>
        <v>25.84684540054584</v>
      </c>
      <c r="F42" s="26">
        <v>0</v>
      </c>
      <c r="G42" s="28">
        <v>7.01</v>
      </c>
      <c r="H42" s="26">
        <f>$D:$D/$G:$G*100</f>
        <v>229.67189728958633</v>
      </c>
      <c r="I42" s="28">
        <v>2.21</v>
      </c>
    </row>
    <row r="43" spans="1:9" ht="51">
      <c r="A43" s="57" t="s">
        <v>122</v>
      </c>
      <c r="B43" s="28">
        <v>2292</v>
      </c>
      <c r="C43" s="28">
        <v>2292</v>
      </c>
      <c r="D43" s="28">
        <v>2292.53</v>
      </c>
      <c r="E43" s="26">
        <f>$D:$D/$B:$B*100</f>
        <v>100.02312390924956</v>
      </c>
      <c r="F43" s="26" t="s">
        <v>111</v>
      </c>
      <c r="G43" s="28">
        <v>445.23</v>
      </c>
      <c r="H43" s="26" t="s">
        <v>111</v>
      </c>
      <c r="I43" s="28">
        <v>550.9</v>
      </c>
    </row>
    <row r="44" spans="1:9" ht="76.5">
      <c r="A44" s="61" t="s">
        <v>123</v>
      </c>
      <c r="B44" s="28">
        <v>3788.34</v>
      </c>
      <c r="C44" s="28">
        <v>1825</v>
      </c>
      <c r="D44" s="28">
        <v>2181.99</v>
      </c>
      <c r="E44" s="26">
        <f>$D:$D/$B:$B*100</f>
        <v>57.597522925608565</v>
      </c>
      <c r="F44" s="26">
        <f>$D:$D/$C:$C*100</f>
        <v>119.56109589041095</v>
      </c>
      <c r="G44" s="28">
        <v>1972.1399999999999</v>
      </c>
      <c r="H44" s="26">
        <f>$D:$D/$G:$G*100</f>
        <v>110.64072530347744</v>
      </c>
      <c r="I44" s="28">
        <v>310.95</v>
      </c>
    </row>
    <row r="45" spans="1:9" ht="14.25" customHeight="1">
      <c r="A45" s="54" t="s">
        <v>13</v>
      </c>
      <c r="B45" s="27">
        <v>973.2</v>
      </c>
      <c r="C45" s="27">
        <v>322</v>
      </c>
      <c r="D45" s="27">
        <v>360.58000000000004</v>
      </c>
      <c r="E45" s="26">
        <f>$D:$D/$B:$B*100</f>
        <v>37.050965885737774</v>
      </c>
      <c r="F45" s="26">
        <f>$D:$D/$C:$C*100</f>
        <v>111.98136645962735</v>
      </c>
      <c r="G45" s="27">
        <v>495.28</v>
      </c>
      <c r="H45" s="26">
        <f>$D:$D/$G:$G*100</f>
        <v>72.80326280083995</v>
      </c>
      <c r="I45" s="27">
        <v>-1.52</v>
      </c>
    </row>
    <row r="46" spans="1:9" ht="25.5">
      <c r="A46" s="54" t="s">
        <v>96</v>
      </c>
      <c r="B46" s="27">
        <v>722.2400000000001</v>
      </c>
      <c r="C46" s="27">
        <v>375.0400000000001</v>
      </c>
      <c r="D46" s="27">
        <v>739.72</v>
      </c>
      <c r="E46" s="26">
        <f>$D:$D/$B:$B*100</f>
        <v>102.42024811696942</v>
      </c>
      <c r="F46" s="26">
        <f>$D:$D/$C:$C*100</f>
        <v>197.2376279863481</v>
      </c>
      <c r="G46" s="27">
        <v>1588.74</v>
      </c>
      <c r="H46" s="26">
        <f>$D:$D/$G:$G*100</f>
        <v>46.56016717650465</v>
      </c>
      <c r="I46" s="27">
        <v>152.94</v>
      </c>
    </row>
    <row r="47" spans="1:9" ht="25.5">
      <c r="A47" s="60" t="s">
        <v>14</v>
      </c>
      <c r="B47" s="35">
        <f>B48+B49+B50</f>
        <v>3714</v>
      </c>
      <c r="C47" s="35">
        <f>C48+C49+C50</f>
        <v>2914</v>
      </c>
      <c r="D47" s="35">
        <f>D48+D49+D50</f>
        <v>678.1899999999999</v>
      </c>
      <c r="E47" s="26">
        <f>$D:$D/$B:$B*100</f>
        <v>18.260366182014</v>
      </c>
      <c r="F47" s="26">
        <f>$D:$D/$C:$C*100</f>
        <v>23.273507206588878</v>
      </c>
      <c r="G47" s="35">
        <f>G48+G49+G50</f>
        <v>1399.87</v>
      </c>
      <c r="H47" s="26">
        <f>$D:$D/$G:$G*100</f>
        <v>48.446641473851145</v>
      </c>
      <c r="I47" s="35">
        <f>I48+I49+I50</f>
        <v>117.87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2314</v>
      </c>
      <c r="D49" s="28">
        <v>13.34</v>
      </c>
      <c r="E49" s="26" t="s">
        <v>112</v>
      </c>
      <c r="F49" s="26">
        <f>$D:$D/$C:$C*100</f>
        <v>0.5764909248055315</v>
      </c>
      <c r="G49" s="28">
        <v>110.45</v>
      </c>
      <c r="H49" s="26">
        <f>$D:$D/$G:$G*100</f>
        <v>12.077863286555</v>
      </c>
      <c r="I49" s="28"/>
    </row>
    <row r="50" spans="1:9" ht="52.5" customHeight="1" hidden="1">
      <c r="A50" s="61" t="s">
        <v>93</v>
      </c>
      <c r="B50" s="28">
        <v>1400</v>
      </c>
      <c r="C50" s="28">
        <v>600</v>
      </c>
      <c r="D50" s="28">
        <v>612.16</v>
      </c>
      <c r="E50" s="26">
        <f>$D:$D/$B:$B*100</f>
        <v>43.72571428571428</v>
      </c>
      <c r="F50" s="26">
        <f>$D:$D/$C:$C*100</f>
        <v>102.02666666666667</v>
      </c>
      <c r="G50" s="28">
        <v>876.37</v>
      </c>
      <c r="H50" s="26">
        <f>$D:$D/$G:$G*100</f>
        <v>69.85177493524424</v>
      </c>
      <c r="I50" s="28">
        <v>117.87</v>
      </c>
    </row>
    <row r="51" spans="1:9" ht="12.75" hidden="1">
      <c r="A51" s="54" t="s">
        <v>15</v>
      </c>
      <c r="B51" s="35">
        <v>5380.899999999999</v>
      </c>
      <c r="C51" s="35">
        <v>4726.9</v>
      </c>
      <c r="D51" s="35">
        <v>6211.71</v>
      </c>
      <c r="E51" s="26">
        <f>$D:$D/$B:$B*100</f>
        <v>115.43998215911839</v>
      </c>
      <c r="F51" s="26">
        <f>$D:$D/$C:$C*100</f>
        <v>131.4119190166917</v>
      </c>
      <c r="G51" s="35">
        <v>1653.12</v>
      </c>
      <c r="H51" s="26">
        <f>$D:$D/$G:$G*100</f>
        <v>375.75675087108016</v>
      </c>
      <c r="I51" s="27">
        <v>391.91999999999996</v>
      </c>
    </row>
    <row r="52" spans="1:9" ht="63.75" hidden="1">
      <c r="A52" s="57" t="s">
        <v>129</v>
      </c>
      <c r="B52" s="35"/>
      <c r="C52" s="35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89.25" hidden="1">
      <c r="A53" s="57" t="s">
        <v>130</v>
      </c>
      <c r="B53" s="35"/>
      <c r="C53" s="35"/>
      <c r="D53" s="28"/>
      <c r="E53" s="26" t="e">
        <f>$D:$D/$B:$B*100</f>
        <v>#DIV/0!</v>
      </c>
      <c r="F53" s="26" t="e">
        <f>$D:$D/$C:$C*100</f>
        <v>#DIV/0!</v>
      </c>
      <c r="G53" s="28"/>
      <c r="H53" s="26" t="e">
        <f>$D:$D/$G:$G*100</f>
        <v>#DIV/0!</v>
      </c>
      <c r="I53" s="28"/>
    </row>
    <row r="54" spans="1:9" ht="63.75" hidden="1">
      <c r="A54" s="57" t="s">
        <v>131</v>
      </c>
      <c r="B54" s="35"/>
      <c r="C54" s="35"/>
      <c r="D54" s="28"/>
      <c r="E54" s="26" t="e">
        <f>$D:$D/$B:$B*100</f>
        <v>#DIV/0!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132</v>
      </c>
      <c r="B55" s="35"/>
      <c r="C55" s="35"/>
      <c r="D55" s="28"/>
      <c r="E55" s="26" t="e">
        <f>$D:$D/$B:$B*100</f>
        <v>#DIV/0!</v>
      </c>
      <c r="F55" s="26" t="e">
        <f>$D:$D/$C:$C*100</f>
        <v>#DIV/0!</v>
      </c>
      <c r="G55" s="28"/>
      <c r="H55" s="26" t="s">
        <v>112</v>
      </c>
      <c r="I55" s="28"/>
    </row>
    <row r="56" spans="1:9" ht="38.25" customHeight="1" hidden="1">
      <c r="A56" s="57" t="s">
        <v>133</v>
      </c>
      <c r="B56" s="35"/>
      <c r="C56" s="35"/>
      <c r="D56" s="28"/>
      <c r="E56" s="26" t="s">
        <v>112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>$D:$D/$C:$C*100</f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>$D:$D/$C:$C*100</f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 t="e">
        <f>$D:$D/$C:$C*100</f>
        <v>#DIV/0!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120</v>
      </c>
      <c r="D62" s="27">
        <v>24.43</v>
      </c>
      <c r="E62" s="26">
        <f>$D:$D/$B:$B*100</f>
        <v>10.951719191285248</v>
      </c>
      <c r="F62" s="26" t="s">
        <v>111</v>
      </c>
      <c r="G62" s="27">
        <v>-43.72</v>
      </c>
      <c r="H62" s="26">
        <f>$D:$D/$G:$G*100</f>
        <v>-55.87831655992681</v>
      </c>
      <c r="I62" s="27">
        <v>-1.23</v>
      </c>
    </row>
    <row r="63" spans="1:9" ht="12.75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264060.38</v>
      </c>
      <c r="D63" s="35">
        <f>D8+D16+D21+D26+D29+D33+D36+D45+D46+D47+D62+D51</f>
        <v>270620.09</v>
      </c>
      <c r="E63" s="26">
        <f>$D:$D/$B:$B*100</f>
        <v>47.94184515455272</v>
      </c>
      <c r="F63" s="26">
        <f>$D:$D/$C:$C*100</f>
        <v>102.48417047646453</v>
      </c>
      <c r="G63" s="35">
        <f>G8+G16+G21+G26+G29+G33+G36+G45+G46+G47+G62+G51</f>
        <v>188550.05999999997</v>
      </c>
      <c r="H63" s="26">
        <f>$D:$D/$G:$G*100</f>
        <v>143.52691799726824</v>
      </c>
      <c r="I63" s="35">
        <f>I8+I16+I21+I26+I29+I33+I36+I45+I46+I47+I62+I51</f>
        <v>43808.25000000001</v>
      </c>
    </row>
    <row r="64" spans="1:9" ht="12.75">
      <c r="A64" s="60" t="s">
        <v>18</v>
      </c>
      <c r="B64" s="35">
        <f>B65+B71+B70</f>
        <v>2465940.7</v>
      </c>
      <c r="C64" s="35">
        <f>C65+C71+C70</f>
        <v>872752.16</v>
      </c>
      <c r="D64" s="35">
        <f>D65+D71+D70</f>
        <v>881538.56</v>
      </c>
      <c r="E64" s="26">
        <f>$D:$D/$B:$B*100</f>
        <v>35.748570920622704</v>
      </c>
      <c r="F64" s="26">
        <f>$D:$D/$C:$C*100</f>
        <v>101.00674629095161</v>
      </c>
      <c r="G64" s="35">
        <f>G65+G71+G70</f>
        <v>813281.55</v>
      </c>
      <c r="H64" s="26">
        <f>$D:$D/$G:$G*100</f>
        <v>108.39278968027739</v>
      </c>
      <c r="I64" s="35">
        <f>I65+I71+I70</f>
        <v>217721.81</v>
      </c>
    </row>
    <row r="65" spans="1:9" ht="25.5">
      <c r="A65" s="60" t="s">
        <v>19</v>
      </c>
      <c r="B65" s="35">
        <f>B66+B67+B69+B68</f>
        <v>2468785</v>
      </c>
      <c r="C65" s="35">
        <f>C66+C67+C69+C68</f>
        <v>875596.4600000001</v>
      </c>
      <c r="D65" s="35">
        <f>D66+D67+D69+D68</f>
        <v>884383.8600000001</v>
      </c>
      <c r="E65" s="26">
        <f>$D:$D/$B:$B*100</f>
        <v>35.822635830985696</v>
      </c>
      <c r="F65" s="26">
        <f>$D:$D/$C:$C*100</f>
        <v>101.00359016983691</v>
      </c>
      <c r="G65" s="35">
        <f>G66+G67+G69+G68</f>
        <v>815959.3600000001</v>
      </c>
      <c r="H65" s="26">
        <f>$D:$D/$G:$G*100</f>
        <v>108.38577303653946</v>
      </c>
      <c r="I65" s="35">
        <f>I66+I67+I69+I68</f>
        <v>217721.81</v>
      </c>
    </row>
    <row r="66" spans="1:9" ht="18" customHeight="1">
      <c r="A66" s="57" t="s">
        <v>108</v>
      </c>
      <c r="B66" s="28">
        <v>485647.99999999994</v>
      </c>
      <c r="C66" s="28">
        <v>223063.8</v>
      </c>
      <c r="D66" s="28">
        <v>223063.81</v>
      </c>
      <c r="E66" s="26">
        <f>$D:$D/$B:$B*100</f>
        <v>45.93117031265444</v>
      </c>
      <c r="F66" s="26">
        <f>$D:$D/$C:$C*100</f>
        <v>100.00000448302235</v>
      </c>
      <c r="G66" s="28">
        <v>245877.6</v>
      </c>
      <c r="H66" s="26">
        <f>$D:$D/$G:$G*100</f>
        <v>90.72148499904017</v>
      </c>
      <c r="I66" s="28">
        <v>53584.9</v>
      </c>
    </row>
    <row r="67" spans="1:9" ht="18" customHeight="1">
      <c r="A67" s="57" t="s">
        <v>109</v>
      </c>
      <c r="B67" s="28">
        <v>903875.2200000001</v>
      </c>
      <c r="C67" s="28">
        <v>98542.68000000001</v>
      </c>
      <c r="D67" s="28">
        <v>107330.07</v>
      </c>
      <c r="E67" s="26">
        <f>$D:$D/$B:$B*100</f>
        <v>11.874434393720849</v>
      </c>
      <c r="F67" s="26">
        <f>$D:$D/$C:$C*100</f>
        <v>108.91734424109431</v>
      </c>
      <c r="G67" s="28">
        <v>55951.240000000005</v>
      </c>
      <c r="H67" s="26">
        <f>$D:$D/$G:$G*100</f>
        <v>191.82786654951704</v>
      </c>
      <c r="I67" s="28">
        <v>47401.31</v>
      </c>
    </row>
    <row r="68" spans="1:9" ht="18" customHeight="1">
      <c r="A68" s="57" t="s">
        <v>110</v>
      </c>
      <c r="B68" s="28">
        <v>1028783.49</v>
      </c>
      <c r="C68" s="28">
        <v>525918.0900000001</v>
      </c>
      <c r="D68" s="28">
        <v>525918.0900000001</v>
      </c>
      <c r="E68" s="26">
        <f>$D:$D/$B:$B*100</f>
        <v>51.12038588410863</v>
      </c>
      <c r="F68" s="26">
        <f>$D:$D/$C:$C*100</f>
        <v>100</v>
      </c>
      <c r="G68" s="28">
        <v>511178.91000000003</v>
      </c>
      <c r="H68" s="26">
        <f>$D:$D/$G:$G*100</f>
        <v>102.88337012964797</v>
      </c>
      <c r="I68" s="28">
        <v>108912.38</v>
      </c>
    </row>
    <row r="69" spans="1:9" ht="16.5" customHeight="1">
      <c r="A69" s="2" t="s">
        <v>124</v>
      </c>
      <c r="B69" s="28">
        <v>50478.28999999999</v>
      </c>
      <c r="C69" s="28">
        <v>28071.89</v>
      </c>
      <c r="D69" s="28">
        <v>28071.89</v>
      </c>
      <c r="E69" s="26">
        <f>$D:$D/$B:$B*100</f>
        <v>55.61180856166087</v>
      </c>
      <c r="F69" s="26" t="s">
        <v>111</v>
      </c>
      <c r="G69" s="28">
        <v>2951.6099999999997</v>
      </c>
      <c r="H69" s="26" t="s">
        <v>111</v>
      </c>
      <c r="I69" s="28">
        <v>7823.22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3030416.5</v>
      </c>
      <c r="C72" s="35">
        <f>C64+C63</f>
        <v>1136812.54</v>
      </c>
      <c r="D72" s="35">
        <v>1152158.7</v>
      </c>
      <c r="E72" s="26">
        <f>$D:$D/$B:$B*100</f>
        <v>38.01981344808543</v>
      </c>
      <c r="F72" s="26">
        <f>$D:$D/$C:$C*100</f>
        <v>101.34992881060232</v>
      </c>
      <c r="G72" s="35">
        <f>G64+G63</f>
        <v>1001831.61</v>
      </c>
      <c r="H72" s="26">
        <f>$D:$D/$G:$G*100</f>
        <v>115.00522527932613</v>
      </c>
      <c r="I72" s="35">
        <f>I64+I63</f>
        <v>261530.06</v>
      </c>
    </row>
    <row r="73" spans="1:9" ht="12.75">
      <c r="A73" s="93" t="s">
        <v>22</v>
      </c>
      <c r="B73" s="94"/>
      <c r="C73" s="94"/>
      <c r="D73" s="94"/>
      <c r="E73" s="94"/>
      <c r="F73" s="94"/>
      <c r="G73" s="94"/>
      <c r="H73" s="94"/>
      <c r="I73" s="95"/>
    </row>
    <row r="74" spans="1:9" ht="12.75">
      <c r="A74" s="7" t="s">
        <v>23</v>
      </c>
      <c r="B74" s="35">
        <f>B75+B76+B77+B78+B79+B80+B81+B82</f>
        <v>218986.8</v>
      </c>
      <c r="C74" s="35">
        <f>C75+C76+C77+C78+C79+C80+C81+C82</f>
        <v>61547</v>
      </c>
      <c r="D74" s="35">
        <f>D75+D76+D77+D78+D79+D80+D81+D82</f>
        <v>61308.8</v>
      </c>
      <c r="E74" s="26">
        <f>$D:$D/$B:$B*100</f>
        <v>27.996573309441487</v>
      </c>
      <c r="F74" s="26">
        <f>$D:$D/$C:$C*100</f>
        <v>99.61297869920548</v>
      </c>
      <c r="G74" s="35">
        <f>G75+G76+G77+G78+G79+G80+G81+G82</f>
        <v>51252.1</v>
      </c>
      <c r="H74" s="26">
        <f>$D:$D/$G:$G*100</f>
        <v>119.62202524384367</v>
      </c>
      <c r="I74" s="35">
        <f>I75+I76+I77+I78+I79+I80+I81+I82</f>
        <v>11273.099999999995</v>
      </c>
    </row>
    <row r="75" spans="1:9" ht="14.25" customHeight="1">
      <c r="A75" s="8" t="s">
        <v>24</v>
      </c>
      <c r="B75" s="36">
        <v>2468.4</v>
      </c>
      <c r="C75" s="36">
        <v>1230.8</v>
      </c>
      <c r="D75" s="36">
        <v>1230.8</v>
      </c>
      <c r="E75" s="29">
        <f>$D:$D/$B:$B*100</f>
        <v>49.862258953168045</v>
      </c>
      <c r="F75" s="29">
        <f>$D:$D/$C:$C*100</f>
        <v>100</v>
      </c>
      <c r="G75" s="36">
        <v>786.7</v>
      </c>
      <c r="H75" s="29">
        <f>$D:$D/$G:$G*100</f>
        <v>156.4509978390746</v>
      </c>
      <c r="I75" s="36">
        <f>D75-май!D75</f>
        <v>206.89999999999998</v>
      </c>
    </row>
    <row r="76" spans="1:9" ht="12.75">
      <c r="A76" s="8" t="s">
        <v>25</v>
      </c>
      <c r="B76" s="36">
        <v>6264</v>
      </c>
      <c r="C76" s="36">
        <v>3126.2</v>
      </c>
      <c r="D76" s="36">
        <v>3126.2</v>
      </c>
      <c r="E76" s="29">
        <f>$D:$D/$B:$B*100</f>
        <v>49.907407407407405</v>
      </c>
      <c r="F76" s="29">
        <f>$D:$D/$C:$C*100</f>
        <v>100</v>
      </c>
      <c r="G76" s="36">
        <v>2407.2</v>
      </c>
      <c r="H76" s="29">
        <f>$D:$D/$G:$G*100</f>
        <v>129.8687271518777</v>
      </c>
      <c r="I76" s="36">
        <f>D76-май!D76</f>
        <v>472.6999999999998</v>
      </c>
    </row>
    <row r="77" spans="1:9" ht="25.5">
      <c r="A77" s="8" t="s">
        <v>26</v>
      </c>
      <c r="B77" s="36">
        <v>60809.1</v>
      </c>
      <c r="C77" s="36">
        <v>30057.7</v>
      </c>
      <c r="D77" s="36">
        <v>29899.5</v>
      </c>
      <c r="E77" s="29">
        <f>$D:$D/$B:$B*100</f>
        <v>49.16944996719241</v>
      </c>
      <c r="F77" s="29">
        <f>$D:$D/$C:$C*100</f>
        <v>99.47367895747179</v>
      </c>
      <c r="G77" s="36">
        <v>22003.8</v>
      </c>
      <c r="H77" s="29">
        <f>$D:$D/$G:$G*100</f>
        <v>135.88334742180896</v>
      </c>
      <c r="I77" s="36">
        <f>D77-май!D77</f>
        <v>5696.0999999999985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D78-май!D78</f>
        <v>0</v>
      </c>
    </row>
    <row r="79" spans="1:9" ht="25.5">
      <c r="A79" s="1" t="s">
        <v>27</v>
      </c>
      <c r="B79" s="28">
        <v>14473.2</v>
      </c>
      <c r="C79" s="28">
        <v>6832.6</v>
      </c>
      <c r="D79" s="28">
        <v>6817.3</v>
      </c>
      <c r="E79" s="29">
        <f>$D:$D/$B:$B*100</f>
        <v>47.10292126136583</v>
      </c>
      <c r="F79" s="29">
        <v>0</v>
      </c>
      <c r="G79" s="28">
        <v>6496.9</v>
      </c>
      <c r="H79" s="29">
        <f>$D:$D/$G:$G*100</f>
        <v>104.93158275485233</v>
      </c>
      <c r="I79" s="36">
        <f>D79-май!D79</f>
        <v>1057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D80-май!D80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D81-май!D81</f>
        <v>0</v>
      </c>
    </row>
    <row r="82" spans="1:9" ht="12.75">
      <c r="A82" s="1" t="s">
        <v>30</v>
      </c>
      <c r="B82" s="36">
        <v>128943.7</v>
      </c>
      <c r="C82" s="36">
        <v>20271.3</v>
      </c>
      <c r="D82" s="36">
        <v>20206.6</v>
      </c>
      <c r="E82" s="29">
        <f>$D:$D/$B:$B*100</f>
        <v>15.670870310065554</v>
      </c>
      <c r="F82" s="29">
        <f>$D:$D/$C:$C*100</f>
        <v>99.68082954719233</v>
      </c>
      <c r="G82" s="36">
        <v>19557.5</v>
      </c>
      <c r="H82" s="29">
        <f>$D:$D/$G:$G*100</f>
        <v>103.31893135625718</v>
      </c>
      <c r="I82" s="36">
        <f>D82-май!D82</f>
        <v>3840.399999999998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140.2</v>
      </c>
      <c r="H83" s="26">
        <v>0</v>
      </c>
      <c r="I83" s="35">
        <f>D83-май!D83</f>
        <v>60.900000000000006</v>
      </c>
    </row>
    <row r="84" spans="1:9" ht="25.5">
      <c r="A84" s="9" t="s">
        <v>32</v>
      </c>
      <c r="B84" s="27">
        <v>8296</v>
      </c>
      <c r="C84" s="27">
        <v>2304.3</v>
      </c>
      <c r="D84" s="27">
        <v>2087.3</v>
      </c>
      <c r="E84" s="26">
        <f>$D:$D/$B:$B*100</f>
        <v>25.16031822565092</v>
      </c>
      <c r="F84" s="26">
        <f>$D:$D/$C:$C*100</f>
        <v>90.58282341708978</v>
      </c>
      <c r="G84" s="27">
        <v>1796.1</v>
      </c>
      <c r="H84" s="26">
        <f>$D:$D/$G:$G*100</f>
        <v>116.21290574021492</v>
      </c>
      <c r="I84" s="35">
        <f>D84-май!D84</f>
        <v>314.7000000000003</v>
      </c>
    </row>
    <row r="85" spans="1:9" ht="12.75">
      <c r="A85" s="7" t="s">
        <v>33</v>
      </c>
      <c r="B85" s="35">
        <f>B86+B87+B88+B89+B90</f>
        <v>344854</v>
      </c>
      <c r="C85" s="35">
        <f>C86+C87+C88+C89+C90</f>
        <v>40224.1</v>
      </c>
      <c r="D85" s="35">
        <f>D86+D87+D88+D89+D90</f>
        <v>38307.7</v>
      </c>
      <c r="E85" s="26">
        <f>$D:$D/$B:$B*100</f>
        <v>11.108382097931297</v>
      </c>
      <c r="F85" s="26">
        <f>$D:$D/$C:$C*100</f>
        <v>95.23569203537183</v>
      </c>
      <c r="G85" s="35">
        <f>G86+G87+G88+G89+G90</f>
        <v>26204</v>
      </c>
      <c r="H85" s="26">
        <f>$D:$D/$G:$G*100</f>
        <v>146.1902762936956</v>
      </c>
      <c r="I85" s="35">
        <f>D85-май!D85</f>
        <v>10391.899999999998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D86-май!D86</f>
        <v>0</v>
      </c>
    </row>
    <row r="87" spans="1:9" ht="12.75" hidden="1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D87-май!D87</f>
        <v>0</v>
      </c>
    </row>
    <row r="88" spans="1:9" ht="12.75">
      <c r="A88" s="8" t="s">
        <v>34</v>
      </c>
      <c r="B88" s="36">
        <v>26139.4</v>
      </c>
      <c r="C88" s="36">
        <v>10805.1</v>
      </c>
      <c r="D88" s="36">
        <v>10805.1</v>
      </c>
      <c r="E88" s="29">
        <f>$D:$D/$B:$B*100</f>
        <v>41.33644995677024</v>
      </c>
      <c r="F88" s="29">
        <v>0</v>
      </c>
      <c r="G88" s="36">
        <v>9136.6</v>
      </c>
      <c r="H88" s="29">
        <v>0</v>
      </c>
      <c r="I88" s="36">
        <f>D88-май!D88</f>
        <v>2220</v>
      </c>
    </row>
    <row r="89" spans="1:9" ht="12.75">
      <c r="A89" s="10" t="s">
        <v>77</v>
      </c>
      <c r="B89" s="28">
        <v>290777</v>
      </c>
      <c r="C89" s="28">
        <v>24386.9</v>
      </c>
      <c r="D89" s="28">
        <v>22470.6</v>
      </c>
      <c r="E89" s="29">
        <f>$D:$D/$B:$B*100</f>
        <v>7.727777644036495</v>
      </c>
      <c r="F89" s="29">
        <f>$D:$D/$C:$C*100</f>
        <v>92.14209268090654</v>
      </c>
      <c r="G89" s="28">
        <v>12412</v>
      </c>
      <c r="H89" s="29">
        <v>0</v>
      </c>
      <c r="I89" s="36">
        <f>D89-май!D89</f>
        <v>7210.999999999998</v>
      </c>
    </row>
    <row r="90" spans="1:9" ht="12.75">
      <c r="A90" s="8" t="s">
        <v>35</v>
      </c>
      <c r="B90" s="36">
        <v>27937.6</v>
      </c>
      <c r="C90" s="36">
        <v>5032.1</v>
      </c>
      <c r="D90" s="36">
        <v>5032</v>
      </c>
      <c r="E90" s="29">
        <f>$D:$D/$B:$B*100</f>
        <v>18.01156863868049</v>
      </c>
      <c r="F90" s="29">
        <f>$D:$D/$C:$C*100</f>
        <v>99.99801275809304</v>
      </c>
      <c r="G90" s="36">
        <v>4655.4</v>
      </c>
      <c r="H90" s="29">
        <f>$D:$D/$G:$G*100</f>
        <v>108.0895304377712</v>
      </c>
      <c r="I90" s="36">
        <f>D90-май!D90</f>
        <v>960.9000000000001</v>
      </c>
    </row>
    <row r="91" spans="1:9" ht="12.75">
      <c r="A91" s="7" t="s">
        <v>36</v>
      </c>
      <c r="B91" s="35">
        <f>B93+B94+B95+B92</f>
        <v>388433.10000000003</v>
      </c>
      <c r="C91" s="35">
        <f>C93+C94+C95+C92</f>
        <v>94944.9</v>
      </c>
      <c r="D91" s="35">
        <f>D93+D94+D95+D92</f>
        <v>94202.80000000002</v>
      </c>
      <c r="E91" s="35">
        <f>E93+E94+E95+E92</f>
        <v>88.91321426323822</v>
      </c>
      <c r="F91" s="26">
        <f>$D:$D/$C:$C*100</f>
        <v>99.21838877075022</v>
      </c>
      <c r="G91" s="35">
        <f>G93+G94+G95+G92</f>
        <v>21568.8</v>
      </c>
      <c r="H91" s="35">
        <f>H93+H94+H95</f>
        <v>685.6071837951644</v>
      </c>
      <c r="I91" s="35">
        <f>D91-май!D91</f>
        <v>59841.20000000002</v>
      </c>
    </row>
    <row r="92" spans="1:9" ht="12.75">
      <c r="A92" s="8" t="s">
        <v>37</v>
      </c>
      <c r="B92" s="72">
        <v>126188.3</v>
      </c>
      <c r="C92" s="50">
        <v>27460.6</v>
      </c>
      <c r="D92" s="50">
        <v>27460.6</v>
      </c>
      <c r="E92" s="49">
        <f>$D:$D/$B:$B*100</f>
        <v>21.761605473724583</v>
      </c>
      <c r="F92" s="29">
        <v>0</v>
      </c>
      <c r="G92" s="50">
        <v>0</v>
      </c>
      <c r="H92" s="29">
        <v>0</v>
      </c>
      <c r="I92" s="36">
        <f>D92-май!D92</f>
        <v>16378.499999999998</v>
      </c>
    </row>
    <row r="93" spans="1:9" ht="12.75">
      <c r="A93" s="8" t="s">
        <v>38</v>
      </c>
      <c r="B93" s="36">
        <v>16383.4</v>
      </c>
      <c r="C93" s="36">
        <v>3134.3</v>
      </c>
      <c r="D93" s="36">
        <v>2411.5</v>
      </c>
      <c r="E93" s="29">
        <f>$D:$D/$B:$B*100</f>
        <v>14.719166961680727</v>
      </c>
      <c r="F93" s="29">
        <v>0</v>
      </c>
      <c r="G93" s="36">
        <v>31.1</v>
      </c>
      <c r="H93" s="29">
        <v>0</v>
      </c>
      <c r="I93" s="36">
        <f>D93-май!D93</f>
        <v>2106.2</v>
      </c>
    </row>
    <row r="94" spans="1:9" ht="12.75">
      <c r="A94" s="8" t="s">
        <v>39</v>
      </c>
      <c r="B94" s="36">
        <v>124904.3</v>
      </c>
      <c r="C94" s="36">
        <v>28793.9</v>
      </c>
      <c r="D94" s="36">
        <v>28793.9</v>
      </c>
      <c r="E94" s="29">
        <f>$D:$D/$B:$B*100</f>
        <v>23.052769200099597</v>
      </c>
      <c r="F94" s="29">
        <f>$D:$D/$C:$C*100</f>
        <v>100</v>
      </c>
      <c r="G94" s="36">
        <v>14171.4</v>
      </c>
      <c r="H94" s="29">
        <f>$D:$D/$G:$G*100</f>
        <v>203.18317174026564</v>
      </c>
      <c r="I94" s="36">
        <f>D94-май!D94</f>
        <v>15042.800000000001</v>
      </c>
    </row>
    <row r="95" spans="1:9" ht="12.75">
      <c r="A95" s="8" t="s">
        <v>40</v>
      </c>
      <c r="B95" s="36">
        <v>120957.1</v>
      </c>
      <c r="C95" s="36">
        <v>35556.1</v>
      </c>
      <c r="D95" s="36">
        <v>35536.8</v>
      </c>
      <c r="E95" s="29">
        <f>$D:$D/$B:$B*100</f>
        <v>29.379672627733306</v>
      </c>
      <c r="F95" s="29">
        <f>$D:$D/$C:$C*100</f>
        <v>99.94571958116893</v>
      </c>
      <c r="G95" s="36">
        <v>7366.3</v>
      </c>
      <c r="H95" s="29">
        <f>$D:$D/$G:$G*100</f>
        <v>482.42401205489875</v>
      </c>
      <c r="I95" s="36">
        <f>D95-май!D95</f>
        <v>26313.700000000004</v>
      </c>
    </row>
    <row r="96" spans="1:9" ht="12.75">
      <c r="A96" s="11" t="s">
        <v>116</v>
      </c>
      <c r="B96" s="35">
        <f aca="true" t="shared" si="0" ref="B96:H96">B97</f>
        <v>1882.5</v>
      </c>
      <c r="C96" s="35">
        <f t="shared" si="0"/>
        <v>136.6</v>
      </c>
      <c r="D96" s="35">
        <f t="shared" si="0"/>
        <v>136.6</v>
      </c>
      <c r="E96" s="35">
        <f t="shared" si="0"/>
        <v>7.256308100929615</v>
      </c>
      <c r="F96" s="35">
        <f t="shared" si="0"/>
        <v>0</v>
      </c>
      <c r="G96" s="35">
        <f t="shared" si="0"/>
        <v>255</v>
      </c>
      <c r="H96" s="35">
        <f t="shared" si="0"/>
        <v>0</v>
      </c>
      <c r="I96" s="35">
        <f>D96-май!D96</f>
        <v>0</v>
      </c>
    </row>
    <row r="97" spans="1:9" ht="25.5">
      <c r="A97" s="8" t="s">
        <v>149</v>
      </c>
      <c r="B97" s="36">
        <v>1882.5</v>
      </c>
      <c r="C97" s="36">
        <v>136.6</v>
      </c>
      <c r="D97" s="36">
        <v>136.6</v>
      </c>
      <c r="E97" s="29">
        <f>$D:$D/$B:$B*100</f>
        <v>7.256308100929615</v>
      </c>
      <c r="F97" s="29">
        <v>0</v>
      </c>
      <c r="G97" s="36">
        <v>255</v>
      </c>
      <c r="H97" s="29">
        <v>0</v>
      </c>
      <c r="I97" s="36">
        <f>D97-май!D97</f>
        <v>0</v>
      </c>
    </row>
    <row r="98" spans="1:9" ht="12.75">
      <c r="A98" s="11" t="s">
        <v>41</v>
      </c>
      <c r="B98" s="35">
        <f>B99+B100+B101+B103+B104+B102</f>
        <v>1603320.6</v>
      </c>
      <c r="C98" s="35">
        <f>C99+C100+C101+C103+C104+C102</f>
        <v>795148.9999999999</v>
      </c>
      <c r="D98" s="35">
        <f>D99+D100+D101+D103+D104+D102</f>
        <v>794780</v>
      </c>
      <c r="E98" s="35">
        <f>E99+E100+E103+E104+E101</f>
        <v>230.03099719134426</v>
      </c>
      <c r="F98" s="35">
        <f>F99+F100+F103+F104+F101</f>
        <v>499.51049455503045</v>
      </c>
      <c r="G98" s="35">
        <f>G99+G100+G101+G103+G104+G102</f>
        <v>718445.9</v>
      </c>
      <c r="H98" s="35">
        <f>H99+H100+H103+H104+H101</f>
        <v>544.544556028942</v>
      </c>
      <c r="I98" s="35">
        <f>D98-май!D98</f>
        <v>161655.79999999993</v>
      </c>
    </row>
    <row r="99" spans="1:9" ht="12.75">
      <c r="A99" s="8" t="s">
        <v>42</v>
      </c>
      <c r="B99" s="36">
        <v>603367.3</v>
      </c>
      <c r="C99" s="36">
        <v>300976.6</v>
      </c>
      <c r="D99" s="36">
        <v>300976.6</v>
      </c>
      <c r="E99" s="29">
        <f>$D:$D/$B:$B*100</f>
        <v>49.88281598953075</v>
      </c>
      <c r="F99" s="29">
        <f>$D:$D/$C:$C*100</f>
        <v>100</v>
      </c>
      <c r="G99" s="36">
        <v>266350.3</v>
      </c>
      <c r="H99" s="29">
        <f>$D:$D/$G:$G*100</f>
        <v>113.0002857139639</v>
      </c>
      <c r="I99" s="36">
        <f>D99-май!D99</f>
        <v>53539.899999999965</v>
      </c>
    </row>
    <row r="100" spans="1:9" ht="12.75">
      <c r="A100" s="8" t="s">
        <v>43</v>
      </c>
      <c r="B100" s="36">
        <v>620566.3</v>
      </c>
      <c r="C100" s="36">
        <v>328465.8</v>
      </c>
      <c r="D100" s="36">
        <v>328440.2</v>
      </c>
      <c r="E100" s="29">
        <f>$D:$D/$B:$B*100</f>
        <v>52.925883986932575</v>
      </c>
      <c r="F100" s="29">
        <f>$D:$D/$C:$C*100</f>
        <v>99.99220619011173</v>
      </c>
      <c r="G100" s="36">
        <v>308491.5</v>
      </c>
      <c r="H100" s="29">
        <f>$D:$D/$G:$G*100</f>
        <v>106.46653149276399</v>
      </c>
      <c r="I100" s="36">
        <f>D100-май!D100</f>
        <v>64037.40000000002</v>
      </c>
    </row>
    <row r="101" spans="1:9" ht="12.75">
      <c r="A101" s="8" t="s">
        <v>105</v>
      </c>
      <c r="B101" s="36">
        <v>129812</v>
      </c>
      <c r="C101" s="36">
        <v>70903.4</v>
      </c>
      <c r="D101" s="36">
        <v>70669.2</v>
      </c>
      <c r="E101" s="29">
        <f>$D:$D/$B:$B*100</f>
        <v>54.43965118787168</v>
      </c>
      <c r="F101" s="29">
        <f>$D:$D/$C:$C*100</f>
        <v>99.66969143933859</v>
      </c>
      <c r="G101" s="36">
        <v>68173.3</v>
      </c>
      <c r="H101" s="29">
        <v>0</v>
      </c>
      <c r="I101" s="36">
        <f>D101-май!D101</f>
        <v>17821.899999999994</v>
      </c>
    </row>
    <row r="102" spans="1:9" ht="25.5">
      <c r="A102" s="8" t="s">
        <v>126</v>
      </c>
      <c r="B102" s="36">
        <v>2126.2</v>
      </c>
      <c r="C102" s="36">
        <v>459</v>
      </c>
      <c r="D102" s="36">
        <v>459</v>
      </c>
      <c r="E102" s="29">
        <f>$D:$D/$B:$B*100</f>
        <v>21.587809237136675</v>
      </c>
      <c r="F102" s="29">
        <f>$D:$D/$C:$C*100</f>
        <v>100</v>
      </c>
      <c r="G102" s="36">
        <v>896.5</v>
      </c>
      <c r="H102" s="29">
        <v>0</v>
      </c>
      <c r="I102" s="36">
        <f>D102-май!D102</f>
        <v>142.89999999999998</v>
      </c>
    </row>
    <row r="103" spans="1:9" ht="12.75">
      <c r="A103" s="8" t="s">
        <v>44</v>
      </c>
      <c r="B103" s="36">
        <v>63453.1</v>
      </c>
      <c r="C103" s="36">
        <v>20889.2</v>
      </c>
      <c r="D103" s="36">
        <v>20888.4</v>
      </c>
      <c r="E103" s="29">
        <f>$D:$D/$B:$B*100</f>
        <v>32.91943183232971</v>
      </c>
      <c r="F103" s="29">
        <f>$D:$D/$C:$C*100</f>
        <v>99.9961702698045</v>
      </c>
      <c r="G103" s="36">
        <v>9869.2</v>
      </c>
      <c r="H103" s="29">
        <f>$D:$D/$G:$G*100</f>
        <v>211.6524135694889</v>
      </c>
      <c r="I103" s="36">
        <f>D103-май!D103</f>
        <v>11092.000000000002</v>
      </c>
    </row>
    <row r="104" spans="1:9" ht="12.75">
      <c r="A104" s="8" t="s">
        <v>45</v>
      </c>
      <c r="B104" s="36">
        <v>183995.7</v>
      </c>
      <c r="C104" s="36">
        <v>73455</v>
      </c>
      <c r="D104" s="28">
        <v>73346.6</v>
      </c>
      <c r="E104" s="29">
        <f>$D:$D/$B:$B*100</f>
        <v>39.86321419467955</v>
      </c>
      <c r="F104" s="29">
        <f>$D:$D/$C:$C*100</f>
        <v>99.85242665577564</v>
      </c>
      <c r="G104" s="28">
        <v>64665.1</v>
      </c>
      <c r="H104" s="29">
        <f>$D:$D/$G:$G*100</f>
        <v>113.4253252527252</v>
      </c>
      <c r="I104" s="36">
        <f>D104-май!D104</f>
        <v>15021.700000000004</v>
      </c>
    </row>
    <row r="105" spans="1:9" ht="25.5">
      <c r="A105" s="11" t="s">
        <v>46</v>
      </c>
      <c r="B105" s="35">
        <f>B106+B107</f>
        <v>270544.1</v>
      </c>
      <c r="C105" s="35">
        <f>C106+C107</f>
        <v>112906.5</v>
      </c>
      <c r="D105" s="35">
        <f>D106+D107</f>
        <v>69918.9</v>
      </c>
      <c r="E105" s="26">
        <f>$D:$D/$B:$B*100</f>
        <v>25.843808828209525</v>
      </c>
      <c r="F105" s="26">
        <f>$D:$D/$C:$C*100</f>
        <v>61.92637270662007</v>
      </c>
      <c r="G105" s="35">
        <f>G106+G107</f>
        <v>54890.799999999996</v>
      </c>
      <c r="H105" s="26">
        <f>$D:$D/$G:$G*100</f>
        <v>127.378176306412</v>
      </c>
      <c r="I105" s="35">
        <f>D105-май!D105</f>
        <v>16051.899999999994</v>
      </c>
    </row>
    <row r="106" spans="1:9" ht="12.75">
      <c r="A106" s="8" t="s">
        <v>47</v>
      </c>
      <c r="B106" s="36">
        <v>224035.6</v>
      </c>
      <c r="C106" s="36">
        <v>68592.1</v>
      </c>
      <c r="D106" s="36">
        <v>68277.9</v>
      </c>
      <c r="E106" s="29">
        <f>$D:$D/$B:$B*100</f>
        <v>30.476361792500832</v>
      </c>
      <c r="F106" s="29">
        <f>$D:$D/$C:$C*100</f>
        <v>99.54192975575903</v>
      </c>
      <c r="G106" s="36">
        <v>52750.2</v>
      </c>
      <c r="H106" s="29">
        <f>$D:$D/$G:$G*100</f>
        <v>129.43628649749195</v>
      </c>
      <c r="I106" s="36">
        <f>D106-май!D106</f>
        <v>15778.499999999993</v>
      </c>
    </row>
    <row r="107" spans="1:9" ht="25.5">
      <c r="A107" s="8" t="s">
        <v>48</v>
      </c>
      <c r="B107" s="36">
        <v>46508.5</v>
      </c>
      <c r="C107" s="36">
        <v>44314.4</v>
      </c>
      <c r="D107" s="36">
        <v>1641</v>
      </c>
      <c r="E107" s="29">
        <f>$D:$D/$B:$B*100</f>
        <v>3.5283872840448516</v>
      </c>
      <c r="F107" s="29">
        <f>$D:$D/$C:$C*100</f>
        <v>3.7030852273753</v>
      </c>
      <c r="G107" s="36">
        <v>2140.6</v>
      </c>
      <c r="H107" s="29">
        <v>0</v>
      </c>
      <c r="I107" s="36">
        <f>D107-май!D107</f>
        <v>273.4000000000001</v>
      </c>
    </row>
    <row r="108" spans="1:9" ht="12.75">
      <c r="A108" s="11" t="s">
        <v>97</v>
      </c>
      <c r="B108" s="35">
        <f>B109</f>
        <v>43.8</v>
      </c>
      <c r="C108" s="35">
        <f>C109</f>
        <v>42.5</v>
      </c>
      <c r="D108" s="35">
        <f>D109</f>
        <v>42.5</v>
      </c>
      <c r="E108" s="26">
        <f>$D:$D/$B:$B*100</f>
        <v>97.03196347031964</v>
      </c>
      <c r="F108" s="26">
        <v>0</v>
      </c>
      <c r="G108" s="35">
        <f>G109</f>
        <v>42.5</v>
      </c>
      <c r="H108" s="26">
        <v>0</v>
      </c>
      <c r="I108" s="35">
        <f>D108-май!D108</f>
        <v>37.9</v>
      </c>
    </row>
    <row r="109" spans="1:9" ht="12.75">
      <c r="A109" s="8" t="s">
        <v>98</v>
      </c>
      <c r="B109" s="36">
        <v>43.8</v>
      </c>
      <c r="C109" s="36">
        <v>42.5</v>
      </c>
      <c r="D109" s="36">
        <v>42.5</v>
      </c>
      <c r="E109" s="29">
        <f>$D:$D/$B:$B*100</f>
        <v>97.03196347031964</v>
      </c>
      <c r="F109" s="29">
        <v>0</v>
      </c>
      <c r="G109" s="36">
        <v>42.5</v>
      </c>
      <c r="H109" s="29">
        <v>0</v>
      </c>
      <c r="I109" s="36">
        <f>D109-май!D109</f>
        <v>37.9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47324.600000000006</v>
      </c>
      <c r="D110" s="35">
        <f>D111+D112+D113+D114+D115</f>
        <v>40109.4</v>
      </c>
      <c r="E110" s="26">
        <f>$D:$D/$B:$B*100</f>
        <v>27.184962173636634</v>
      </c>
      <c r="F110" s="26">
        <f>$D:$D/$C:$C*100</f>
        <v>84.75380668827628</v>
      </c>
      <c r="G110" s="35">
        <f>G111+G112+G113+G114+G115</f>
        <v>52607</v>
      </c>
      <c r="H110" s="26">
        <v>0</v>
      </c>
      <c r="I110" s="35">
        <f>D110-май!D110</f>
        <v>6050.5</v>
      </c>
    </row>
    <row r="111" spans="1:9" ht="12.75">
      <c r="A111" s="8" t="s">
        <v>50</v>
      </c>
      <c r="B111" s="36">
        <v>3162.5</v>
      </c>
      <c r="C111" s="36">
        <v>1175.8</v>
      </c>
      <c r="D111" s="36">
        <v>1175.8</v>
      </c>
      <c r="E111" s="29">
        <f>$D:$D/$B:$B*100</f>
        <v>37.17944664031621</v>
      </c>
      <c r="F111" s="29">
        <v>0</v>
      </c>
      <c r="G111" s="36">
        <v>809.7</v>
      </c>
      <c r="H111" s="29">
        <v>0</v>
      </c>
      <c r="I111" s="36">
        <f>D111-май!D111</f>
        <v>236.5999999999999</v>
      </c>
    </row>
    <row r="112" spans="1:9" ht="12.75" hidden="1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D112-май!D112</f>
        <v>0</v>
      </c>
    </row>
    <row r="113" spans="1:9" ht="12.75">
      <c r="A113" s="8" t="s">
        <v>52</v>
      </c>
      <c r="B113" s="36">
        <v>77854.4</v>
      </c>
      <c r="C113" s="36">
        <v>35944</v>
      </c>
      <c r="D113" s="36">
        <v>35944</v>
      </c>
      <c r="E113" s="29">
        <f>$D:$D/$B:$B*100</f>
        <v>46.16823198175055</v>
      </c>
      <c r="F113" s="29">
        <f>$D:$D/$C:$C*100</f>
        <v>100</v>
      </c>
      <c r="G113" s="36">
        <v>20132.5</v>
      </c>
      <c r="H113" s="29">
        <v>0</v>
      </c>
      <c r="I113" s="36">
        <f>D113-май!D113</f>
        <v>5403.5999999999985</v>
      </c>
    </row>
    <row r="114" spans="1:9" ht="12.75">
      <c r="A114" s="8" t="s">
        <v>53</v>
      </c>
      <c r="B114" s="28">
        <v>64394.9</v>
      </c>
      <c r="C114" s="28">
        <v>9354.3</v>
      </c>
      <c r="D114" s="28">
        <v>2139.1</v>
      </c>
      <c r="E114" s="29">
        <f>$D:$D/$B:$B*100</f>
        <v>3.3218469164483517</v>
      </c>
      <c r="F114" s="29">
        <v>0</v>
      </c>
      <c r="G114" s="28">
        <v>30502.6</v>
      </c>
      <c r="H114" s="29">
        <v>0</v>
      </c>
      <c r="I114" s="36">
        <f>D114-май!D114</f>
        <v>330.39999999999986</v>
      </c>
    </row>
    <row r="115" spans="1:9" ht="12.75">
      <c r="A115" s="8" t="s">
        <v>54</v>
      </c>
      <c r="B115" s="36">
        <v>2130.8</v>
      </c>
      <c r="C115" s="36">
        <v>850.5</v>
      </c>
      <c r="D115" s="36">
        <v>850.5</v>
      </c>
      <c r="E115" s="29">
        <f>$D:$D/$B:$B*100</f>
        <v>39.91458607095926</v>
      </c>
      <c r="F115" s="29">
        <f>$D:$D/$C:$C*100</f>
        <v>100</v>
      </c>
      <c r="G115" s="36">
        <v>1162.2</v>
      </c>
      <c r="H115" s="29">
        <f>$D:$D/$G:$G*100</f>
        <v>73.1801755291688</v>
      </c>
      <c r="I115" s="36">
        <f>D115-май!D115</f>
        <v>79.89999999999998</v>
      </c>
    </row>
    <row r="116" spans="1:9" ht="12.75">
      <c r="A116" s="11" t="s">
        <v>61</v>
      </c>
      <c r="B116" s="27">
        <f>B117+B118+B119</f>
        <v>86826.4</v>
      </c>
      <c r="C116" s="27">
        <f>C117+C118+C119</f>
        <v>39348.5</v>
      </c>
      <c r="D116" s="27">
        <f>D117+D118+D119</f>
        <v>39324.8</v>
      </c>
      <c r="E116" s="26">
        <f>$D:$D/$B:$B*100</f>
        <v>45.29129389218027</v>
      </c>
      <c r="F116" s="26">
        <f>$D:$D/$C:$C*100</f>
        <v>99.939768987382</v>
      </c>
      <c r="G116" s="27">
        <f>G117+G118+G119</f>
        <v>31372.3</v>
      </c>
      <c r="H116" s="26">
        <f>$D:$D/$G:$G*100</f>
        <v>125.34879495605998</v>
      </c>
      <c r="I116" s="35">
        <f>D116-май!D116</f>
        <v>8133.5</v>
      </c>
    </row>
    <row r="117" spans="1:9" ht="12.75">
      <c r="A117" s="42" t="s">
        <v>62</v>
      </c>
      <c r="B117" s="28">
        <v>65627.9</v>
      </c>
      <c r="C117" s="28">
        <v>34878.2</v>
      </c>
      <c r="D117" s="28">
        <v>34878.2</v>
      </c>
      <c r="E117" s="29">
        <f>$D:$D/$B:$B*100</f>
        <v>53.1453848134711</v>
      </c>
      <c r="F117" s="29">
        <f>$D:$D/$C:$C*100</f>
        <v>100</v>
      </c>
      <c r="G117" s="28">
        <v>28027.4</v>
      </c>
      <c r="H117" s="29">
        <v>0</v>
      </c>
      <c r="I117" s="36">
        <f>D117-май!D117</f>
        <v>7131.799999999996</v>
      </c>
    </row>
    <row r="118" spans="1:9" ht="15" customHeight="1">
      <c r="A118" s="12" t="s">
        <v>63</v>
      </c>
      <c r="B118" s="28">
        <v>17425.8</v>
      </c>
      <c r="C118" s="28">
        <v>2521.8</v>
      </c>
      <c r="D118" s="28">
        <v>2521.8</v>
      </c>
      <c r="E118" s="29">
        <v>0</v>
      </c>
      <c r="F118" s="29">
        <v>0</v>
      </c>
      <c r="G118" s="28">
        <v>1663.3</v>
      </c>
      <c r="H118" s="29">
        <v>0</v>
      </c>
      <c r="I118" s="36">
        <f>D118-май!D118</f>
        <v>657.8000000000002</v>
      </c>
    </row>
    <row r="119" spans="1:9" ht="25.5">
      <c r="A119" s="12" t="s">
        <v>73</v>
      </c>
      <c r="B119" s="28">
        <v>3772.7</v>
      </c>
      <c r="C119" s="28">
        <v>1948.5</v>
      </c>
      <c r="D119" s="28">
        <v>1924.8</v>
      </c>
      <c r="E119" s="29">
        <f>$D:$D/$B:$B*100</f>
        <v>51.01916399395658</v>
      </c>
      <c r="F119" s="29">
        <f>$D:$D/$C:$C*100</f>
        <v>98.78367975365666</v>
      </c>
      <c r="G119" s="28">
        <v>1681.6</v>
      </c>
      <c r="H119" s="29">
        <v>0</v>
      </c>
      <c r="I119" s="36">
        <f>D119-май!D119</f>
        <v>343.89999999999986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D120-май!D120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D121-май!D121</f>
        <v>0</v>
      </c>
    </row>
    <row r="122" spans="1:9" ht="15.75" customHeight="1">
      <c r="A122" s="14" t="s">
        <v>55</v>
      </c>
      <c r="B122" s="35">
        <f>B120+B116+B110+B108+B105+B98+B96+B91+B85+B84+B83+B74</f>
        <v>3071243.6999999997</v>
      </c>
      <c r="C122" s="35">
        <f>C120+C116+C110+C108+C105+C98+C96+C91+C85+C84+C83+C74</f>
        <v>1194127.5</v>
      </c>
      <c r="D122" s="35">
        <f>D120+D116+D110+D108+D105+D98+D96+D91+D85+D84+D83+D74</f>
        <v>1140418.3</v>
      </c>
      <c r="E122" s="26">
        <f>$D:$D/$B:$B*100</f>
        <v>37.13213314853524</v>
      </c>
      <c r="F122" s="26">
        <f>$D:$D/$C:$C*100</f>
        <v>95.50222233387976</v>
      </c>
      <c r="G122" s="35">
        <f>G120+G116+G110+G108+G105+G98+G96+G91+G85+G84+G83+G74</f>
        <v>958574.7999999999</v>
      </c>
      <c r="H122" s="26">
        <f>$D:$D/$G:$G*100</f>
        <v>118.97019408396716</v>
      </c>
      <c r="I122" s="35">
        <f>D122-май!D122</f>
        <v>273811.3999999999</v>
      </c>
    </row>
    <row r="123" spans="1:9" ht="26.25" customHeight="1">
      <c r="A123" s="15" t="s">
        <v>56</v>
      </c>
      <c r="B123" s="30">
        <f>B72-B122</f>
        <v>-40827.19999999972</v>
      </c>
      <c r="C123" s="30">
        <f>C72-C122</f>
        <v>-57314.95999999996</v>
      </c>
      <c r="D123" s="30">
        <f>D72-D122</f>
        <v>11740.399999999907</v>
      </c>
      <c r="E123" s="30"/>
      <c r="F123" s="30"/>
      <c r="G123" s="30">
        <f>G70-G122</f>
        <v>-958574.7999999999</v>
      </c>
      <c r="H123" s="30"/>
      <c r="I123" s="35">
        <f>D123-май!D123</f>
        <v>-12281.29999999993</v>
      </c>
    </row>
    <row r="124" spans="1:9" ht="24" customHeight="1">
      <c r="A124" s="1" t="s">
        <v>57</v>
      </c>
      <c r="B124" s="28" t="str">
        <f>май!B124</f>
        <v>На 01.01.2021</v>
      </c>
      <c r="C124" s="28"/>
      <c r="D124" s="28" t="s">
        <v>191</v>
      </c>
      <c r="E124" s="28"/>
      <c r="F124" s="28"/>
      <c r="G124" s="28" t="s">
        <v>151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" ref="C125:H125">C127+C128</f>
        <v>0</v>
      </c>
      <c r="D125" s="27">
        <f t="shared" si="1"/>
        <v>33889.5</v>
      </c>
      <c r="E125" s="27">
        <f t="shared" si="1"/>
        <v>0</v>
      </c>
      <c r="F125" s="27">
        <f t="shared" si="1"/>
        <v>0</v>
      </c>
      <c r="G125" s="27">
        <f>G127+G128</f>
        <v>55048.899999999994</v>
      </c>
      <c r="H125" s="27">
        <f t="shared" si="1"/>
        <v>0</v>
      </c>
      <c r="I125" s="35">
        <f>D125-май!D125</f>
        <v>-12281.400000000001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D126-май!D126</f>
        <v>0</v>
      </c>
    </row>
    <row r="127" spans="1:9" ht="12.75">
      <c r="A127" s="5" t="s">
        <v>59</v>
      </c>
      <c r="B127" s="45">
        <f>май!B127</f>
        <v>7160.3</v>
      </c>
      <c r="C127" s="45"/>
      <c r="D127" s="45">
        <v>13818.5</v>
      </c>
      <c r="E127" s="45"/>
      <c r="F127" s="45"/>
      <c r="G127" s="45">
        <v>18398.2</v>
      </c>
      <c r="H127" s="107"/>
      <c r="I127" s="75">
        <f>D127-май!D127</f>
        <v>-6227.700000000001</v>
      </c>
    </row>
    <row r="128" spans="1:9" ht="12.75">
      <c r="A128" s="1" t="s">
        <v>60</v>
      </c>
      <c r="B128" s="45">
        <f>май!B128</f>
        <v>14988.7</v>
      </c>
      <c r="C128" s="45"/>
      <c r="D128" s="45">
        <f>33889.5-D127</f>
        <v>20071</v>
      </c>
      <c r="E128" s="45"/>
      <c r="F128" s="45"/>
      <c r="G128" s="45">
        <v>36650.7</v>
      </c>
      <c r="H128" s="107"/>
      <c r="I128" s="75">
        <f>D128-май!D128</f>
        <v>-6053.700000000001</v>
      </c>
    </row>
    <row r="129" spans="1:9" ht="12.75">
      <c r="A129" s="3" t="s">
        <v>99</v>
      </c>
      <c r="B129" s="44">
        <f>B130-B131</f>
        <v>18682.6</v>
      </c>
      <c r="C129" s="44"/>
      <c r="D129" s="44">
        <v>0</v>
      </c>
      <c r="E129" s="44"/>
      <c r="F129" s="44"/>
      <c r="G129" s="44">
        <v>0</v>
      </c>
      <c r="H129" s="108"/>
      <c r="I129" s="75">
        <f>D129-май!D129</f>
        <v>0</v>
      </c>
    </row>
    <row r="130" spans="1:9" ht="12.75">
      <c r="A130" s="2" t="s">
        <v>100</v>
      </c>
      <c r="B130" s="45">
        <v>38682.6</v>
      </c>
      <c r="C130" s="45"/>
      <c r="D130" s="45">
        <v>0</v>
      </c>
      <c r="E130" s="45"/>
      <c r="F130" s="45"/>
      <c r="G130" s="45">
        <v>0</v>
      </c>
      <c r="H130" s="107"/>
      <c r="I130" s="75">
        <f>D130-май!D130</f>
        <v>0</v>
      </c>
    </row>
    <row r="131" spans="1:9" ht="12.75">
      <c r="A131" s="2" t="s">
        <v>101</v>
      </c>
      <c r="B131" s="45">
        <v>20000</v>
      </c>
      <c r="C131" s="45"/>
      <c r="D131" s="45">
        <v>0</v>
      </c>
      <c r="E131" s="45"/>
      <c r="F131" s="45"/>
      <c r="G131" s="45">
        <v>0</v>
      </c>
      <c r="H131" s="107"/>
      <c r="I131" s="75">
        <f>D131-май!D131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май!A137</f>
        <v>Руководитель финансового управления администрации города Минусинска </v>
      </c>
      <c r="C137" s="24" t="s">
        <v>146</v>
      </c>
      <c r="D137" s="24"/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154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153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70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7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7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142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4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1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7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60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-743.4815600000002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D73-июнь!D75</f>
        <v>-244.38000999999997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D74-июнь!D76</f>
        <v>-57.16007999999965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D75-июнь!D77</f>
        <v>-4811.977920000001</v>
      </c>
    </row>
    <row r="76" spans="1:9" ht="12.75">
      <c r="A76" s="8" t="s">
        <v>72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D76-июнь!D78</f>
        <v>-28.4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D77-июнь!D79</f>
        <v>846.75918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D78-июнь!D80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D79-июнь!D81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D80-июнь!D82</f>
        <v>3551.67727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D81-июнь!D83</f>
        <v>-0.9577500000000043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D82-июнь!D84</f>
        <v>2.4253799999996772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D83-июнь!D85</f>
        <v>3119.7547900000063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D84-июнь!D86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D85-июнь!D87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D86-июнь!D88</f>
        <v>-18.55847999999969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D87-июнь!D89</f>
        <v>2766.9677300000003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D88-июнь!D90</f>
        <v>371.34554000000026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D89-июнь!D91</f>
        <v>-65978.09588000002</v>
      </c>
    </row>
    <row r="90" spans="1:9" ht="12.75">
      <c r="A90" s="8" t="s">
        <v>37</v>
      </c>
      <c r="B90" s="72">
        <v>74060</v>
      </c>
      <c r="C90" s="72">
        <v>31038.22061</v>
      </c>
      <c r="D90" s="72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D90-июнь!D92</f>
        <v>-25553.27925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D91-июнь!D93</f>
        <v>-2359.20145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D92-июнь!D94</f>
        <v>-11101.009000000002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D93-июнь!D95</f>
        <v>-26964.606180000002</v>
      </c>
    </row>
    <row r="94" spans="1:9" ht="12.75">
      <c r="A94" s="11" t="s">
        <v>116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D94-июнь!D96</f>
        <v>118.4</v>
      </c>
    </row>
    <row r="95" spans="1:9" ht="25.5">
      <c r="A95" s="8" t="s">
        <v>149</v>
      </c>
      <c r="B95" s="85">
        <v>1776.3</v>
      </c>
      <c r="C95" s="86">
        <v>654.3</v>
      </c>
      <c r="D95" s="86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D95-июнь!D97</f>
        <v>118.4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D96-июнь!D98</f>
        <v>14210.206980000017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D97-июнь!D99</f>
        <v>-378.0282799999695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D98-июнь!D100</f>
        <v>16492.46980999998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D99-июнь!D101</f>
        <v>3183.230960000001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D100-июнь!D102</f>
        <v>505.55525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D101-июнь!D103</f>
        <v>-7970.292900000002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D102-июнь!D104</f>
        <v>2377.272140000001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D103-июнь!D105</f>
        <v>-6667.126809999994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D104-июнь!D106</f>
        <v>-7351.976489999994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D105-июнь!D107</f>
        <v>684.8496799999998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D106-июнь!D108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D107-июнь!D109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D108-июнь!D110</f>
        <v>12765.927380000001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D109-июнь!D111</f>
        <v>-200.03098999999997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D110-июнь!D112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D111-июнь!D113</f>
        <v>-15811.5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D112-июнь!D114</f>
        <v>28383.41301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D113-июнь!D115</f>
        <v>394.0453600000001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D114-июнь!D116</f>
        <v>-4329.050459999999</v>
      </c>
    </row>
    <row r="115" spans="1:9" ht="12.75">
      <c r="A115" s="42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D115-июнь!D117</f>
        <v>-3964.034829999997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D116-июнь!D118</f>
        <v>-403.26075000000037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D117-июнь!D119</f>
        <v>38.24512000000004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D118-июнь!D120</f>
        <v>0.10578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D119-июнь!D121</f>
        <v>0.10578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D120-июнь!D122</f>
        <v>-47501.89214999997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D121-июнь!D123</f>
        <v>35880.0321500001</v>
      </c>
    </row>
    <row r="122" spans="1:9" ht="24" customHeight="1">
      <c r="A122" s="1" t="s">
        <v>57</v>
      </c>
      <c r="B122" s="28" t="s">
        <v>127</v>
      </c>
      <c r="C122" s="28"/>
      <c r="D122" s="28" t="s">
        <v>152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>
        <f>B125+B126</f>
        <v>22149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D123-июнь!D125</f>
        <v>25523.100000000006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D124-июнь!D126</f>
        <v>0</v>
      </c>
    </row>
    <row r="125" spans="1:9" ht="12.75">
      <c r="A125" s="5" t="s">
        <v>59</v>
      </c>
      <c r="B125" s="28">
        <f>Январь!B131</f>
        <v>7160.3</v>
      </c>
      <c r="C125" s="28"/>
      <c r="D125" s="28">
        <v>17965.2</v>
      </c>
      <c r="E125" s="28"/>
      <c r="F125" s="28"/>
      <c r="G125" s="28"/>
      <c r="H125" s="37"/>
      <c r="I125" s="35">
        <f>D125-июнь!D127</f>
        <v>4146.700000000001</v>
      </c>
    </row>
    <row r="126" spans="1:9" ht="12.75">
      <c r="A126" s="1" t="s">
        <v>60</v>
      </c>
      <c r="B126" s="28">
        <f>Январь!B132</f>
        <v>14988.7</v>
      </c>
      <c r="C126" s="28"/>
      <c r="D126" s="28">
        <v>41447.4</v>
      </c>
      <c r="E126" s="28"/>
      <c r="F126" s="28"/>
      <c r="G126" s="28"/>
      <c r="H126" s="37"/>
      <c r="I126" s="35">
        <f>D126-июнь!D128</f>
        <v>21376.4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D127-июнь!D129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D128-июнь!D130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156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142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66846.88156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1305.5800100000001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3267.5600799999997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31797.07792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28.4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7323.74082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23124.52273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260.45775000000003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2398.1746200000002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54872.84521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12633.95848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30127.63227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5835.45446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96738.59588000002</v>
      </c>
    </row>
    <row r="90" spans="1:9" ht="12.75">
      <c r="A90" s="8" t="s">
        <v>37</v>
      </c>
      <c r="B90" s="72">
        <v>74063.4</v>
      </c>
      <c r="C90" s="72">
        <v>1910.8</v>
      </c>
      <c r="D90" s="72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27464.07925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2435.60145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30766.609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36072.30618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136.6</v>
      </c>
    </row>
    <row r="95" spans="1:9" ht="25.5">
      <c r="A95" s="8" t="s">
        <v>149</v>
      </c>
      <c r="B95" s="85">
        <v>1768.4</v>
      </c>
      <c r="C95" s="86">
        <v>255</v>
      </c>
      <c r="D95" s="86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136.6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865728.29302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336045.92828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346992.03019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75353.06904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7">
        <v>0</v>
      </c>
      <c r="H100" s="29">
        <v>0</v>
      </c>
      <c r="I100" s="36">
        <f>D100-июль!I100</f>
        <v>566.44475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23034.992900000005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83735.82786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78688.62680999999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76624.87649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2063.75032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40531.772619999996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1462.43099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36009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2177.886989999999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882.4546399999999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42987.250459999996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38081.03483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2665.3607500000003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2240.85488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1249231.99793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15708.532069999725</v>
      </c>
    </row>
    <row r="122" spans="1:9" ht="12.75">
      <c r="A122" s="1" t="s">
        <v>57</v>
      </c>
      <c r="B122" s="28" t="s">
        <v>127</v>
      </c>
      <c r="C122" s="28"/>
      <c r="D122" s="28" t="s">
        <v>155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37857.59999999999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44843.59999999999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-6986.000000000002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7" t="s">
        <v>145</v>
      </c>
      <c r="C131" s="24" t="s">
        <v>146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2021-07-12T08:58:05Z</cp:lastPrinted>
  <dcterms:created xsi:type="dcterms:W3CDTF">2010-09-10T01:16:58Z</dcterms:created>
  <dcterms:modified xsi:type="dcterms:W3CDTF">2021-07-12T08:58:08Z</dcterms:modified>
  <cp:category/>
  <cp:version/>
  <cp:contentType/>
  <cp:contentStatus/>
</cp:coreProperties>
</file>