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22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<sst xmlns="http://schemas.openxmlformats.org/spreadsheetml/2006/main" count="2192" uniqueCount="197">
  <si>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</si>
  <si>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</si>
  <si>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</si>
  <si>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</si>
  <si>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</si>
  <si>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</si>
  <si>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</si>
  <si>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</si>
  <si>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</si>
  <si>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</si>
  <si>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</si>
  <si>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</si>
  <si>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</si>
  <si>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</si>
  <si>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</si>
  <si>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</si>
  <si>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</si>
  <si>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</si>
  <si>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</si>
  <si>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</si>
  <si>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</si>
  <si>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</si>
  <si>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</si>
  <si>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</si>
  <si>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</si>
  <si>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</si>
  <si>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</si>
  <si>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</si>
  <si>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</si>
  <si>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</si>
  <si>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</si>
  <si>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</si>
  <si>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</si>
  <si>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</si>
  <si>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</si>
  <si>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</si>
  <si>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</si>
  <si>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</si>
  <si>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</si>
  <si>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</si>
  <si>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</si>
  <si>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</si>
  <si>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</si>
  <si>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</si>
  <si>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</si>
  <si>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</si>
  <si>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</si>
  <si>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</si>
  <si>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</si>
  <si>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</si>
  <si>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</si>
  <si>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</si>
  <si>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</si>
  <si>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</si>
  <si>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</si>
  <si>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</si>
  <si>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</si>
  <si>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</si>
  <si>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</si>
  <si>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</si>
  <si>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</si>
  <si>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</si>
  <si>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</si>
  <si>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</si>
  <si>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</si>
  <si>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</si>
  <si>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</si>
  <si>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</si>
  <si>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</si>
  <si>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</si>
  <si>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</si>
  <si>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</si>
  <si>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</si>
  <si>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</si>
  <si>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</si>
  <si>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</si>
  <si>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</si>
  <si>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</si>
  <si>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</si>
  <si>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</si>
  <si>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</si>
  <si>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</si>
  <si>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</si>
  <si>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</si>
  <si>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</si>
  <si>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</si>
  <si>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</si>
  <si>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</si>
  <si>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</si>
  <si>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</si>
  <si>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</si>
  <si>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</si>
  <si>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</si>
  <si>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</si>
  <si>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</si>
  <si>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</si>
  <si>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</si>
  <si>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</si>
  <si>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</si>
  <si>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</si>
  <si>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</si>
  <si>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</si>
  <si>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</si>
  <si>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</si>
  <si>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</si>
  <si>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</si>
  <si>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</si>
  <si>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</si>
  <si>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</si>
  <si>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</si>
  <si>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</si>
  <si>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</si>
  <si>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</si>
  <si>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</si>
  <si>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</si>
  <si>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</si>
  <si>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</si>
  <si>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</si>
  <si>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</si>
  <si>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</si>
  <si>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</si>
  <si>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</si>
  <si>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</si>
  <si>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</si>
  <si>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</si>
  <si>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</si>
  <si>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</si>
  <si>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</si>
  <si>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</si>
  <si>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</si>
  <si>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</si>
  <si>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</si>
  <si>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</si>
  <si>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</si>
  <si>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</si>
  <si>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</si>
  <si>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</si>
  <si>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</si>
  <si>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</si>
  <si>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</si>
  <si>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</si>
  <si>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</si>
  <si>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</si>
  <si>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</si>
  <si>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</si>
  <si>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</si>
  <si>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</si>
  <si>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</si>
  <si>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</si>
  <si>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</si>
  <si>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</si>
  <si>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01.09.2020</t>
  </si>
  <si>
    <t>План за 8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</si>
  <si>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</si>
  <si>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</si>
  <si>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</si>
  <si>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</si>
  <si>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</si>
  <si>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</si>
  <si>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</si>
  <si>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</si>
  <si>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</si>
  <si>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</si>
  <si>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</si>
  <si>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</si>
  <si>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</si>
  <si>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</si>
  <si>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</si>
  <si>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</si>
  <si>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</si>
  <si>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</si>
  <si>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</si>
  <si>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</si>
  <si>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</si>
  <si>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</si>
  <si>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</si>
  <si>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</si>
  <si>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</si>
  <si>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</si>
  <si>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</si>
  <si>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</si>
  <si>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</si>
  <si>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</si>
  <si>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</si>
  <si>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</si>
  <si>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</si>
  <si>
    <t>на 01 августа 2021 года</t>
  </si>
  <si>
    <t>План за 7 мес 2021 г.</t>
  </si>
  <si>
    <t>На 01.08.2021</t>
  </si>
  <si>
    <t>на 01 сентября 2021 года</t>
  </si>
  <si>
    <t>Другие вопросы в облисти охраны окружающей среды</t>
  </si>
  <si>
    <t>На 01.09.2021</t>
  </si>
  <si>
    <t>ДОХОДЫ ОТ ОКАЗАНИЯ ПЛАТНЫХ И КОМПЕНСАЦИИ ЗАТРАТ ГОСУДАРСТВА</t>
  </si>
  <si>
    <t>на 01 октября 2021 года</t>
  </si>
  <si>
    <t>План за 9 мес 2021 г.</t>
  </si>
  <si>
    <t>На 01.10.2021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</si>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</sst>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164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165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167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168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117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118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127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119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120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169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121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122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128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129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130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131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132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133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134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135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136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137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123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148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125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163</v>
      </c>
      <c r="C128" s="28"/>
      <c r="D128" s="28" t="s">
        <v>170</v>
      </c>
      <c r="E128" s="28"/>
      <c r="F128" s="28"/>
      <c r="G128" s="28" t="s">
        <v>139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140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xSplit="1" ySplit="6" topLeftCell="B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28" sqref="F12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193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194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C8+C16+C21+C26+C29+C33+C36+C45+C46+C47+C51+C62</f>
        <v>408372.12000000005</v>
      </c>
      <c r="D7" s="35">
        <f>D8+D16+D21+D26+D29+D33+D36+D45+D46+D47+D51+D62</f>
        <v>409580.4300000001</v>
      </c>
      <c r="E7" s="26">
        <f aca="true" t="shared" si="0" ref="E7:E32">$D:$D/$B:$B*100</f>
        <v>68.90123289978439</v>
      </c>
      <c r="F7" s="26">
        <f aca="true" t="shared" si="1" ref="F7:F30">$D:$D/$C:$C*100</f>
        <v>100.29588454765228</v>
      </c>
      <c r="G7" s="35">
        <f>G8+G15+G20+G24+G27+G31+G34+G43+G44+G45+G49+G60</f>
        <v>212206.00000000003</v>
      </c>
      <c r="H7" s="26">
        <f aca="true" t="shared" si="2" ref="H7:H30">$D:$D/$G:$G*100</f>
        <v>193.0107678387982</v>
      </c>
      <c r="I7" s="35">
        <f>I8+I16+I21+I26+I29+I33+I36+I45+I46+I47+I51+I62</f>
        <v>38030.91999999999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213015</v>
      </c>
      <c r="D8" s="26">
        <f>D9+D10</f>
        <v>204937.68</v>
      </c>
      <c r="E8" s="26">
        <f t="shared" si="0"/>
        <v>63.68222143404888</v>
      </c>
      <c r="F8" s="26">
        <f t="shared" si="1"/>
        <v>96.20809802126611</v>
      </c>
      <c r="G8" s="26">
        <f>G9+G10</f>
        <v>204200.83999999997</v>
      </c>
      <c r="H8" s="26">
        <f t="shared" si="2"/>
        <v>100.36084082709944</v>
      </c>
      <c r="I8" s="26">
        <f>I9+I10</f>
        <v>22784.909999999996</v>
      </c>
    </row>
    <row r="9" spans="1:9" ht="25.5">
      <c r="A9" s="54" t="s">
        <v>5</v>
      </c>
      <c r="B9" s="27">
        <v>12689.9</v>
      </c>
      <c r="C9" s="27">
        <v>7910</v>
      </c>
      <c r="D9" s="27">
        <v>7783.689999999999</v>
      </c>
      <c r="E9" s="26">
        <f t="shared" si="0"/>
        <v>61.33767799588649</v>
      </c>
      <c r="F9" s="26">
        <f t="shared" si="1"/>
        <v>98.40316055625789</v>
      </c>
      <c r="G9" s="27">
        <v>9840.61</v>
      </c>
      <c r="H9" s="26">
        <f t="shared" si="2"/>
        <v>79.09763723996784</v>
      </c>
      <c r="I9" s="27">
        <v>629.32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205105</v>
      </c>
      <c r="D10" s="47">
        <f>SUM(D11:D15)</f>
        <v>197153.99</v>
      </c>
      <c r="E10" s="48">
        <f t="shared" si="0"/>
        <v>63.77846794506993</v>
      </c>
      <c r="F10" s="26">
        <f t="shared" si="1"/>
        <v>96.12344408961263</v>
      </c>
      <c r="G10" s="47">
        <f>G11+G12+G13+G14</f>
        <v>194360.22999999998</v>
      </c>
      <c r="H10" s="48">
        <f t="shared" si="2"/>
        <v>101.43741340499545</v>
      </c>
      <c r="I10" s="47">
        <f>SUM(I11:I15)</f>
        <v>22155.589999999997</v>
      </c>
    </row>
    <row r="11" spans="1:9" ht="51">
      <c r="A11" s="57" t="s">
        <v>74</v>
      </c>
      <c r="B11" s="28">
        <v>295919.92</v>
      </c>
      <c r="C11" s="28">
        <v>194867</v>
      </c>
      <c r="D11" s="28">
        <v>185582.14</v>
      </c>
      <c r="E11" s="26">
        <f t="shared" si="0"/>
        <v>62.7136354997663</v>
      </c>
      <c r="F11" s="26">
        <f t="shared" si="1"/>
        <v>95.23528355237163</v>
      </c>
      <c r="G11" s="28">
        <v>185298.53999999998</v>
      </c>
      <c r="H11" s="26">
        <f t="shared" si="2"/>
        <v>100.15305031545311</v>
      </c>
      <c r="I11" s="28">
        <v>21325.77</v>
      </c>
    </row>
    <row r="12" spans="1:9" ht="89.25">
      <c r="A12" s="57" t="s">
        <v>75</v>
      </c>
      <c r="B12" s="28">
        <v>4024.3</v>
      </c>
      <c r="C12" s="28">
        <v>3384</v>
      </c>
      <c r="D12" s="28">
        <v>5417.91</v>
      </c>
      <c r="E12" s="26">
        <f t="shared" si="0"/>
        <v>134.62987351837586</v>
      </c>
      <c r="F12" s="26">
        <f t="shared" si="1"/>
        <v>160.1037234042553</v>
      </c>
      <c r="G12" s="28">
        <v>3602.5099999999998</v>
      </c>
      <c r="H12" s="26">
        <f t="shared" si="2"/>
        <v>150.39264290730628</v>
      </c>
      <c r="I12" s="28">
        <v>14.78</v>
      </c>
    </row>
    <row r="13" spans="1:9" ht="25.5">
      <c r="A13" s="57" t="s">
        <v>76</v>
      </c>
      <c r="B13" s="28">
        <v>2998.5</v>
      </c>
      <c r="C13" s="28">
        <v>2634</v>
      </c>
      <c r="D13" s="28">
        <v>3245.6399999999994</v>
      </c>
      <c r="E13" s="26">
        <f t="shared" si="0"/>
        <v>108.24212106053024</v>
      </c>
      <c r="F13" s="26">
        <f t="shared" si="1"/>
        <v>123.22095671981774</v>
      </c>
      <c r="G13" s="28">
        <v>2779.7400000000002</v>
      </c>
      <c r="H13" s="26">
        <f t="shared" si="2"/>
        <v>116.76056034017567</v>
      </c>
      <c r="I13" s="28">
        <v>156.16</v>
      </c>
    </row>
    <row r="14" spans="1:9" ht="63.75">
      <c r="A14" s="57" t="s">
        <v>78</v>
      </c>
      <c r="B14" s="28">
        <v>3879.1</v>
      </c>
      <c r="C14" s="28">
        <v>2820</v>
      </c>
      <c r="D14" s="28">
        <v>1847.11</v>
      </c>
      <c r="E14" s="26">
        <f t="shared" si="0"/>
        <v>47.616973009203164</v>
      </c>
      <c r="F14" s="26">
        <f t="shared" si="1"/>
        <v>65.50035460992908</v>
      </c>
      <c r="G14" s="28">
        <v>2679.4399999999996</v>
      </c>
      <c r="H14" s="26">
        <f t="shared" si="2"/>
        <v>68.9364195503538</v>
      </c>
      <c r="I14" s="28">
        <v>330.69</v>
      </c>
    </row>
    <row r="15" spans="1:9" ht="38.25">
      <c r="A15" s="57" t="s">
        <v>167</v>
      </c>
      <c r="B15" s="28">
        <v>2301.3</v>
      </c>
      <c r="C15" s="28">
        <v>1400</v>
      </c>
      <c r="D15" s="28">
        <v>1061.19</v>
      </c>
      <c r="E15" s="26">
        <f t="shared" si="0"/>
        <v>46.112631990614</v>
      </c>
      <c r="F15" s="26">
        <f t="shared" si="1"/>
        <v>75.79928571428572</v>
      </c>
      <c r="G15" s="28"/>
      <c r="H15" s="26" t="e">
        <f t="shared" si="2"/>
        <v>#DIV/0!</v>
      </c>
      <c r="I15" s="28">
        <v>328.19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17386</v>
      </c>
      <c r="D16" s="35">
        <f>D17+D18+D19+D20</f>
        <v>17872.07</v>
      </c>
      <c r="E16" s="26">
        <f t="shared" si="0"/>
        <v>74.15304378132572</v>
      </c>
      <c r="F16" s="26">
        <f t="shared" si="1"/>
        <v>102.79575520533764</v>
      </c>
      <c r="G16" s="35">
        <f>G17+G18+G19+G20</f>
        <v>15646.15</v>
      </c>
      <c r="H16" s="26">
        <f t="shared" si="2"/>
        <v>114.22663083250512</v>
      </c>
      <c r="I16" s="35">
        <f>I17+I18+I19+I20</f>
        <v>2341.72</v>
      </c>
    </row>
    <row r="17" spans="1:9" ht="38.25">
      <c r="A17" s="39" t="s">
        <v>83</v>
      </c>
      <c r="B17" s="28">
        <v>11066.6</v>
      </c>
      <c r="C17" s="28">
        <v>8100</v>
      </c>
      <c r="D17" s="28">
        <v>8106.259999999999</v>
      </c>
      <c r="E17" s="26">
        <f t="shared" si="0"/>
        <v>73.24977861312416</v>
      </c>
      <c r="F17" s="26">
        <f t="shared" si="1"/>
        <v>100.07728395061729</v>
      </c>
      <c r="G17" s="28">
        <v>7294.36</v>
      </c>
      <c r="H17" s="26">
        <f t="shared" si="2"/>
        <v>111.13051727636145</v>
      </c>
      <c r="I17" s="28">
        <v>1087.33</v>
      </c>
    </row>
    <row r="18" spans="1:9" ht="51">
      <c r="A18" s="39" t="s">
        <v>84</v>
      </c>
      <c r="B18" s="28">
        <v>63.1</v>
      </c>
      <c r="C18" s="28">
        <v>46</v>
      </c>
      <c r="D18" s="28">
        <v>57.94</v>
      </c>
      <c r="E18" s="26">
        <f t="shared" si="0"/>
        <v>91.82250396196513</v>
      </c>
      <c r="F18" s="26">
        <f t="shared" si="1"/>
        <v>125.95652173913044</v>
      </c>
      <c r="G18" s="28">
        <v>50.36000000000001</v>
      </c>
      <c r="H18" s="26">
        <f t="shared" si="2"/>
        <v>115.05162827640983</v>
      </c>
      <c r="I18" s="28">
        <v>5.64</v>
      </c>
    </row>
    <row r="19" spans="1:9" ht="51">
      <c r="A19" s="39" t="s">
        <v>85</v>
      </c>
      <c r="B19" s="28">
        <v>14557.4</v>
      </c>
      <c r="C19" s="28">
        <v>10600</v>
      </c>
      <c r="D19" s="28">
        <v>11138.92</v>
      </c>
      <c r="E19" s="26">
        <f t="shared" si="0"/>
        <v>76.5172352205751</v>
      </c>
      <c r="F19" s="26">
        <f t="shared" si="1"/>
        <v>105.08415094339622</v>
      </c>
      <c r="G19" s="28">
        <v>9726.210000000001</v>
      </c>
      <c r="H19" s="26">
        <f t="shared" si="2"/>
        <v>114.52477378135984</v>
      </c>
      <c r="I19" s="28">
        <v>1397.48</v>
      </c>
    </row>
    <row r="20" spans="1:9" ht="51">
      <c r="A20" s="39" t="s">
        <v>86</v>
      </c>
      <c r="B20" s="28">
        <v>-1585.5</v>
      </c>
      <c r="C20" s="28">
        <v>-1360</v>
      </c>
      <c r="D20" s="28">
        <v>-1431.0500000000002</v>
      </c>
      <c r="E20" s="26">
        <f t="shared" si="0"/>
        <v>90.25859350362663</v>
      </c>
      <c r="F20" s="26">
        <f t="shared" si="1"/>
        <v>105.22426470588238</v>
      </c>
      <c r="G20" s="28">
        <v>-1424.7800000000002</v>
      </c>
      <c r="H20" s="26">
        <f t="shared" si="2"/>
        <v>100.4400679403136</v>
      </c>
      <c r="I20" s="28">
        <v>-148.73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98117.01000000001</v>
      </c>
      <c r="D21" s="35">
        <f>D22+D24+D25+D23</f>
        <v>98516.14</v>
      </c>
      <c r="E21" s="26">
        <f t="shared" si="0"/>
        <v>83.50413417602465</v>
      </c>
      <c r="F21" s="26">
        <f t="shared" si="1"/>
        <v>100.406789811471</v>
      </c>
      <c r="G21" s="35">
        <f>G22+G24+G25+G23</f>
        <v>20759.379999999997</v>
      </c>
      <c r="H21" s="26">
        <f t="shared" si="2"/>
        <v>474.5620533946583</v>
      </c>
      <c r="I21" s="35">
        <f>I22+I24+I25+I23</f>
        <v>4174.92</v>
      </c>
    </row>
    <row r="22" spans="1:9" ht="25.5">
      <c r="A22" s="57" t="s">
        <v>168</v>
      </c>
      <c r="B22" s="28">
        <v>90964.1</v>
      </c>
      <c r="C22" s="28">
        <v>73214.6</v>
      </c>
      <c r="D22" s="28">
        <v>73437.14</v>
      </c>
      <c r="E22" s="26">
        <f t="shared" si="0"/>
        <v>80.7320030649454</v>
      </c>
      <c r="F22" s="26">
        <f t="shared" si="1"/>
        <v>100.30395576838498</v>
      </c>
      <c r="G22" s="28"/>
      <c r="H22" s="26" t="e">
        <f t="shared" si="2"/>
        <v>#DIV/0!</v>
      </c>
      <c r="I22" s="28">
        <v>2067.74</v>
      </c>
    </row>
    <row r="23" spans="1:9" ht="12.75">
      <c r="A23" s="57" t="s">
        <v>89</v>
      </c>
      <c r="B23" s="28">
        <v>7762.499999999998</v>
      </c>
      <c r="C23" s="28">
        <v>7432.799999999999</v>
      </c>
      <c r="D23" s="28">
        <v>7188.6</v>
      </c>
      <c r="E23" s="26">
        <f t="shared" si="0"/>
        <v>92.60676328502419</v>
      </c>
      <c r="F23" s="26">
        <f t="shared" si="1"/>
        <v>96.7145624798192</v>
      </c>
      <c r="G23" s="28">
        <v>19881.699999999997</v>
      </c>
      <c r="H23" s="26">
        <f t="shared" si="2"/>
        <v>36.15686787347159</v>
      </c>
      <c r="I23" s="28">
        <v>-73.08</v>
      </c>
    </row>
    <row r="24" spans="1:9" ht="12.75">
      <c r="A24" s="57" t="s">
        <v>87</v>
      </c>
      <c r="B24" s="28">
        <v>1147.96</v>
      </c>
      <c r="C24" s="28">
        <v>1147.96</v>
      </c>
      <c r="D24" s="28">
        <v>1301.2600000000002</v>
      </c>
      <c r="E24" s="26">
        <f t="shared" si="0"/>
        <v>113.3541238370675</v>
      </c>
      <c r="F24" s="26">
        <f t="shared" si="1"/>
        <v>113.3541238370675</v>
      </c>
      <c r="G24" s="28">
        <v>574.4399999999999</v>
      </c>
      <c r="H24" s="26">
        <f t="shared" si="2"/>
        <v>226.52670426850503</v>
      </c>
      <c r="I24" s="28">
        <v>153.12</v>
      </c>
    </row>
    <row r="25" spans="1:9" ht="12.75" customHeight="1">
      <c r="A25" s="57" t="s">
        <v>88</v>
      </c>
      <c r="B25" s="28">
        <v>18102.999999999996</v>
      </c>
      <c r="C25" s="28">
        <v>16321.649999999998</v>
      </c>
      <c r="D25" s="28">
        <v>16589.14</v>
      </c>
      <c r="E25" s="26">
        <f t="shared" si="0"/>
        <v>91.6375186433188</v>
      </c>
      <c r="F25" s="26">
        <f t="shared" si="1"/>
        <v>101.63886616855527</v>
      </c>
      <c r="G25" s="28">
        <v>303.24</v>
      </c>
      <c r="H25" s="26">
        <f t="shared" si="2"/>
        <v>5470.630523677614</v>
      </c>
      <c r="I25" s="28">
        <v>2027.14</v>
      </c>
    </row>
    <row r="26" spans="1:9" ht="12.75">
      <c r="A26" s="60" t="s">
        <v>8</v>
      </c>
      <c r="B26" s="35">
        <f>SUM(B27:B28)</f>
        <v>41308.6</v>
      </c>
      <c r="C26" s="35">
        <f>SUM(C27:C28)</f>
        <v>12282</v>
      </c>
      <c r="D26" s="35">
        <f>SUM(D27:D28)</f>
        <v>12893.400000000001</v>
      </c>
      <c r="E26" s="26">
        <f t="shared" si="0"/>
        <v>31.212386766920208</v>
      </c>
      <c r="F26" s="26">
        <f t="shared" si="1"/>
        <v>104.9780166096727</v>
      </c>
      <c r="G26" s="35">
        <f>SUM(G27:G28)</f>
        <v>10905.2</v>
      </c>
      <c r="H26" s="26">
        <f t="shared" si="2"/>
        <v>118.23166929538202</v>
      </c>
      <c r="I26" s="35">
        <f>SUM(I27:I28)</f>
        <v>1850.8200000000002</v>
      </c>
    </row>
    <row r="27" spans="1:9" ht="15" customHeight="1">
      <c r="A27" s="57" t="s">
        <v>106</v>
      </c>
      <c r="B27" s="28">
        <v>23995.5</v>
      </c>
      <c r="C27" s="28">
        <v>4550</v>
      </c>
      <c r="D27" s="28">
        <v>4400.05</v>
      </c>
      <c r="E27" s="26">
        <f t="shared" si="0"/>
        <v>18.336979850388616</v>
      </c>
      <c r="F27" s="26">
        <f t="shared" si="1"/>
        <v>96.70439560439561</v>
      </c>
      <c r="G27" s="28">
        <v>3663.89</v>
      </c>
      <c r="H27" s="26">
        <f t="shared" si="2"/>
        <v>120.09230626465315</v>
      </c>
      <c r="I27" s="28">
        <v>1399.14</v>
      </c>
    </row>
    <row r="28" spans="1:9" ht="12.75">
      <c r="A28" s="57" t="s">
        <v>107</v>
      </c>
      <c r="B28" s="28">
        <v>17313.1</v>
      </c>
      <c r="C28" s="28">
        <v>7732</v>
      </c>
      <c r="D28" s="28">
        <v>8493.35</v>
      </c>
      <c r="E28" s="26">
        <f t="shared" si="0"/>
        <v>49.057361188926315</v>
      </c>
      <c r="F28" s="26">
        <f t="shared" si="1"/>
        <v>109.84674081738231</v>
      </c>
      <c r="G28" s="28">
        <v>7241.31</v>
      </c>
      <c r="H28" s="26">
        <f t="shared" si="2"/>
        <v>117.29024168278943</v>
      </c>
      <c r="I28" s="28">
        <v>451.67999999999995</v>
      </c>
    </row>
    <row r="29" spans="1:9" ht="12.75">
      <c r="A29" s="53" t="s">
        <v>9</v>
      </c>
      <c r="B29" s="35">
        <f>B30+B32+B31</f>
        <v>16099.1</v>
      </c>
      <c r="C29" s="35">
        <f>C30+C32+C31</f>
        <v>10981.4</v>
      </c>
      <c r="D29" s="35">
        <f>D30+D32+D31</f>
        <v>11459.029999999999</v>
      </c>
      <c r="E29" s="26">
        <f t="shared" si="0"/>
        <v>71.1780782776677</v>
      </c>
      <c r="F29" s="26">
        <f t="shared" si="1"/>
        <v>104.34944542590196</v>
      </c>
      <c r="G29" s="35">
        <f>G30+G31+G32</f>
        <v>10501.020000000002</v>
      </c>
      <c r="H29" s="26">
        <f t="shared" si="2"/>
        <v>109.12301852581936</v>
      </c>
      <c r="I29" s="35">
        <f>I30+I32+I31</f>
        <v>1401.92</v>
      </c>
    </row>
    <row r="30" spans="1:9" ht="25.5" customHeight="1">
      <c r="A30" s="57" t="s">
        <v>10</v>
      </c>
      <c r="B30" s="28">
        <v>15983.5</v>
      </c>
      <c r="C30" s="28">
        <v>10900</v>
      </c>
      <c r="D30" s="28">
        <v>11314.63</v>
      </c>
      <c r="E30" s="26">
        <f t="shared" si="0"/>
        <v>70.78943910908123</v>
      </c>
      <c r="F30" s="26">
        <f t="shared" si="1"/>
        <v>103.80394495412844</v>
      </c>
      <c r="G30" s="28">
        <v>10377.420000000002</v>
      </c>
      <c r="H30" s="26">
        <f t="shared" si="2"/>
        <v>109.031242832997</v>
      </c>
      <c r="I30" s="28">
        <v>1398.72</v>
      </c>
    </row>
    <row r="31" spans="1:9" ht="27.75" customHeight="1">
      <c r="A31" s="57" t="s">
        <v>90</v>
      </c>
      <c r="B31" s="28">
        <v>50</v>
      </c>
      <c r="C31" s="28">
        <v>35</v>
      </c>
      <c r="D31" s="28">
        <v>90</v>
      </c>
      <c r="E31" s="26">
        <f t="shared" si="0"/>
        <v>180</v>
      </c>
      <c r="F31" s="26" t="s">
        <v>111</v>
      </c>
      <c r="G31" s="28">
        <v>73.6</v>
      </c>
      <c r="H31" s="26" t="s">
        <v>111</v>
      </c>
      <c r="I31" s="28">
        <v>0</v>
      </c>
    </row>
    <row r="32" spans="1:9" ht="27.75" customHeight="1">
      <c r="A32" s="57" t="s">
        <v>91</v>
      </c>
      <c r="B32" s="28">
        <v>65.6</v>
      </c>
      <c r="C32" s="28">
        <v>46.4</v>
      </c>
      <c r="D32" s="28">
        <v>54.400000000000006</v>
      </c>
      <c r="E32" s="26">
        <f t="shared" si="0"/>
        <v>82.9268292682927</v>
      </c>
      <c r="F32" s="26">
        <f>$D:$D/$C:$C*100</f>
        <v>117.24137931034484</v>
      </c>
      <c r="G32" s="28">
        <v>50</v>
      </c>
      <c r="H32" s="26" t="s">
        <v>111</v>
      </c>
      <c r="I32" s="28">
        <v>3.2</v>
      </c>
    </row>
    <row r="33" spans="1:9" ht="27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16.62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0.05</v>
      </c>
    </row>
    <row r="34" spans="1:9" ht="25.5" customHeight="1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</v>
      </c>
    </row>
    <row r="35" spans="1:9" ht="15" customHeight="1" hidden="1">
      <c r="A35" s="57" t="s">
        <v>92</v>
      </c>
      <c r="B35" s="28">
        <v>0</v>
      </c>
      <c r="C35" s="28">
        <v>0</v>
      </c>
      <c r="D35" s="28">
        <v>1.72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0.05</v>
      </c>
    </row>
    <row r="36" spans="1:9" ht="38.25">
      <c r="A36" s="60" t="s">
        <v>12</v>
      </c>
      <c r="B36" s="35">
        <f>SUM(B38:B44)</f>
        <v>62355.5</v>
      </c>
      <c r="C36" s="35">
        <f>SUM(C38:C44)</f>
        <v>46701.91</v>
      </c>
      <c r="D36" s="35">
        <f>D37+D39+D40+D41+D43+D44+D38+D42</f>
        <v>49893.15</v>
      </c>
      <c r="E36" s="26">
        <f>$D:$D/$B:$B*100</f>
        <v>80.01403244300825</v>
      </c>
      <c r="F36" s="26">
        <f aca="true" t="shared" si="3" ref="F36:F41">$D:$D/$C:$C*100</f>
        <v>106.83321089008993</v>
      </c>
      <c r="G36" s="35">
        <f>SUM(G37:G44)</f>
        <v>29113.26</v>
      </c>
      <c r="H36" s="26">
        <f>$D:$D/$G:$G*100</f>
        <v>171.37603277681717</v>
      </c>
      <c r="I36" s="35">
        <f>I37+I39+I40+I41+I43+I44+I38+I42</f>
        <v>3778.0200000000004</v>
      </c>
    </row>
    <row r="37" spans="1:9" ht="18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28716.21</v>
      </c>
      <c r="D38" s="28">
        <v>31097.63</v>
      </c>
      <c r="E38" s="26">
        <f aca="true" t="shared" si="4" ref="E38:E47">$D:$D/$B:$B*100</f>
        <v>82.09897402781863</v>
      </c>
      <c r="F38" s="26">
        <f t="shared" si="3"/>
        <v>108.29294673635555</v>
      </c>
      <c r="G38" s="28">
        <v>15637.22</v>
      </c>
      <c r="H38" s="26">
        <f>$D:$D/$G:$G*100</f>
        <v>198.86930029762325</v>
      </c>
      <c r="I38" s="28">
        <v>2099.84</v>
      </c>
    </row>
    <row r="39" spans="1:9" ht="18.75" customHeight="1">
      <c r="A39" s="57" t="s">
        <v>127</v>
      </c>
      <c r="B39" s="28">
        <v>625.82</v>
      </c>
      <c r="C39" s="28">
        <v>560</v>
      </c>
      <c r="D39" s="28">
        <v>917.65</v>
      </c>
      <c r="E39" s="26">
        <f t="shared" si="4"/>
        <v>146.6316193154581</v>
      </c>
      <c r="F39" s="26">
        <f t="shared" si="3"/>
        <v>163.86607142857142</v>
      </c>
      <c r="G39" s="28">
        <v>763.14</v>
      </c>
      <c r="H39" s="26" t="s">
        <v>111</v>
      </c>
      <c r="I39" s="28">
        <v>1.25</v>
      </c>
    </row>
    <row r="40" spans="1:9" ht="76.5">
      <c r="A40" s="57" t="s">
        <v>119</v>
      </c>
      <c r="B40" s="28">
        <v>352.8</v>
      </c>
      <c r="C40" s="28">
        <v>238.70000000000002</v>
      </c>
      <c r="D40" s="28">
        <v>324.2100000000001</v>
      </c>
      <c r="E40" s="26">
        <f t="shared" si="4"/>
        <v>91.89625850340138</v>
      </c>
      <c r="F40" s="26">
        <f t="shared" si="3"/>
        <v>135.82320904901553</v>
      </c>
      <c r="G40" s="28">
        <v>364.8299999999999</v>
      </c>
      <c r="H40" s="26">
        <f>$D:$D/$G:$G*100</f>
        <v>88.86604720006582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11900</v>
      </c>
      <c r="D41" s="28">
        <v>10941.25</v>
      </c>
      <c r="E41" s="26">
        <f t="shared" si="4"/>
        <v>63.040050057530436</v>
      </c>
      <c r="F41" s="26">
        <f t="shared" si="3"/>
        <v>91.94327731092436</v>
      </c>
      <c r="G41" s="28">
        <v>8849.079999999998</v>
      </c>
      <c r="H41" s="26">
        <f>$D:$D/$G:$G*100</f>
        <v>123.64279676531349</v>
      </c>
      <c r="I41" s="28">
        <v>940.64</v>
      </c>
    </row>
    <row r="42" spans="1:9" ht="51">
      <c r="A42" s="57" t="s">
        <v>169</v>
      </c>
      <c r="B42" s="28">
        <v>62.29</v>
      </c>
      <c r="C42" s="28">
        <v>0</v>
      </c>
      <c r="D42" s="28">
        <v>77.52000000000001</v>
      </c>
      <c r="E42" s="26">
        <f t="shared" si="4"/>
        <v>124.45015251244183</v>
      </c>
      <c r="F42" s="26">
        <v>0</v>
      </c>
      <c r="G42" s="28">
        <v>59.62</v>
      </c>
      <c r="H42" s="26">
        <f>$D:$D/$G:$G*100</f>
        <v>130.02348205300237</v>
      </c>
      <c r="I42" s="28">
        <v>60.84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4"/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2995</v>
      </c>
      <c r="D44" s="28">
        <v>3654.9300000000003</v>
      </c>
      <c r="E44" s="26">
        <f t="shared" si="4"/>
        <v>96.47840478943284</v>
      </c>
      <c r="F44" s="26">
        <f>$D:$D/$C:$C*100</f>
        <v>122.03439065108515</v>
      </c>
      <c r="G44" s="28">
        <v>2969.14</v>
      </c>
      <c r="H44" s="26">
        <f>$D:$D/$G:$G*100</f>
        <v>123.09726048620139</v>
      </c>
      <c r="I44" s="28">
        <v>639.78</v>
      </c>
    </row>
    <row r="45" spans="1:9" ht="25.5">
      <c r="A45" s="54" t="s">
        <v>13</v>
      </c>
      <c r="B45" s="27">
        <v>973.2</v>
      </c>
      <c r="C45" s="27">
        <v>912.6</v>
      </c>
      <c r="D45" s="27">
        <v>434.1600000000001</v>
      </c>
      <c r="E45" s="26">
        <f t="shared" si="4"/>
        <v>44.61159062885328</v>
      </c>
      <c r="F45" s="26">
        <f>$D:$D/$C:$C*100</f>
        <v>47.57396449704142</v>
      </c>
      <c r="G45" s="27">
        <v>1543.97</v>
      </c>
      <c r="H45" s="26">
        <f>$D:$D/$G:$G*100</f>
        <v>28.119717352021095</v>
      </c>
      <c r="I45" s="27">
        <v>0.31</v>
      </c>
    </row>
    <row r="46" spans="1:9" ht="28.5" customHeight="1">
      <c r="A46" s="54" t="s">
        <v>192</v>
      </c>
      <c r="B46" s="27">
        <v>722.2400000000001</v>
      </c>
      <c r="C46" s="27">
        <v>471.1500000000001</v>
      </c>
      <c r="D46" s="27">
        <v>1600.21</v>
      </c>
      <c r="E46" s="26">
        <f t="shared" si="4"/>
        <v>221.56208462560917</v>
      </c>
      <c r="F46" s="26">
        <f>$D:$D/$C:$C*100</f>
        <v>339.6391807280059</v>
      </c>
      <c r="G46" s="27">
        <v>1999.39</v>
      </c>
      <c r="H46" s="26">
        <f>$D:$D/$G:$G*100</f>
        <v>80.03491064774757</v>
      </c>
      <c r="I46" s="27">
        <v>363.62</v>
      </c>
    </row>
    <row r="47" spans="1:9" ht="25.5">
      <c r="A47" s="60" t="s">
        <v>14</v>
      </c>
      <c r="B47" s="35">
        <f>B48+B49+B50</f>
        <v>3714</v>
      </c>
      <c r="C47" s="35">
        <f>C48+C49+C50</f>
        <v>3214</v>
      </c>
      <c r="D47" s="35">
        <f>D48+D49+D50</f>
        <v>4411.46</v>
      </c>
      <c r="E47" s="26">
        <f t="shared" si="4"/>
        <v>118.77921378567582</v>
      </c>
      <c r="F47" s="26">
        <f>$D:$D/$C:$C*100</f>
        <v>137.25762289981333</v>
      </c>
      <c r="G47" s="35">
        <f>G48+G49+G50</f>
        <v>3374.8999999999996</v>
      </c>
      <c r="H47" s="26">
        <f>$D:$D/$G:$G*100</f>
        <v>130.71379892737565</v>
      </c>
      <c r="I47" s="35">
        <f>I48+I49+I50</f>
        <v>850.22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7.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 aca="true" t="shared" si="5" ref="F49:F61">$D:$D/$C:$C*100</f>
        <v>64.70397579948141</v>
      </c>
      <c r="G49" s="28">
        <v>134.67</v>
      </c>
      <c r="H49" s="26">
        <f aca="true" t="shared" si="6" ref="H49:H54">$D:$D/$G:$G*100</f>
        <v>1111.7917873319968</v>
      </c>
      <c r="I49" s="28">
        <v>0</v>
      </c>
    </row>
    <row r="50" spans="1:9" ht="63.75" customHeight="1" hidden="1">
      <c r="A50" s="61" t="s">
        <v>93</v>
      </c>
      <c r="B50" s="28">
        <v>1400</v>
      </c>
      <c r="C50" s="28">
        <v>900</v>
      </c>
      <c r="D50" s="28">
        <v>2861.52</v>
      </c>
      <c r="E50" s="26">
        <f aca="true" t="shared" si="7" ref="E50:E55">$D:$D/$B:$B*100</f>
        <v>204.3942857142857</v>
      </c>
      <c r="F50" s="26">
        <f t="shared" si="5"/>
        <v>317.94666666666666</v>
      </c>
      <c r="G50" s="28">
        <v>2827.18</v>
      </c>
      <c r="H50" s="26">
        <f t="shared" si="6"/>
        <v>101.21463790773846</v>
      </c>
      <c r="I50" s="28">
        <v>850.22</v>
      </c>
    </row>
    <row r="51" spans="1:9" ht="54" customHeight="1" hidden="1">
      <c r="A51" s="54" t="s">
        <v>15</v>
      </c>
      <c r="B51" s="35">
        <v>5380.899999999999</v>
      </c>
      <c r="C51" s="35">
        <v>5111.049999999999</v>
      </c>
      <c r="D51" s="35">
        <v>7517.71</v>
      </c>
      <c r="E51" s="26">
        <f t="shared" si="7"/>
        <v>139.71101488598566</v>
      </c>
      <c r="F51" s="26">
        <f t="shared" si="5"/>
        <v>147.08738908834783</v>
      </c>
      <c r="G51" s="35">
        <v>2140.87</v>
      </c>
      <c r="H51" s="26">
        <f t="shared" si="6"/>
        <v>351.1521017156577</v>
      </c>
      <c r="I51" s="27">
        <v>484.45</v>
      </c>
    </row>
    <row r="52" spans="1:9" ht="39" customHeight="1" hidden="1">
      <c r="A52" s="57" t="s">
        <v>128</v>
      </c>
      <c r="B52" s="35"/>
      <c r="C52" s="35"/>
      <c r="D52" s="28"/>
      <c r="E52" s="26" t="e">
        <f t="shared" si="7"/>
        <v>#DIV/0!</v>
      </c>
      <c r="F52" s="26" t="e">
        <f t="shared" si="5"/>
        <v>#DIV/0!</v>
      </c>
      <c r="G52" s="28"/>
      <c r="H52" s="26" t="e">
        <f t="shared" si="6"/>
        <v>#DIV/0!</v>
      </c>
      <c r="I52" s="28"/>
    </row>
    <row r="53" spans="1:9" ht="63.75" customHeight="1" hidden="1">
      <c r="A53" s="57" t="s">
        <v>129</v>
      </c>
      <c r="B53" s="35"/>
      <c r="C53" s="35"/>
      <c r="D53" s="28"/>
      <c r="E53" s="26" t="e">
        <f t="shared" si="7"/>
        <v>#DIV/0!</v>
      </c>
      <c r="F53" s="26" t="e">
        <f t="shared" si="5"/>
        <v>#DIV/0!</v>
      </c>
      <c r="G53" s="28"/>
      <c r="H53" s="26" t="e">
        <f t="shared" si="6"/>
        <v>#DIV/0!</v>
      </c>
      <c r="I53" s="28"/>
    </row>
    <row r="54" spans="1:9" ht="63.75" customHeight="1" hidden="1">
      <c r="A54" s="57" t="s">
        <v>130</v>
      </c>
      <c r="B54" s="35"/>
      <c r="C54" s="35"/>
      <c r="D54" s="28"/>
      <c r="E54" s="26" t="e">
        <f t="shared" si="7"/>
        <v>#DIV/0!</v>
      </c>
      <c r="F54" s="26" t="e">
        <f t="shared" si="5"/>
        <v>#DIV/0!</v>
      </c>
      <c r="G54" s="28"/>
      <c r="H54" s="26" t="e">
        <f t="shared" si="6"/>
        <v>#DIV/0!</v>
      </c>
      <c r="I54" s="28"/>
    </row>
    <row r="55" spans="1:9" ht="63.75" customHeight="1" hidden="1">
      <c r="A55" s="57" t="s">
        <v>131</v>
      </c>
      <c r="B55" s="35"/>
      <c r="C55" s="35"/>
      <c r="D55" s="28"/>
      <c r="E55" s="26" t="e">
        <f t="shared" si="7"/>
        <v>#DIV/0!</v>
      </c>
      <c r="F55" s="26" t="e">
        <f t="shared" si="5"/>
        <v>#DIV/0!</v>
      </c>
      <c r="G55" s="28"/>
      <c r="H55" s="26" t="s">
        <v>112</v>
      </c>
      <c r="I55" s="28"/>
    </row>
    <row r="56" spans="1:9" ht="76.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5"/>
        <v>#DIV/0!</v>
      </c>
      <c r="G56" s="28"/>
      <c r="H56" s="26" t="e">
        <f>$D:$D/$G:$G*100</f>
        <v>#DIV/0!</v>
      </c>
      <c r="I56" s="28"/>
    </row>
    <row r="57" spans="1:9" ht="51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5"/>
        <v>#DIV/0!</v>
      </c>
      <c r="G57" s="28"/>
      <c r="H57" s="26" t="e">
        <f>$D:$D/$G:$G*100</f>
        <v>#DIV/0!</v>
      </c>
      <c r="I57" s="28"/>
    </row>
    <row r="58" spans="1:9" ht="76.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5"/>
        <v>#DIV/0!</v>
      </c>
      <c r="G58" s="28"/>
      <c r="H58" s="26" t="e">
        <f>$D:$D/$G:$G*100</f>
        <v>#DIV/0!</v>
      </c>
      <c r="I58" s="28"/>
    </row>
    <row r="59" spans="1:9" ht="37.5" customHeight="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5"/>
        <v>#DIV/0!</v>
      </c>
      <c r="G59" s="28"/>
      <c r="H59" s="26" t="e">
        <f>$D:$D/$G:$G*100</f>
        <v>#DIV/0!</v>
      </c>
      <c r="I59" s="28"/>
    </row>
    <row r="60" spans="1:9" ht="14.25" customHeight="1" hidden="1">
      <c r="A60" s="57" t="s">
        <v>136</v>
      </c>
      <c r="B60" s="35"/>
      <c r="C60" s="35"/>
      <c r="D60" s="28"/>
      <c r="E60" s="26" t="s">
        <v>111</v>
      </c>
      <c r="F60" s="26" t="e">
        <f t="shared" si="5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8" ref="E61:E69">$D:$D/$B:$B*100</f>
        <v>#DIV/0!</v>
      </c>
      <c r="F61" s="26" t="e">
        <f t="shared" si="5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180</v>
      </c>
      <c r="D62" s="27">
        <v>28.8</v>
      </c>
      <c r="E62" s="26">
        <f t="shared" si="8"/>
        <v>12.91074550589501</v>
      </c>
      <c r="F62" s="26" t="s">
        <v>111</v>
      </c>
      <c r="G62" s="27">
        <v>60.64</v>
      </c>
      <c r="H62" s="26">
        <f aca="true" t="shared" si="9" ref="H62:H68">$D:$D/$G:$G*100</f>
        <v>47.4934036939314</v>
      </c>
      <c r="I62" s="27">
        <v>-0.04</v>
      </c>
    </row>
    <row r="63" spans="1:9" ht="51.75" customHeight="1" hidden="1">
      <c r="A63" s="60" t="s">
        <v>17</v>
      </c>
      <c r="B63" s="35">
        <f>B8+B16+B21+B26+B29+B33+B36+B45+B46+B47+B62+B51</f>
        <v>594668.7899999998</v>
      </c>
      <c r="C63" s="35">
        <f>C8+C16+C21+C26+C29+C33+C36+C45+C46+C47+C62+C51</f>
        <v>408372.12000000005</v>
      </c>
      <c r="D63" s="35">
        <f>D8+D16+D21+D26+D29+D33+D36+D45+D46+D47+D62+D51</f>
        <v>409580.4300000001</v>
      </c>
      <c r="E63" s="26">
        <f t="shared" si="8"/>
        <v>68.87538691916222</v>
      </c>
      <c r="F63" s="26">
        <f aca="true" t="shared" si="10" ref="F63:F68">$D:$D/$C:$C*100</f>
        <v>100.29588454765228</v>
      </c>
      <c r="G63" s="35">
        <f>G8+G16+G21+G26+G29+G33+G36+G45+G46+G47+G62+G51</f>
        <v>300245.69</v>
      </c>
      <c r="H63" s="26">
        <f t="shared" si="9"/>
        <v>136.41509058797817</v>
      </c>
      <c r="I63" s="35">
        <f>I8+I16+I21+I26+I29+I33+I36+I45+I46+I47+I62+I51</f>
        <v>38030.91999999999</v>
      </c>
    </row>
    <row r="64" spans="1:9" ht="12.75">
      <c r="A64" s="60" t="s">
        <v>18</v>
      </c>
      <c r="B64" s="35">
        <f>B65+B71+B70</f>
        <v>2499003.2200000007</v>
      </c>
      <c r="C64" s="35">
        <f>C65+C71+C70</f>
        <v>1390722.8900000001</v>
      </c>
      <c r="D64" s="35">
        <f>D65+D71+D70</f>
        <v>1367685.7300000002</v>
      </c>
      <c r="E64" s="26">
        <f t="shared" si="8"/>
        <v>54.729250408889015</v>
      </c>
      <c r="F64" s="26">
        <f t="shared" si="10"/>
        <v>98.34351184080965</v>
      </c>
      <c r="G64" s="35">
        <f>G65+G71+G70</f>
        <v>1218614.37</v>
      </c>
      <c r="H64" s="26">
        <f t="shared" si="9"/>
        <v>112.23285755279582</v>
      </c>
      <c r="I64" s="35">
        <f>I65+I71+I70</f>
        <v>206061.84999999998</v>
      </c>
    </row>
    <row r="65" spans="1:9" ht="13.5" customHeight="1">
      <c r="A65" s="60" t="s">
        <v>19</v>
      </c>
      <c r="B65" s="35">
        <f>B66+B67+B69+B68</f>
        <v>2501847.5200000005</v>
      </c>
      <c r="C65" s="35">
        <f>C66+C67+C69+C68</f>
        <v>1393567.1900000002</v>
      </c>
      <c r="D65" s="35">
        <f>D66+D67+D69+D68</f>
        <v>1370531.0300000003</v>
      </c>
      <c r="E65" s="26">
        <f t="shared" si="8"/>
        <v>54.78075778175322</v>
      </c>
      <c r="F65" s="26">
        <f t="shared" si="10"/>
        <v>98.34696452633906</v>
      </c>
      <c r="G65" s="35">
        <f>G66+G67+G69+G68</f>
        <v>1221292.1800000002</v>
      </c>
      <c r="H65" s="26">
        <f t="shared" si="9"/>
        <v>112.2197499045642</v>
      </c>
      <c r="I65" s="35">
        <f>I66+I67+I69+I68</f>
        <v>206061.84999999998</v>
      </c>
    </row>
    <row r="66" spans="1:9" ht="14.25" customHeight="1">
      <c r="A66" s="57" t="s">
        <v>108</v>
      </c>
      <c r="B66" s="28">
        <v>485648.01</v>
      </c>
      <c r="C66" s="28">
        <v>360672.61</v>
      </c>
      <c r="D66" s="28">
        <v>360672.61</v>
      </c>
      <c r="E66" s="26">
        <f t="shared" si="8"/>
        <v>74.26625921930577</v>
      </c>
      <c r="F66" s="26">
        <f t="shared" si="10"/>
        <v>100</v>
      </c>
      <c r="G66" s="28">
        <v>349470</v>
      </c>
      <c r="H66" s="26">
        <f t="shared" si="9"/>
        <v>103.20559990843276</v>
      </c>
      <c r="I66" s="28">
        <v>78716.5</v>
      </c>
    </row>
    <row r="67" spans="1:9" ht="12.75">
      <c r="A67" s="57" t="s">
        <v>109</v>
      </c>
      <c r="B67" s="28">
        <v>938021.8400000001</v>
      </c>
      <c r="C67" s="28">
        <v>287555.18</v>
      </c>
      <c r="D67" s="28">
        <v>264519.02</v>
      </c>
      <c r="E67" s="26">
        <f t="shared" si="8"/>
        <v>28.199665372396872</v>
      </c>
      <c r="F67" s="26">
        <f t="shared" si="10"/>
        <v>91.9889601710531</v>
      </c>
      <c r="G67" s="28">
        <v>189675.58000000002</v>
      </c>
      <c r="H67" s="26">
        <f t="shared" si="9"/>
        <v>139.45865883209635</v>
      </c>
      <c r="I67" s="28">
        <v>61607.55</v>
      </c>
    </row>
    <row r="68" spans="1:9" ht="12.75">
      <c r="A68" s="57" t="s">
        <v>110</v>
      </c>
      <c r="B68" s="28">
        <v>1027699.3800000002</v>
      </c>
      <c r="C68" s="28">
        <v>709942.5100000001</v>
      </c>
      <c r="D68" s="28">
        <v>709942.5100000001</v>
      </c>
      <c r="E68" s="26">
        <f t="shared" si="8"/>
        <v>69.08075686491121</v>
      </c>
      <c r="F68" s="26">
        <f t="shared" si="10"/>
        <v>100</v>
      </c>
      <c r="G68" s="28">
        <v>678911.3</v>
      </c>
      <c r="H68" s="26">
        <f t="shared" si="9"/>
        <v>104.57073111023489</v>
      </c>
      <c r="I68" s="28">
        <v>62737.8</v>
      </c>
    </row>
    <row r="69" spans="1:9" ht="12.75">
      <c r="A69" s="2" t="s">
        <v>123</v>
      </c>
      <c r="B69" s="28">
        <v>50478.29</v>
      </c>
      <c r="C69" s="28">
        <v>35396.89</v>
      </c>
      <c r="D69" s="28">
        <v>35396.89</v>
      </c>
      <c r="E69" s="26">
        <f t="shared" si="8"/>
        <v>70.12299743117289</v>
      </c>
      <c r="F69" s="26" t="s">
        <v>111</v>
      </c>
      <c r="G69" s="28">
        <v>3235.3</v>
      </c>
      <c r="H69" s="26" t="s">
        <v>111</v>
      </c>
      <c r="I69" s="28">
        <v>3000</v>
      </c>
    </row>
    <row r="70" spans="1:9" ht="12.75">
      <c r="A70" s="60" t="s">
        <v>113</v>
      </c>
      <c r="B70" s="28">
        <v>0</v>
      </c>
      <c r="C70" s="28">
        <v>0</v>
      </c>
      <c r="D70" s="28">
        <v>0</v>
      </c>
      <c r="E70" s="26" t="s">
        <v>112</v>
      </c>
      <c r="F70" s="26" t="s">
        <v>111</v>
      </c>
      <c r="G70" s="28"/>
      <c r="H70" s="26" t="s">
        <v>112</v>
      </c>
      <c r="I70" s="28">
        <v>0</v>
      </c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>
        <v>0</v>
      </c>
    </row>
    <row r="72" spans="1:9" ht="12.75">
      <c r="A72" s="53" t="s">
        <v>20</v>
      </c>
      <c r="B72" s="35">
        <f>B64+B63</f>
        <v>3093672.0100000007</v>
      </c>
      <c r="C72" s="35">
        <f>C64+C63</f>
        <v>1799095.0100000002</v>
      </c>
      <c r="D72" s="35">
        <f>D64+D63</f>
        <v>1777266.1600000004</v>
      </c>
      <c r="E72" s="26">
        <f>$D:$D/$B:$B*100</f>
        <v>57.44843520111882</v>
      </c>
      <c r="F72" s="26">
        <f>$D:$D/$C:$C*100</f>
        <v>98.78667608555037</v>
      </c>
      <c r="G72" s="35">
        <f>G64+G63</f>
        <v>1518860.06</v>
      </c>
      <c r="H72" s="26">
        <f>$D:$D/$G:$G*100</f>
        <v>117.01316051460333</v>
      </c>
      <c r="I72" s="35">
        <f>I64+I63</f>
        <v>244092.76999999996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216916.53999999998</v>
      </c>
      <c r="C74" s="35">
        <f>C75+C76+C77+C78+C79+C80+C81+C82</f>
        <v>111515.20000000001</v>
      </c>
      <c r="D74" s="35">
        <f>D75+D76+D77+D78+D79+D80+D81+D82</f>
        <v>104149.16</v>
      </c>
      <c r="E74" s="26">
        <f>$D:$D/$B:$B*100</f>
        <v>48.01347098750515</v>
      </c>
      <c r="F74" s="26">
        <f>$D:$D/$C:$C*100</f>
        <v>93.39458656757105</v>
      </c>
      <c r="G74" s="35">
        <f>G75+G76+G77+G78+G79+G80+G81+G82</f>
        <v>77798.4</v>
      </c>
      <c r="H74" s="26">
        <f>$D:$D/$G:$G*100</f>
        <v>133.87056803224746</v>
      </c>
      <c r="I74" s="35">
        <f>I75+I76+I77+I78+I79+I80+I81+I82</f>
        <v>17375.960000000006</v>
      </c>
    </row>
    <row r="75" spans="1:9" ht="14.25" customHeight="1">
      <c r="A75" s="8" t="s">
        <v>24</v>
      </c>
      <c r="B75" s="36">
        <v>2866.7</v>
      </c>
      <c r="C75" s="36">
        <v>1844.8</v>
      </c>
      <c r="D75" s="36">
        <v>1844.77</v>
      </c>
      <c r="E75" s="29">
        <f>$D:$D/$B:$B*100</f>
        <v>64.35169358495831</v>
      </c>
      <c r="F75" s="29">
        <f>$D:$D/$C:$C*100</f>
        <v>99.9983738074588</v>
      </c>
      <c r="G75" s="36">
        <v>1392.5</v>
      </c>
      <c r="H75" s="29">
        <f>$D:$D/$G:$G*100</f>
        <v>132.4789946140036</v>
      </c>
      <c r="I75" s="36">
        <f>D75-август!D75</f>
        <v>209.17000000000007</v>
      </c>
    </row>
    <row r="76" spans="1:9" ht="12.75">
      <c r="A76" s="8" t="s">
        <v>25</v>
      </c>
      <c r="B76" s="36">
        <v>6124.04</v>
      </c>
      <c r="C76" s="36">
        <v>4438.6</v>
      </c>
      <c r="D76" s="36">
        <v>4438.6</v>
      </c>
      <c r="E76" s="29">
        <f>$D:$D/$B:$B*100</f>
        <v>72.47829863946023</v>
      </c>
      <c r="F76" s="29">
        <f>$D:$D/$C:$C*100</f>
        <v>100</v>
      </c>
      <c r="G76" s="36">
        <v>3756.9</v>
      </c>
      <c r="H76" s="29">
        <f>$D:$D/$G:$G*100</f>
        <v>118.14527935265777</v>
      </c>
      <c r="I76" s="36">
        <f>D76-август!D76</f>
        <v>398.90000000000055</v>
      </c>
    </row>
    <row r="77" spans="1:9" ht="25.5">
      <c r="A77" s="8" t="s">
        <v>26</v>
      </c>
      <c r="B77" s="36">
        <v>60759.11</v>
      </c>
      <c r="C77" s="36">
        <v>42940.55</v>
      </c>
      <c r="D77" s="36">
        <v>42382.29</v>
      </c>
      <c r="E77" s="29">
        <f>$D:$D/$B:$B*100</f>
        <v>69.75462609639938</v>
      </c>
      <c r="F77" s="29">
        <f>$D:$D/$C:$C*100</f>
        <v>98.69992349888392</v>
      </c>
      <c r="G77" s="36">
        <v>33299.8</v>
      </c>
      <c r="H77" s="29">
        <f>$D:$D/$G:$G*100</f>
        <v>127.27490855800936</v>
      </c>
      <c r="I77" s="36">
        <f>D77-август!D77</f>
        <v>5080.590000000004</v>
      </c>
    </row>
    <row r="78" spans="1:9" ht="12.75">
      <c r="A78" s="8" t="s">
        <v>72</v>
      </c>
      <c r="B78" s="73">
        <v>28.4</v>
      </c>
      <c r="C78" s="73">
        <v>28.4</v>
      </c>
      <c r="D78" s="73">
        <v>28.4</v>
      </c>
      <c r="E78" s="29">
        <v>0</v>
      </c>
      <c r="F78" s="29">
        <v>0</v>
      </c>
      <c r="G78" s="73">
        <v>0</v>
      </c>
      <c r="H78" s="29">
        <v>0</v>
      </c>
      <c r="I78" s="36">
        <f>D78-август!D78</f>
        <v>0</v>
      </c>
    </row>
    <row r="79" spans="1:9" ht="25.5">
      <c r="A79" s="1" t="s">
        <v>27</v>
      </c>
      <c r="B79" s="28">
        <v>14613.17</v>
      </c>
      <c r="C79" s="28">
        <v>10750.38</v>
      </c>
      <c r="D79" s="28">
        <v>10708.78</v>
      </c>
      <c r="E79" s="29">
        <f>$D:$D/$B:$B*100</f>
        <v>73.28170410663806</v>
      </c>
      <c r="F79" s="29">
        <v>0</v>
      </c>
      <c r="G79" s="28">
        <v>9433.3</v>
      </c>
      <c r="H79" s="29">
        <f>$D:$D/$G:$G*100</f>
        <v>113.52103717680984</v>
      </c>
      <c r="I79" s="36">
        <f>D79-август!D79</f>
        <v>1270.1800000000003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D80-август!D80</f>
        <v>0</v>
      </c>
    </row>
    <row r="81" spans="1:9" ht="12.75">
      <c r="A81" s="8" t="s">
        <v>29</v>
      </c>
      <c r="B81" s="36">
        <v>1000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D81-август!D81</f>
        <v>0</v>
      </c>
    </row>
    <row r="82" spans="1:9" ht="12.75">
      <c r="A82" s="1" t="s">
        <v>30</v>
      </c>
      <c r="B82" s="36">
        <v>131525.12</v>
      </c>
      <c r="C82" s="36">
        <v>51512.47</v>
      </c>
      <c r="D82" s="36">
        <v>44746.32</v>
      </c>
      <c r="E82" s="29">
        <f>$D:$D/$B:$B*100</f>
        <v>34.02112083227903</v>
      </c>
      <c r="F82" s="29">
        <f>$D:$D/$C:$C*100</f>
        <v>86.86502510945408</v>
      </c>
      <c r="G82" s="36">
        <v>29915.9</v>
      </c>
      <c r="H82" s="29">
        <f>$D:$D/$G:$G*100</f>
        <v>149.57370495288458</v>
      </c>
      <c r="I82" s="36">
        <f>D82-август!D82</f>
        <v>10417.120000000003</v>
      </c>
    </row>
    <row r="83" spans="1:9" ht="12.75">
      <c r="A83" s="7" t="s">
        <v>31</v>
      </c>
      <c r="B83" s="27">
        <v>413.8</v>
      </c>
      <c r="C83" s="27">
        <v>223.8</v>
      </c>
      <c r="D83" s="35">
        <v>223.76</v>
      </c>
      <c r="E83" s="26">
        <f>$D:$D/$B:$B*100</f>
        <v>54.07443209279845</v>
      </c>
      <c r="F83" s="26">
        <f>$D:$D/$C:$C*100</f>
        <v>99.98212689901696</v>
      </c>
      <c r="G83" s="35">
        <v>267.1</v>
      </c>
      <c r="H83" s="26">
        <v>0</v>
      </c>
      <c r="I83" s="35">
        <f>D83-август!D83</f>
        <v>22.659999999999997</v>
      </c>
    </row>
    <row r="84" spans="1:9" ht="25.5">
      <c r="A84" s="9" t="s">
        <v>32</v>
      </c>
      <c r="B84" s="27">
        <v>8296.05</v>
      </c>
      <c r="C84" s="27">
        <v>3333.13</v>
      </c>
      <c r="D84" s="27">
        <v>3060.81</v>
      </c>
      <c r="E84" s="26">
        <f>$D:$D/$B:$B*100</f>
        <v>36.89478727828304</v>
      </c>
      <c r="F84" s="26">
        <f>$D:$D/$C:$C*100</f>
        <v>91.82990162399905</v>
      </c>
      <c r="G84" s="27">
        <v>2697.2</v>
      </c>
      <c r="H84" s="26">
        <f>$D:$D/$G:$G*100</f>
        <v>113.48101735132732</v>
      </c>
      <c r="I84" s="35">
        <f>D84-август!D84</f>
        <v>344.50999999999976</v>
      </c>
    </row>
    <row r="85" spans="1:9" ht="12.75">
      <c r="A85" s="7" t="s">
        <v>33</v>
      </c>
      <c r="B85" s="35">
        <f>B86+B87+B88+B89+B90</f>
        <v>366997.46</v>
      </c>
      <c r="C85" s="35">
        <f>C86+C87+C88+C89+C90</f>
        <v>205539.19</v>
      </c>
      <c r="D85" s="35">
        <f>D86+D87+D88+D89+D90</f>
        <v>88030.93</v>
      </c>
      <c r="E85" s="26">
        <f>$D:$D/$B:$B*100</f>
        <v>23.986795439946636</v>
      </c>
      <c r="F85" s="26">
        <f>$D:$D/$C:$C*100</f>
        <v>42.82926774207877</v>
      </c>
      <c r="G85" s="35">
        <f>G86+G87+G88+G89+G90</f>
        <v>67116.5</v>
      </c>
      <c r="H85" s="26">
        <f>$D:$D/$G:$G*100</f>
        <v>131.16138356439922</v>
      </c>
      <c r="I85" s="35">
        <f>D85-август!D85</f>
        <v>11035.630000000005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D86-август!D86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D87-август!D87</f>
        <v>0</v>
      </c>
    </row>
    <row r="88" spans="1:9" ht="12.75">
      <c r="A88" s="8" t="s">
        <v>34</v>
      </c>
      <c r="B88" s="36">
        <v>26139.4</v>
      </c>
      <c r="C88" s="36">
        <v>17393.6</v>
      </c>
      <c r="D88" s="36">
        <v>17393.6</v>
      </c>
      <c r="E88" s="29">
        <f>$D:$D/$B:$B*100</f>
        <v>66.54169567778906</v>
      </c>
      <c r="F88" s="29">
        <v>0</v>
      </c>
      <c r="G88" s="36">
        <v>14527</v>
      </c>
      <c r="H88" s="29">
        <v>0</v>
      </c>
      <c r="I88" s="36">
        <f>D88-август!D88</f>
        <v>2219.999999999998</v>
      </c>
    </row>
    <row r="89" spans="1:9" ht="12.75">
      <c r="A89" s="10" t="s">
        <v>77</v>
      </c>
      <c r="B89" s="28">
        <v>292776.95</v>
      </c>
      <c r="C89" s="28">
        <v>163994.38</v>
      </c>
      <c r="D89" s="28">
        <v>46486.12</v>
      </c>
      <c r="E89" s="29">
        <f>$D:$D/$B:$B*100</f>
        <v>15.877657035500917</v>
      </c>
      <c r="F89" s="29">
        <f>$D:$D/$C:$C*100</f>
        <v>28.346166496681168</v>
      </c>
      <c r="G89" s="28">
        <v>39432.8</v>
      </c>
      <c r="H89" s="29">
        <v>0</v>
      </c>
      <c r="I89" s="36">
        <f>D89-август!D89</f>
        <v>8052.520000000004</v>
      </c>
    </row>
    <row r="90" spans="1:9" ht="12.75">
      <c r="A90" s="8" t="s">
        <v>35</v>
      </c>
      <c r="B90" s="36">
        <v>48081.11</v>
      </c>
      <c r="C90" s="36">
        <v>24151.21</v>
      </c>
      <c r="D90" s="36">
        <v>24151.21</v>
      </c>
      <c r="E90" s="29">
        <f>$D:$D/$B:$B*100</f>
        <v>50.23014235736238</v>
      </c>
      <c r="F90" s="29">
        <f>$D:$D/$C:$C*100</f>
        <v>100</v>
      </c>
      <c r="G90" s="36">
        <v>6880.9</v>
      </c>
      <c r="H90" s="29">
        <f>$D:$D/$G:$G*100</f>
        <v>350.98911479602964</v>
      </c>
      <c r="I90" s="36">
        <f>D90-август!D90</f>
        <v>763.1100000000006</v>
      </c>
    </row>
    <row r="91" spans="1:9" ht="12.75">
      <c r="A91" s="7" t="s">
        <v>36</v>
      </c>
      <c r="B91" s="35">
        <f>B93+B94+B95+B92</f>
        <v>405819.33999999997</v>
      </c>
      <c r="C91" s="35">
        <f>C93+C94+C95+C92</f>
        <v>253104.68</v>
      </c>
      <c r="D91" s="35">
        <f>D93+D94+D95+D92</f>
        <v>198017.84999999998</v>
      </c>
      <c r="E91" s="35">
        <f>E93+E94+E95+E92</f>
        <v>194.4724202019989</v>
      </c>
      <c r="F91" s="26">
        <f>$D:$D/$C:$C*100</f>
        <v>78.23555455394977</v>
      </c>
      <c r="G91" s="35">
        <f>G93+G94+G95+G92</f>
        <v>45872.6</v>
      </c>
      <c r="H91" s="35">
        <f>H93+H94+H95</f>
        <v>771.8612377370928</v>
      </c>
      <c r="I91" s="35">
        <f>D91-август!D91</f>
        <v>37292.74999999997</v>
      </c>
    </row>
    <row r="92" spans="1:9" ht="12.75">
      <c r="A92" s="8" t="s">
        <v>37</v>
      </c>
      <c r="B92" s="72">
        <v>126188.28</v>
      </c>
      <c r="C92" s="72">
        <v>62766.81</v>
      </c>
      <c r="D92" s="72">
        <v>62766.81</v>
      </c>
      <c r="E92" s="49">
        <f aca="true" t="shared" si="11" ref="E92:E98">$D:$D/$B:$B*100</f>
        <v>49.74060190058855</v>
      </c>
      <c r="F92" s="29">
        <v>0</v>
      </c>
      <c r="G92" s="72">
        <v>4638.6</v>
      </c>
      <c r="H92" s="29">
        <v>0</v>
      </c>
      <c r="I92" s="36">
        <f>D92-август!D92</f>
        <v>693.5099999999948</v>
      </c>
    </row>
    <row r="93" spans="1:9" ht="12.75">
      <c r="A93" s="8" t="s">
        <v>38</v>
      </c>
      <c r="B93" s="36">
        <v>27360.05</v>
      </c>
      <c r="C93" s="36">
        <v>13562.05</v>
      </c>
      <c r="D93" s="36">
        <v>12839.2</v>
      </c>
      <c r="E93" s="29">
        <f t="shared" si="11"/>
        <v>46.926814826727295</v>
      </c>
      <c r="F93" s="29">
        <v>0</v>
      </c>
      <c r="G93" s="36">
        <v>94.6</v>
      </c>
      <c r="H93" s="29">
        <v>0</v>
      </c>
      <c r="I93" s="36">
        <f>D93-август!D93</f>
        <v>239.5</v>
      </c>
    </row>
    <row r="94" spans="1:9" ht="12.75">
      <c r="A94" s="8" t="s">
        <v>39</v>
      </c>
      <c r="B94" s="36">
        <v>131313.92</v>
      </c>
      <c r="C94" s="36">
        <v>78798.81</v>
      </c>
      <c r="D94" s="36">
        <v>52107.44</v>
      </c>
      <c r="E94" s="29">
        <f t="shared" si="11"/>
        <v>39.68158135862519</v>
      </c>
      <c r="F94" s="29">
        <f>$D:$D/$C:$C*100</f>
        <v>66.12719151469419</v>
      </c>
      <c r="G94" s="36">
        <v>29304.6</v>
      </c>
      <c r="H94" s="29">
        <f>$D:$D/$G:$G*100</f>
        <v>177.8131760883957</v>
      </c>
      <c r="I94" s="36">
        <f>D94-август!D94</f>
        <v>5347.540000000001</v>
      </c>
    </row>
    <row r="95" spans="1:9" ht="12.75">
      <c r="A95" s="8" t="s">
        <v>40</v>
      </c>
      <c r="B95" s="36">
        <v>120957.09</v>
      </c>
      <c r="C95" s="36">
        <v>97977.01</v>
      </c>
      <c r="D95" s="36">
        <v>70304.4</v>
      </c>
      <c r="E95" s="29">
        <f t="shared" si="11"/>
        <v>58.123422116057846</v>
      </c>
      <c r="F95" s="29">
        <f>$D:$D/$C:$C*100</f>
        <v>71.75601704930575</v>
      </c>
      <c r="G95" s="36">
        <v>11834.8</v>
      </c>
      <c r="H95" s="29">
        <f>$D:$D/$G:$G*100</f>
        <v>594.0480616486971</v>
      </c>
      <c r="I95" s="36">
        <f>D95-август!D95</f>
        <v>31012.199999999997</v>
      </c>
    </row>
    <row r="96" spans="1:9" ht="12.75">
      <c r="A96" s="11" t="s">
        <v>116</v>
      </c>
      <c r="B96" s="35">
        <f>B98+B97</f>
        <v>16459</v>
      </c>
      <c r="C96" s="65">
        <f>C98+C97</f>
        <v>532.02</v>
      </c>
      <c r="D96" s="65">
        <f>D98+D97</f>
        <v>532.02</v>
      </c>
      <c r="E96" s="26">
        <f t="shared" si="11"/>
        <v>3.2323956497964637</v>
      </c>
      <c r="F96" s="26">
        <f>$D:$D/$C:$C*100</f>
        <v>100</v>
      </c>
      <c r="G96" s="65">
        <f>G98</f>
        <v>255</v>
      </c>
      <c r="H96" s="65">
        <f>H98</f>
        <v>0</v>
      </c>
      <c r="I96" s="35">
        <f>D96-август!D96</f>
        <v>107.62</v>
      </c>
    </row>
    <row r="97" spans="1:9" ht="25.5">
      <c r="A97" s="8" t="s">
        <v>148</v>
      </c>
      <c r="B97" s="85">
        <v>1882.5</v>
      </c>
      <c r="C97" s="86">
        <v>532.02</v>
      </c>
      <c r="D97" s="86">
        <v>532.02</v>
      </c>
      <c r="E97" s="29">
        <f t="shared" si="11"/>
        <v>28.261354581673302</v>
      </c>
      <c r="F97" s="29">
        <f>$D:$D/$C:$C*100</f>
        <v>100</v>
      </c>
      <c r="G97" s="86">
        <v>255</v>
      </c>
      <c r="H97" s="29">
        <v>0</v>
      </c>
      <c r="I97" s="36">
        <f>D97-август!D96</f>
        <v>107.62</v>
      </c>
    </row>
    <row r="98" spans="1:9" ht="25.5">
      <c r="A98" s="8" t="s">
        <v>196</v>
      </c>
      <c r="B98" s="85">
        <v>14576.5</v>
      </c>
      <c r="C98" s="86">
        <v>0</v>
      </c>
      <c r="D98" s="86">
        <v>0</v>
      </c>
      <c r="E98" s="29">
        <f t="shared" si="11"/>
        <v>0</v>
      </c>
      <c r="F98" s="29">
        <v>0</v>
      </c>
      <c r="G98" s="86">
        <v>255</v>
      </c>
      <c r="H98" s="29">
        <v>0</v>
      </c>
      <c r="I98" s="36">
        <f>D98-август!D97</f>
        <v>-424.4</v>
      </c>
    </row>
    <row r="99" spans="1:9" ht="12.75">
      <c r="A99" s="11" t="s">
        <v>41</v>
      </c>
      <c r="B99" s="35">
        <f>B100+B101+B102+B104+B105+B103</f>
        <v>1629283.1700000002</v>
      </c>
      <c r="C99" s="35">
        <f>C100+C101+C102+C104+C105+C103</f>
        <v>1089797.06</v>
      </c>
      <c r="D99" s="35">
        <f>D100+D101+D102+D104+D105+D103</f>
        <v>1089535.9200000002</v>
      </c>
      <c r="E99" s="35">
        <f>E100+E101+E104+E105+E102</f>
        <v>319.486594382277</v>
      </c>
      <c r="F99" s="35">
        <f>F100+F101+F104+F105+F102</f>
        <v>499.7664168756607</v>
      </c>
      <c r="G99" s="35">
        <f>G100+G101+G102+G104+G105+G103</f>
        <v>1035871.0000000001</v>
      </c>
      <c r="H99" s="35">
        <f>H100+H101+H104+H105+H102</f>
        <v>528.0162211722757</v>
      </c>
      <c r="I99" s="35">
        <f>D99-август!D99</f>
        <v>106976.31999999995</v>
      </c>
    </row>
    <row r="100" spans="1:9" ht="12.75">
      <c r="A100" s="8" t="s">
        <v>42</v>
      </c>
      <c r="B100" s="36">
        <v>617344.24</v>
      </c>
      <c r="C100" s="36">
        <v>422288.76</v>
      </c>
      <c r="D100" s="36">
        <v>422288.76</v>
      </c>
      <c r="E100" s="29">
        <f aca="true" t="shared" si="12" ref="E100:E112">$D:$D/$B:$B*100</f>
        <v>68.40409817381628</v>
      </c>
      <c r="F100" s="29">
        <f aca="true" t="shared" si="13" ref="F100:F108">$D:$D/$C:$C*100</f>
        <v>100</v>
      </c>
      <c r="G100" s="36">
        <v>429013.2</v>
      </c>
      <c r="H100" s="29">
        <f>$D:$D/$G:$G*100</f>
        <v>98.43257969684849</v>
      </c>
      <c r="I100" s="36">
        <f>D100-август!D100</f>
        <v>44868.859999999986</v>
      </c>
    </row>
    <row r="101" spans="1:9" ht="12.75">
      <c r="A101" s="8" t="s">
        <v>43</v>
      </c>
      <c r="B101" s="36">
        <v>628785.56</v>
      </c>
      <c r="C101" s="36">
        <v>429834.1</v>
      </c>
      <c r="D101" s="36">
        <v>429834.1</v>
      </c>
      <c r="E101" s="29">
        <f t="shared" si="12"/>
        <v>68.35941016202725</v>
      </c>
      <c r="F101" s="29">
        <f t="shared" si="13"/>
        <v>100</v>
      </c>
      <c r="G101" s="36">
        <v>403988.8</v>
      </c>
      <c r="H101" s="29">
        <f>$D:$D/$G:$G*100</f>
        <v>106.39752884238374</v>
      </c>
      <c r="I101" s="36">
        <f>D101-август!D101</f>
        <v>38693.19999999995</v>
      </c>
    </row>
    <row r="102" spans="1:9" ht="12.75">
      <c r="A102" s="8" t="s">
        <v>105</v>
      </c>
      <c r="B102" s="36">
        <v>129811.97</v>
      </c>
      <c r="C102" s="36">
        <v>89409.1</v>
      </c>
      <c r="D102" s="36">
        <v>89409.1</v>
      </c>
      <c r="E102" s="29">
        <f t="shared" si="12"/>
        <v>68.87585174156128</v>
      </c>
      <c r="F102" s="29">
        <f t="shared" si="13"/>
        <v>100</v>
      </c>
      <c r="G102" s="36">
        <v>86938.9</v>
      </c>
      <c r="H102" s="29">
        <v>0</v>
      </c>
      <c r="I102" s="36">
        <f>D102-август!D102</f>
        <v>7984.300000000003</v>
      </c>
    </row>
    <row r="103" spans="1:9" ht="25.5">
      <c r="A103" s="8" t="s">
        <v>125</v>
      </c>
      <c r="B103" s="36">
        <v>2188.12</v>
      </c>
      <c r="C103" s="36">
        <v>720.84</v>
      </c>
      <c r="D103" s="36">
        <v>720.84</v>
      </c>
      <c r="E103" s="29">
        <f t="shared" si="12"/>
        <v>32.943348628045996</v>
      </c>
      <c r="F103" s="29">
        <f t="shared" si="13"/>
        <v>100</v>
      </c>
      <c r="G103" s="36">
        <v>1166.5</v>
      </c>
      <c r="H103" s="29">
        <v>0</v>
      </c>
      <c r="I103" s="36">
        <f>D103-август!D103</f>
        <v>61.54000000000008</v>
      </c>
    </row>
    <row r="104" spans="1:9" ht="12.75">
      <c r="A104" s="8" t="s">
        <v>44</v>
      </c>
      <c r="B104" s="36">
        <v>67157.56</v>
      </c>
      <c r="C104" s="36">
        <v>35746.8</v>
      </c>
      <c r="D104" s="36">
        <v>35746.8</v>
      </c>
      <c r="E104" s="29">
        <f t="shared" si="12"/>
        <v>53.228259037403994</v>
      </c>
      <c r="F104" s="29">
        <f t="shared" si="13"/>
        <v>100</v>
      </c>
      <c r="G104" s="36">
        <v>17105.8</v>
      </c>
      <c r="H104" s="29">
        <f>$D:$D/$G:$G*100</f>
        <v>208.97473371604954</v>
      </c>
      <c r="I104" s="36">
        <f>D104-август!D104</f>
        <v>2659.4000000000015</v>
      </c>
    </row>
    <row r="105" spans="1:9" ht="12.75">
      <c r="A105" s="8" t="s">
        <v>45</v>
      </c>
      <c r="B105" s="36">
        <v>183995.72</v>
      </c>
      <c r="C105" s="36">
        <v>111797.46</v>
      </c>
      <c r="D105" s="28">
        <v>111536.32</v>
      </c>
      <c r="E105" s="29">
        <f t="shared" si="12"/>
        <v>60.61897526746818</v>
      </c>
      <c r="F105" s="29">
        <f t="shared" si="13"/>
        <v>99.76641687566068</v>
      </c>
      <c r="G105" s="28">
        <v>97657.8</v>
      </c>
      <c r="H105" s="29">
        <f>$D:$D/$G:$G*100</f>
        <v>114.21137891699385</v>
      </c>
      <c r="I105" s="36">
        <f>D105-август!D105</f>
        <v>12709.020000000004</v>
      </c>
    </row>
    <row r="106" spans="1:9" ht="25.5">
      <c r="A106" s="11" t="s">
        <v>46</v>
      </c>
      <c r="B106" s="35">
        <f>B107+B108</f>
        <v>270576.08999999997</v>
      </c>
      <c r="C106" s="35">
        <f>C107+C108</f>
        <v>106752.98</v>
      </c>
      <c r="D106" s="35">
        <f>D107+D108</f>
        <v>106752.98</v>
      </c>
      <c r="E106" s="26">
        <f t="shared" si="12"/>
        <v>39.45395914324877</v>
      </c>
      <c r="F106" s="26">
        <f t="shared" si="13"/>
        <v>100</v>
      </c>
      <c r="G106" s="35">
        <f>G107+G108</f>
        <v>79780.5</v>
      </c>
      <c r="H106" s="26">
        <f>$D:$D/$G:$G*100</f>
        <v>133.8083616923935</v>
      </c>
      <c r="I106" s="35">
        <f>D106-август!D106</f>
        <v>16312.880000000005</v>
      </c>
    </row>
    <row r="107" spans="1:9" ht="12.75">
      <c r="A107" s="8" t="s">
        <v>47</v>
      </c>
      <c r="B107" s="36">
        <v>224067.56</v>
      </c>
      <c r="C107" s="36">
        <v>92177.78</v>
      </c>
      <c r="D107" s="36">
        <v>92177.78</v>
      </c>
      <c r="E107" s="29">
        <f t="shared" si="12"/>
        <v>41.13838701148886</v>
      </c>
      <c r="F107" s="29">
        <f t="shared" si="13"/>
        <v>100</v>
      </c>
      <c r="G107" s="36">
        <v>76835.4</v>
      </c>
      <c r="H107" s="29">
        <f>$D:$D/$G:$G*100</f>
        <v>119.96785335925888</v>
      </c>
      <c r="I107" s="36">
        <f>D107-август!D107</f>
        <v>8567.580000000002</v>
      </c>
    </row>
    <row r="108" spans="1:9" ht="25.5">
      <c r="A108" s="8" t="s">
        <v>48</v>
      </c>
      <c r="B108" s="36">
        <v>46508.53</v>
      </c>
      <c r="C108" s="36">
        <v>14575.2</v>
      </c>
      <c r="D108" s="36">
        <v>14575.2</v>
      </c>
      <c r="E108" s="29">
        <f t="shared" si="12"/>
        <v>31.338767318597256</v>
      </c>
      <c r="F108" s="29">
        <f t="shared" si="13"/>
        <v>100</v>
      </c>
      <c r="G108" s="36">
        <v>2945.1</v>
      </c>
      <c r="H108" s="29">
        <v>0</v>
      </c>
      <c r="I108" s="36">
        <f>D108-август!D108</f>
        <v>7745.300000000001</v>
      </c>
    </row>
    <row r="109" spans="1:9" ht="12.75">
      <c r="A109" s="11" t="s">
        <v>97</v>
      </c>
      <c r="B109" s="35">
        <f>B110</f>
        <v>43.8</v>
      </c>
      <c r="C109" s="35">
        <f>C110</f>
        <v>42.45</v>
      </c>
      <c r="D109" s="35">
        <f>D110</f>
        <v>42.45</v>
      </c>
      <c r="E109" s="26">
        <f t="shared" si="12"/>
        <v>96.9178082191781</v>
      </c>
      <c r="F109" s="26">
        <v>0</v>
      </c>
      <c r="G109" s="35">
        <f>G110</f>
        <v>42.5</v>
      </c>
      <c r="H109" s="26">
        <v>0</v>
      </c>
      <c r="I109" s="35">
        <f>D109-август!D109</f>
        <v>-0.04999999999999716</v>
      </c>
    </row>
    <row r="110" spans="1:9" ht="12.75">
      <c r="A110" s="8" t="s">
        <v>98</v>
      </c>
      <c r="B110" s="36">
        <v>43.8</v>
      </c>
      <c r="C110" s="36">
        <v>42.45</v>
      </c>
      <c r="D110" s="36">
        <v>42.45</v>
      </c>
      <c r="E110" s="29">
        <f t="shared" si="12"/>
        <v>96.9178082191781</v>
      </c>
      <c r="F110" s="29">
        <v>0</v>
      </c>
      <c r="G110" s="36">
        <v>42.5</v>
      </c>
      <c r="H110" s="29">
        <v>0</v>
      </c>
      <c r="I110" s="36">
        <f>D110-август!D110</f>
        <v>-0.04999999999999716</v>
      </c>
    </row>
    <row r="111" spans="1:9" ht="12.75">
      <c r="A111" s="11" t="s">
        <v>49</v>
      </c>
      <c r="B111" s="35">
        <f>B112+B113+B114+B115+B116</f>
        <v>132767.74</v>
      </c>
      <c r="C111" s="35">
        <f>C112+C113+C114+C115+C116</f>
        <v>72473.56</v>
      </c>
      <c r="D111" s="35">
        <f>D112+D113+D114+D115+D116</f>
        <v>72453.8</v>
      </c>
      <c r="E111" s="26">
        <f t="shared" si="12"/>
        <v>54.57184102101912</v>
      </c>
      <c r="F111" s="26">
        <f>$D:$D/$C:$C*100</f>
        <v>99.97273488428057</v>
      </c>
      <c r="G111" s="35">
        <f>G112+G113+G114+G115+G116</f>
        <v>78592.9</v>
      </c>
      <c r="H111" s="26">
        <v>0</v>
      </c>
      <c r="I111" s="35">
        <f>D111-август!D111</f>
        <v>4068.100000000006</v>
      </c>
    </row>
    <row r="112" spans="1:9" ht="12.75">
      <c r="A112" s="8" t="s">
        <v>50</v>
      </c>
      <c r="B112" s="36">
        <v>3162.5</v>
      </c>
      <c r="C112" s="36">
        <v>1885.55</v>
      </c>
      <c r="D112" s="36">
        <v>1882.44</v>
      </c>
      <c r="E112" s="29">
        <f t="shared" si="12"/>
        <v>59.52379446640317</v>
      </c>
      <c r="F112" s="29">
        <v>0</v>
      </c>
      <c r="G112" s="36">
        <v>1497.4</v>
      </c>
      <c r="H112" s="29">
        <v>0</v>
      </c>
      <c r="I112" s="36">
        <f>D112-август!D112</f>
        <v>233.44000000000005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 t="e">
        <f>$D:$D/$G:$G*100</f>
        <v>#DIV/0!</v>
      </c>
      <c r="I113" s="36">
        <f>D113-август!D113</f>
        <v>0</v>
      </c>
    </row>
    <row r="114" spans="1:9" ht="12.75">
      <c r="A114" s="8" t="s">
        <v>52</v>
      </c>
      <c r="B114" s="36">
        <v>82324.08</v>
      </c>
      <c r="C114" s="36">
        <v>41721.74</v>
      </c>
      <c r="D114" s="36">
        <v>41721.74</v>
      </c>
      <c r="E114" s="29">
        <f>$D:$D/$B:$B*100</f>
        <v>50.679873980978584</v>
      </c>
      <c r="F114" s="29">
        <f>$D:$D/$C:$C*100</f>
        <v>100</v>
      </c>
      <c r="G114" s="36">
        <v>20197.5</v>
      </c>
      <c r="H114" s="29">
        <v>0</v>
      </c>
      <c r="I114" s="36">
        <f>D114-август!D114</f>
        <v>3464.1399999999994</v>
      </c>
    </row>
    <row r="115" spans="1:9" ht="12.75">
      <c r="A115" s="8" t="s">
        <v>53</v>
      </c>
      <c r="B115" s="28">
        <v>45150.36</v>
      </c>
      <c r="C115" s="28">
        <v>27567.13</v>
      </c>
      <c r="D115" s="28">
        <v>27550.48</v>
      </c>
      <c r="E115" s="29">
        <f>$D:$D/$B:$B*100</f>
        <v>61.019402724585134</v>
      </c>
      <c r="F115" s="29">
        <v>0</v>
      </c>
      <c r="G115" s="28">
        <v>55296.5</v>
      </c>
      <c r="H115" s="29">
        <v>0</v>
      </c>
      <c r="I115" s="36">
        <f>D115-август!D115</f>
        <v>197.1800000000003</v>
      </c>
    </row>
    <row r="116" spans="1:9" ht="12.75">
      <c r="A116" s="8" t="s">
        <v>54</v>
      </c>
      <c r="B116" s="36">
        <v>2130.8</v>
      </c>
      <c r="C116" s="36">
        <v>1299.14</v>
      </c>
      <c r="D116" s="36">
        <v>1299.14</v>
      </c>
      <c r="E116" s="29">
        <f>$D:$D/$B:$B*100</f>
        <v>60.96958888680308</v>
      </c>
      <c r="F116" s="29">
        <f>$D:$D/$C:$C*100</f>
        <v>100</v>
      </c>
      <c r="G116" s="36">
        <v>1601.5</v>
      </c>
      <c r="H116" s="29">
        <f>$D:$D/$G:$G*100</f>
        <v>81.12019981267562</v>
      </c>
      <c r="I116" s="36">
        <f>D116-август!D116</f>
        <v>173.34000000000015</v>
      </c>
    </row>
    <row r="117" spans="1:9" ht="12.75">
      <c r="A117" s="11" t="s">
        <v>61</v>
      </c>
      <c r="B117" s="27">
        <f>B118+B119+B120</f>
        <v>86826.34</v>
      </c>
      <c r="C117" s="27">
        <f>C118+C119+C120</f>
        <v>56568.57000000001</v>
      </c>
      <c r="D117" s="27">
        <f>D118+D119+D120</f>
        <v>56507.350000000006</v>
      </c>
      <c r="E117" s="26">
        <f>$D:$D/$B:$B*100</f>
        <v>65.08088444128822</v>
      </c>
      <c r="F117" s="26">
        <f>$D:$D/$C:$C*100</f>
        <v>99.89177735976003</v>
      </c>
      <c r="G117" s="27">
        <f>G118+G119+G120</f>
        <v>47407.9</v>
      </c>
      <c r="H117" s="26">
        <f>$D:$D/$G:$G*100</f>
        <v>119.19395290658308</v>
      </c>
      <c r="I117" s="35">
        <f>D117-август!D117</f>
        <v>6901.450000000004</v>
      </c>
    </row>
    <row r="118" spans="1:9" ht="12.75">
      <c r="A118" s="42" t="s">
        <v>62</v>
      </c>
      <c r="B118" s="28">
        <v>65627.9</v>
      </c>
      <c r="C118" s="28">
        <v>48520.4</v>
      </c>
      <c r="D118" s="28">
        <v>48520.4</v>
      </c>
      <c r="E118" s="29">
        <f>$D:$D/$B:$B*100</f>
        <v>73.93258050310921</v>
      </c>
      <c r="F118" s="29">
        <f>$D:$D/$C:$C*100</f>
        <v>100</v>
      </c>
      <c r="G118" s="28">
        <v>39435</v>
      </c>
      <c r="H118" s="29">
        <v>0</v>
      </c>
      <c r="I118" s="36">
        <f>D118-август!D118</f>
        <v>5712.0999999999985</v>
      </c>
    </row>
    <row r="119" spans="1:9" ht="24.75" customHeight="1">
      <c r="A119" s="12" t="s">
        <v>63</v>
      </c>
      <c r="B119" s="28">
        <v>17425.7</v>
      </c>
      <c r="C119" s="28">
        <v>5238.83</v>
      </c>
      <c r="D119" s="28">
        <v>5238.8</v>
      </c>
      <c r="E119" s="29">
        <v>0</v>
      </c>
      <c r="F119" s="29">
        <v>0</v>
      </c>
      <c r="G119" s="28">
        <v>5377</v>
      </c>
      <c r="H119" s="29">
        <v>0</v>
      </c>
      <c r="I119" s="36">
        <f>D119-август!D119</f>
        <v>851.6999999999998</v>
      </c>
    </row>
    <row r="120" spans="1:9" ht="25.5">
      <c r="A120" s="12" t="s">
        <v>73</v>
      </c>
      <c r="B120" s="28">
        <v>3772.74</v>
      </c>
      <c r="C120" s="28">
        <v>2809.34</v>
      </c>
      <c r="D120" s="28">
        <v>2748.15</v>
      </c>
      <c r="E120" s="29">
        <f>$D:$D/$B:$B*100</f>
        <v>72.84228438747436</v>
      </c>
      <c r="F120" s="29">
        <f>$D:$D/$C:$C*100</f>
        <v>97.8219083485801</v>
      </c>
      <c r="G120" s="28">
        <v>2595.9</v>
      </c>
      <c r="H120" s="29">
        <v>0</v>
      </c>
      <c r="I120" s="36">
        <f>D120-август!D120</f>
        <v>337.6500000000001</v>
      </c>
    </row>
    <row r="121" spans="1:9" ht="26.25" customHeight="1">
      <c r="A121" s="13" t="s">
        <v>80</v>
      </c>
      <c r="B121" s="27">
        <f>B122</f>
        <v>100</v>
      </c>
      <c r="C121" s="27">
        <f>C122</f>
        <v>14.9</v>
      </c>
      <c r="D121" s="27">
        <f>D122</f>
        <v>14.9</v>
      </c>
      <c r="E121" s="29">
        <f>$D:$D/$B:$B*100</f>
        <v>14.899999999999999</v>
      </c>
      <c r="F121" s="29">
        <v>0</v>
      </c>
      <c r="G121" s="27">
        <f>G122</f>
        <v>82.8</v>
      </c>
      <c r="H121" s="29">
        <v>0</v>
      </c>
      <c r="I121" s="36">
        <f>D121-август!D121</f>
        <v>14.9</v>
      </c>
    </row>
    <row r="122" spans="1:9" ht="13.5" customHeight="1">
      <c r="A122" s="12" t="s">
        <v>81</v>
      </c>
      <c r="B122" s="28">
        <v>100</v>
      </c>
      <c r="C122" s="28">
        <v>14.9</v>
      </c>
      <c r="D122" s="28">
        <v>14.9</v>
      </c>
      <c r="E122" s="29">
        <f>$D:$D/$B:$B*100</f>
        <v>14.899999999999999</v>
      </c>
      <c r="F122" s="29">
        <v>0</v>
      </c>
      <c r="G122" s="28">
        <v>82.8</v>
      </c>
      <c r="H122" s="29">
        <v>0</v>
      </c>
      <c r="I122" s="36">
        <f>D122-август!D122</f>
        <v>14.9</v>
      </c>
    </row>
    <row r="123" spans="1:9" ht="18" customHeight="1">
      <c r="A123" s="14" t="s">
        <v>55</v>
      </c>
      <c r="B123" s="35">
        <f>B74+B83+B84+B85+B91+B99+B106+B109+B111+B117+B121+B96</f>
        <v>3134499.33</v>
      </c>
      <c r="C123" s="35">
        <f>C74+C83+C84+C85+C91+C99+C106+C109+C111+C117+C121+C96</f>
        <v>1899897.54</v>
      </c>
      <c r="D123" s="35">
        <f>D74+D83+D84+D85+D91+D99+D106+D109+D111+D117+D121+D96</f>
        <v>1719321.9300000002</v>
      </c>
      <c r="E123" s="26">
        <f>$D:$D/$B:$B*100</f>
        <v>54.851564763295066</v>
      </c>
      <c r="F123" s="26">
        <f>$D:$D/$C:$C*100</f>
        <v>90.49550798407793</v>
      </c>
      <c r="G123" s="35">
        <f>G74+G83+G84+G85+G91+G99+G106+G109+G111+G117+G121+G96</f>
        <v>1435784.4</v>
      </c>
      <c r="H123" s="26">
        <f>$D:$D/$G:$G*100</f>
        <v>119.74791828076697</v>
      </c>
      <c r="I123" s="35">
        <f>D123-август!D123</f>
        <v>200452.7300000002</v>
      </c>
    </row>
    <row r="124" spans="1:9" ht="21.75" customHeight="1">
      <c r="A124" s="15" t="s">
        <v>56</v>
      </c>
      <c r="B124" s="30">
        <f>B72-B123</f>
        <v>-40827.31999999937</v>
      </c>
      <c r="C124" s="30">
        <f>C72-C123</f>
        <v>-100802.5299999998</v>
      </c>
      <c r="D124" s="30">
        <f>D72-D123</f>
        <v>57944.230000000214</v>
      </c>
      <c r="E124" s="30"/>
      <c r="F124" s="30"/>
      <c r="G124" s="30">
        <v>59186.870000000345</v>
      </c>
      <c r="H124" s="30"/>
      <c r="I124" s="35">
        <f>D124-август!D124</f>
        <v>43640.03000000026</v>
      </c>
    </row>
    <row r="125" spans="1:9" ht="24" customHeight="1">
      <c r="A125" s="1" t="s">
        <v>57</v>
      </c>
      <c r="B125" s="28" t="s">
        <v>163</v>
      </c>
      <c r="C125" s="28"/>
      <c r="D125" s="28" t="s">
        <v>195</v>
      </c>
      <c r="E125" s="28"/>
      <c r="F125" s="28"/>
      <c r="G125" s="28" t="s">
        <v>153</v>
      </c>
      <c r="H125" s="27"/>
      <c r="I125" s="36"/>
    </row>
    <row r="126" spans="1:9" ht="12.75">
      <c r="A126" s="3" t="s">
        <v>58</v>
      </c>
      <c r="B126" s="27">
        <f>B128+B129</f>
        <v>7160.3</v>
      </c>
      <c r="C126" s="27">
        <f>C128+C129</f>
        <v>0</v>
      </c>
      <c r="D126" s="27">
        <f>D128+D129</f>
        <v>60093.4</v>
      </c>
      <c r="E126" s="27"/>
      <c r="F126" s="27"/>
      <c r="G126" s="27">
        <f>G128+G129</f>
        <v>64867.8</v>
      </c>
      <c r="H126" s="27"/>
      <c r="I126" s="35">
        <f>D126-август!D126</f>
        <v>23640.049999999996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D127-август!D127</f>
        <v>0</v>
      </c>
    </row>
    <row r="128" spans="1:9" ht="12.75">
      <c r="A128" s="5" t="s">
        <v>59</v>
      </c>
      <c r="B128" s="28">
        <f>июнь!B126</f>
        <v>0</v>
      </c>
      <c r="C128" s="28"/>
      <c r="D128" s="28">
        <v>21649.72</v>
      </c>
      <c r="E128" s="28"/>
      <c r="F128" s="28"/>
      <c r="G128" s="28">
        <v>28656</v>
      </c>
      <c r="H128" s="37"/>
      <c r="I128" s="36">
        <f>D128-август!D128</f>
        <v>4822.889999999999</v>
      </c>
    </row>
    <row r="129" spans="1:9" ht="12.75">
      <c r="A129" s="1" t="s">
        <v>60</v>
      </c>
      <c r="B129" s="28">
        <f>Январь!B131</f>
        <v>7160.3</v>
      </c>
      <c r="C129" s="28"/>
      <c r="D129" s="28">
        <v>38443.68</v>
      </c>
      <c r="E129" s="28"/>
      <c r="F129" s="28"/>
      <c r="G129" s="28">
        <v>36211.8</v>
      </c>
      <c r="H129" s="37"/>
      <c r="I129" s="36">
        <f>D129-август!D129</f>
        <v>18817.16</v>
      </c>
    </row>
    <row r="130" spans="1:9" ht="12.75">
      <c r="A130" s="3" t="s">
        <v>99</v>
      </c>
      <c r="B130" s="44">
        <f>B131-B132</f>
        <v>-20000</v>
      </c>
      <c r="C130" s="41"/>
      <c r="D130" s="44">
        <f>D131-D132</f>
        <v>-20000</v>
      </c>
      <c r="E130" s="27"/>
      <c r="F130" s="27"/>
      <c r="G130" s="44">
        <f>G131-G132</f>
        <v>-30900</v>
      </c>
      <c r="H130" s="74"/>
      <c r="I130" s="35">
        <f>D130-август!D130</f>
        <v>-20000</v>
      </c>
    </row>
    <row r="131" spans="1:9" ht="12.75">
      <c r="A131" s="2" t="s">
        <v>100</v>
      </c>
      <c r="B131" s="45">
        <f>июнь!B129</f>
        <v>18682.6</v>
      </c>
      <c r="C131" s="38"/>
      <c r="D131" s="45">
        <v>0</v>
      </c>
      <c r="E131" s="28"/>
      <c r="F131" s="28"/>
      <c r="G131" s="45">
        <v>0</v>
      </c>
      <c r="H131" s="37"/>
      <c r="I131" s="36">
        <f>D131-август!D131</f>
        <v>0</v>
      </c>
    </row>
    <row r="132" spans="1:9" ht="12.75">
      <c r="A132" s="2" t="s">
        <v>101</v>
      </c>
      <c r="B132" s="45">
        <f>июнь!B130</f>
        <v>38682.6</v>
      </c>
      <c r="C132" s="38"/>
      <c r="D132" s="45">
        <v>20000</v>
      </c>
      <c r="E132" s="28"/>
      <c r="F132" s="28"/>
      <c r="G132" s="45">
        <v>30900</v>
      </c>
      <c r="H132" s="37"/>
      <c r="I132" s="36">
        <f>D132-август!D132</f>
        <v>20000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1.5">
      <c r="A138" s="77" t="s">
        <v>103</v>
      </c>
      <c r="C138" s="24" t="s">
        <v>145</v>
      </c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155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68</v>
      </c>
      <c r="E4" s="18" t="s">
        <v>66</v>
      </c>
      <c r="F4" s="18" t="s">
        <v>69</v>
      </c>
      <c r="G4" s="18" t="s">
        <v>158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156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127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119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120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121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122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129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137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123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-16534.160000000007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D74-сентябрь!D75</f>
        <v>-190.8699999999999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D75-сентябрь!D76</f>
        <v>-219.30000000000018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D76-сентябрь!D77</f>
        <v>-4355.590000000004</v>
      </c>
    </row>
    <row r="77" spans="1:9" ht="12.75">
      <c r="A77" s="8" t="s">
        <v>72</v>
      </c>
      <c r="B77" s="73">
        <v>30.1</v>
      </c>
      <c r="C77" s="73">
        <v>0</v>
      </c>
      <c r="D77" s="73">
        <v>0</v>
      </c>
      <c r="E77" s="29">
        <v>0</v>
      </c>
      <c r="F77" s="29">
        <v>0</v>
      </c>
      <c r="G77" s="73">
        <v>0</v>
      </c>
      <c r="H77" s="29">
        <v>0</v>
      </c>
      <c r="I77" s="36">
        <f>D77-сентябрь!D78</f>
        <v>-28.4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D78-сентябрь!D79</f>
        <v>-535.880000000001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D79-сентябрь!D80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D80-сентябрь!D81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D81-сентябрь!D82</f>
        <v>-11204.120000000003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D82-сентябрь!D83</f>
        <v>78.04000000000002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D83-сентябрь!D84</f>
        <v>-83.71000000000004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D84-сентябрь!D85</f>
        <v>3766.3699999999953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D85-сентябрь!D86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D86-сентябрь!D87</f>
        <v>6275.8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D87-сентябрь!D88</f>
        <v>-882.3999999999978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D88-сентябрь!D89</f>
        <v>-389.22000000000116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D89-сентябрь!D90</f>
        <v>-1237.8099999999977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D90-сентябрь!D91</f>
        <v>-123401.54999999997</v>
      </c>
    </row>
    <row r="91" spans="1:9" ht="12.75">
      <c r="A91" s="8" t="s">
        <v>37</v>
      </c>
      <c r="B91" s="72">
        <v>100266.2</v>
      </c>
      <c r="C91" s="72">
        <v>23141.6</v>
      </c>
      <c r="D91" s="72">
        <v>21198.4</v>
      </c>
      <c r="E91" s="49">
        <f aca="true" t="shared" si="1" ref="E91:E96">$D:$D/$B:$B*100</f>
        <v>21.142119677418712</v>
      </c>
      <c r="F91" s="29">
        <v>0</v>
      </c>
      <c r="G91" s="72">
        <v>132228.6</v>
      </c>
      <c r="H91" s="29">
        <v>0</v>
      </c>
      <c r="I91" s="36">
        <f>D91-сентябрь!D92</f>
        <v>-41568.409999999996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D92-сентябрь!D93</f>
        <v>-5636.000000000001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D93-сентябрь!D94</f>
        <v>-19116.14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D94-сентябрь!D95</f>
        <v>-57080.99999999999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D95-сентябрь!D96</f>
        <v>-22.819999999999993</v>
      </c>
    </row>
    <row r="96" spans="1:9" ht="25.5">
      <c r="A96" s="8" t="s">
        <v>148</v>
      </c>
      <c r="B96" s="85">
        <v>1768.4</v>
      </c>
      <c r="C96" s="86">
        <v>509.2</v>
      </c>
      <c r="D96" s="86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D96-сентябрь!D98</f>
        <v>509.2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D97-сентябрь!D99</f>
        <v>68410.2799999998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D98-сентябрь!D100</f>
        <v>51877.73999999999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D99-сентябрь!D101</f>
        <v>26538.300000000047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D100-сентябрь!D102</f>
        <v>7737</v>
      </c>
    </row>
    <row r="101" spans="1:9" ht="25.5">
      <c r="A101" s="8" t="s">
        <v>125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D101-сентябрь!D103</f>
        <v>544.16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D102-сентябрь!D104</f>
        <v>-16035.400000000001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D103-сентябрь!D105</f>
        <v>-2251.520000000004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D104-сентябрь!D106</f>
        <v>-17551.78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D105-сентябрь!D107</f>
        <v>-6415.080000000002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D106-сентябрь!D108</f>
        <v>-11136.7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D107-сентябрь!D109</f>
        <v>0.04999999999999716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D108-сентябрь!D110</f>
        <v>0.04999999999999716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D109-сентябрь!D111</f>
        <v>31874.79999999999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D110-сентябрь!D112</f>
        <v>-127.03999999999996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D111-сентябрь!D113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D112-сентябрь!D114</f>
        <v>-13192.64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D113-сентябрь!D115</f>
        <v>44769.42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D114-сентябрь!D116</f>
        <v>425.05999999999995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D115-сентябрь!D117</f>
        <v>-3144.1500000000087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D116-сентябрь!D118</f>
        <v>-3887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D117-сентябрь!D119</f>
        <v>620.3000000000002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D118-сентябрь!D120</f>
        <v>122.54999999999973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D119-сентябрь!D121</f>
        <v>67.89999999999999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D120-сентябрь!D122</f>
        <v>67.89999999999999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D121-сентябрь!D123</f>
        <v>-56540.730000000214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6"/>
      <c r="F122" s="76"/>
      <c r="G122" s="30">
        <f>G71-G121</f>
        <v>99946.82999999961</v>
      </c>
      <c r="H122" s="76"/>
      <c r="I122" s="35">
        <f>D122-сентябрь!D124</f>
        <v>19578.57999999984</v>
      </c>
    </row>
    <row r="123" spans="1:9" ht="24" customHeight="1">
      <c r="A123" s="1" t="s">
        <v>57</v>
      </c>
      <c r="B123" s="28" t="s">
        <v>126</v>
      </c>
      <c r="C123" s="45"/>
      <c r="D123" s="45" t="s">
        <v>154</v>
      </c>
      <c r="E123" s="45"/>
      <c r="F123" s="45"/>
      <c r="G123" s="45"/>
      <c r="H123" s="44"/>
      <c r="I123" s="75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4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87"/>
      <c r="C131" s="87"/>
      <c r="D131" s="87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7" t="s">
        <v>144</v>
      </c>
      <c r="C136" s="24" t="s">
        <v>145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159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156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127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119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120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121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122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8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128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129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134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137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8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8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8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8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123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8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148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126</v>
      </c>
      <c r="C123" s="28"/>
      <c r="D123" s="28" t="s">
        <v>161</v>
      </c>
      <c r="E123" s="28"/>
      <c r="F123" s="28"/>
      <c r="G123" s="28" t="s">
        <v>124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8" t="s">
        <v>102</v>
      </c>
      <c r="B1" s="98"/>
      <c r="C1" s="98"/>
      <c r="D1" s="98"/>
      <c r="E1" s="98"/>
      <c r="F1" s="98"/>
      <c r="G1" s="31"/>
    </row>
    <row r="2" spans="1:7" ht="15">
      <c r="A2" s="99" t="s">
        <v>162</v>
      </c>
      <c r="B2" s="99"/>
      <c r="C2" s="99"/>
      <c r="D2" s="99"/>
      <c r="E2" s="99"/>
      <c r="F2" s="99"/>
      <c r="G2" s="32"/>
    </row>
    <row r="3" spans="1:7" ht="5.25" customHeight="1" hidden="1">
      <c r="A3" s="100" t="s">
        <v>0</v>
      </c>
      <c r="B3" s="100"/>
      <c r="C3" s="100"/>
      <c r="D3" s="100"/>
      <c r="E3" s="100"/>
      <c r="F3" s="100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138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6" t="s">
        <v>3</v>
      </c>
      <c r="B6" s="107"/>
      <c r="C6" s="107"/>
      <c r="D6" s="107"/>
      <c r="E6" s="107"/>
      <c r="F6" s="107"/>
      <c r="G6" s="108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156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117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118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127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119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120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141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121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122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128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129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130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131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132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133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134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135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136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137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123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5" t="s">
        <v>22</v>
      </c>
      <c r="B71" s="96"/>
      <c r="C71" s="96"/>
      <c r="D71" s="96"/>
      <c r="E71" s="96"/>
      <c r="F71" s="96"/>
      <c r="G71" s="97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148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126</v>
      </c>
      <c r="C122" s="28" t="s">
        <v>163</v>
      </c>
      <c r="D122" s="28"/>
      <c r="E122" s="28" t="s">
        <v>126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140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172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173</v>
      </c>
      <c r="D4" s="18" t="s">
        <v>68</v>
      </c>
      <c r="E4" s="18" t="s">
        <v>66</v>
      </c>
      <c r="F4" s="18" t="s">
        <v>69</v>
      </c>
      <c r="G4" s="18" t="s">
        <v>166</v>
      </c>
      <c r="H4" s="18" t="s">
        <v>65</v>
      </c>
      <c r="I4" s="18" t="s">
        <v>71</v>
      </c>
    </row>
    <row r="5" spans="1:9" ht="12.75">
      <c r="A5" s="89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4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167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168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117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118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127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119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120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169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121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128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129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131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132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133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134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135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136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137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123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0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0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5" t="s">
        <v>22</v>
      </c>
      <c r="B79" s="96"/>
      <c r="C79" s="96"/>
      <c r="D79" s="96"/>
      <c r="E79" s="96"/>
      <c r="F79" s="96"/>
      <c r="G79" s="96"/>
      <c r="H79" s="96"/>
      <c r="I79" s="97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148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163</v>
      </c>
      <c r="C130" s="28"/>
      <c r="D130" s="28" t="s">
        <v>171</v>
      </c>
      <c r="E130" s="28"/>
      <c r="F130" s="28"/>
      <c r="G130" s="28" t="s">
        <v>171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140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175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127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119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120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141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121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122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128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129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130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131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132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134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137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123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148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163</v>
      </c>
      <c r="C122" s="28"/>
      <c r="D122" s="28" t="s">
        <v>176</v>
      </c>
      <c r="E122" s="28"/>
      <c r="F122" s="28"/>
      <c r="G122" s="28" t="s">
        <v>142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140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177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178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167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168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117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127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119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169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121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122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128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129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130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131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123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148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125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163</v>
      </c>
      <c r="C124" s="28"/>
      <c r="D124" s="28" t="s">
        <v>179</v>
      </c>
      <c r="E124" s="28"/>
      <c r="F124" s="28"/>
      <c r="G124" s="28" t="s">
        <v>143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140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146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68</v>
      </c>
      <c r="E4" s="18" t="s">
        <v>66</v>
      </c>
      <c r="F4" s="18" t="s">
        <v>69</v>
      </c>
      <c r="G4" s="18" t="s">
        <v>138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117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118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127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119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120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141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121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122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128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129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130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131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132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133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134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135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136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137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123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125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126</v>
      </c>
      <c r="C123" s="28"/>
      <c r="D123" s="28" t="s">
        <v>149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144</v>
      </c>
      <c r="C136" s="24" t="s">
        <v>145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180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181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 aca="true" t="shared" si="0" ref="E7:E32">$D:$D/$B:$B*100</f>
        <v>41.206979538368955</v>
      </c>
      <c r="F7" s="26">
        <f aca="true" t="shared" si="1" ref="F7:F30">$D:$D/$C:$C*100</f>
        <v>108.20655189864917</v>
      </c>
      <c r="G7" s="35">
        <f>G8+G16+G21+G26+G29+G33+G36+G45+G46+G47+G51+G62</f>
        <v>154661.89</v>
      </c>
      <c r="H7" s="26">
        <f aca="true" t="shared" si="2" ref="H7:H14"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 t="shared" si="0"/>
        <v>33.15381086818675</v>
      </c>
      <c r="F8" s="26">
        <f t="shared" si="1"/>
        <v>95.02598906286183</v>
      </c>
      <c r="G8" s="26">
        <f>G9+G10</f>
        <v>99771.58</v>
      </c>
      <c r="H8" s="26">
        <f t="shared" si="2"/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 t="shared" si="0"/>
        <v>41.27999432619642</v>
      </c>
      <c r="F9" s="26">
        <f t="shared" si="1"/>
        <v>106.25537525354969</v>
      </c>
      <c r="G9" s="27">
        <v>5598.77</v>
      </c>
      <c r="H9" s="26">
        <f t="shared" si="2"/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 t="shared" si="0"/>
        <v>32.82022062924314</v>
      </c>
      <c r="F10" s="26">
        <f t="shared" si="1"/>
        <v>94.51027499347914</v>
      </c>
      <c r="G10" s="47">
        <f>G11+G12+G13+G14</f>
        <v>94172.81</v>
      </c>
      <c r="H10" s="48">
        <f t="shared" si="2"/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 t="shared" si="0"/>
        <v>33.283389641359726</v>
      </c>
      <c r="F11" s="26">
        <f t="shared" si="1"/>
        <v>94.0259474940334</v>
      </c>
      <c r="G11" s="28">
        <v>91807.69</v>
      </c>
      <c r="H11" s="26">
        <f t="shared" si="2"/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 t="shared" si="0"/>
        <v>24.081206669482892</v>
      </c>
      <c r="F12" s="26">
        <f t="shared" si="1"/>
        <v>228.56132075471697</v>
      </c>
      <c r="G12" s="28">
        <v>473.37</v>
      </c>
      <c r="H12" s="26">
        <f t="shared" si="2"/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 t="shared" si="0"/>
        <v>30.214774053693517</v>
      </c>
      <c r="F13" s="26">
        <f t="shared" si="1"/>
        <v>356.6889763779527</v>
      </c>
      <c r="G13" s="28">
        <v>345.40000000000003</v>
      </c>
      <c r="H13" s="26">
        <f t="shared" si="2"/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 t="shared" si="0"/>
        <v>20.09512515789745</v>
      </c>
      <c r="F14" s="26">
        <f t="shared" si="1"/>
        <v>51.28355263157894</v>
      </c>
      <c r="G14" s="28">
        <v>1546.35</v>
      </c>
      <c r="H14" s="26">
        <f t="shared" si="2"/>
        <v>50.409674394541995</v>
      </c>
      <c r="I14" s="28">
        <v>158.9</v>
      </c>
    </row>
    <row r="15" spans="1:9" ht="12.75" customHeight="1">
      <c r="A15" s="57" t="s">
        <v>167</v>
      </c>
      <c r="B15" s="28">
        <v>2301.3</v>
      </c>
      <c r="C15" s="28">
        <v>400</v>
      </c>
      <c r="D15" s="28">
        <v>308.11</v>
      </c>
      <c r="E15" s="26">
        <f t="shared" si="0"/>
        <v>13.388519532438186</v>
      </c>
      <c r="F15" s="26">
        <f t="shared" si="1"/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 t="shared" si="0"/>
        <v>39.03678593952268</v>
      </c>
      <c r="F16" s="26">
        <f t="shared" si="1"/>
        <v>99.97332908298797</v>
      </c>
      <c r="G16" s="35">
        <f>G17+G18+G19+G20</f>
        <v>8218.18</v>
      </c>
      <c r="H16" s="26">
        <f aca="true" t="shared" si="3" ref="H16:H21"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 t="shared" si="0"/>
        <v>38.52944897258417</v>
      </c>
      <c r="F17" s="26">
        <f t="shared" si="1"/>
        <v>96.90681818181818</v>
      </c>
      <c r="G17" s="91">
        <v>3865.11</v>
      </c>
      <c r="H17" s="26">
        <f t="shared" si="3"/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 t="shared" si="0"/>
        <v>50.88748019017433</v>
      </c>
      <c r="F18" s="26">
        <f t="shared" si="1"/>
        <v>152.9047619047619</v>
      </c>
      <c r="G18" s="91">
        <v>24.62</v>
      </c>
      <c r="H18" s="26">
        <f t="shared" si="3"/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 t="shared" si="0"/>
        <v>40.21762127852501</v>
      </c>
      <c r="F19" s="26">
        <f t="shared" si="1"/>
        <v>100.94206896551722</v>
      </c>
      <c r="G19" s="91">
        <v>5138.2699999999995</v>
      </c>
      <c r="H19" s="26">
        <f t="shared" si="3"/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 t="shared" si="0"/>
        <v>46.80920845159257</v>
      </c>
      <c r="F20" s="26">
        <f t="shared" si="1"/>
        <v>91.6246913580247</v>
      </c>
      <c r="G20" s="91">
        <v>-809.82</v>
      </c>
      <c r="H20" s="26">
        <f t="shared" si="3"/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 t="shared" si="0"/>
        <v>72.72674804589174</v>
      </c>
      <c r="F21" s="26">
        <f t="shared" si="1"/>
        <v>120.47554344482081</v>
      </c>
      <c r="G21" s="35">
        <f>G22+G24+G25+G23</f>
        <v>15310.310000000001</v>
      </c>
      <c r="H21" s="26">
        <f t="shared" si="3"/>
        <v>415.6360648478052</v>
      </c>
      <c r="I21" s="35">
        <f>I22+I24+I25+I23</f>
        <v>13720.140000000001</v>
      </c>
    </row>
    <row r="22" spans="1:9" ht="15" customHeight="1">
      <c r="A22" s="57" t="s">
        <v>168</v>
      </c>
      <c r="B22" s="28">
        <v>73769</v>
      </c>
      <c r="C22" s="28">
        <v>39090</v>
      </c>
      <c r="D22" s="28">
        <v>46625.79</v>
      </c>
      <c r="E22" s="26">
        <f t="shared" si="0"/>
        <v>63.2051268147867</v>
      </c>
      <c r="F22" s="26">
        <f t="shared" si="1"/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 t="shared" si="0"/>
        <v>129.1416090280306</v>
      </c>
      <c r="F23" s="26">
        <f t="shared" si="1"/>
        <v>129.1416090280306</v>
      </c>
      <c r="G23" s="28">
        <v>14500.87</v>
      </c>
      <c r="H23" s="26">
        <f aca="true" t="shared" si="4" ref="H23:H30"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 t="shared" si="0"/>
        <v>115.45784437859781</v>
      </c>
      <c r="F25" s="26">
        <f t="shared" si="1"/>
        <v>115.45784437859781</v>
      </c>
      <c r="G25" s="28">
        <v>256.78000000000003</v>
      </c>
      <c r="H25" s="26">
        <f t="shared" si="4"/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 t="shared" si="0"/>
        <v>16.885878485351718</v>
      </c>
      <c r="F26" s="26">
        <f t="shared" si="1"/>
        <v>100.91608796296296</v>
      </c>
      <c r="G26" s="35">
        <f>SUM(G27:G28)</f>
        <v>6411.37</v>
      </c>
      <c r="H26" s="26">
        <f t="shared" si="4"/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 t="shared" si="0"/>
        <v>8.268633702152487</v>
      </c>
      <c r="F27" s="26">
        <f t="shared" si="1"/>
        <v>77.80784313725489</v>
      </c>
      <c r="G27" s="28">
        <v>1890.08</v>
      </c>
      <c r="H27" s="26">
        <f t="shared" si="4"/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 t="shared" si="0"/>
        <v>28.829152491465997</v>
      </c>
      <c r="F28" s="26">
        <f t="shared" si="1"/>
        <v>114.42503438789544</v>
      </c>
      <c r="G28" s="28">
        <v>4521.29</v>
      </c>
      <c r="H28" s="26">
        <f t="shared" si="4"/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 t="shared" si="0"/>
        <v>37.61079811914952</v>
      </c>
      <c r="F29" s="26">
        <f t="shared" si="1"/>
        <v>113.47876607069229</v>
      </c>
      <c r="G29" s="35">
        <f>G30+G32+G31</f>
        <v>5109.990000000001</v>
      </c>
      <c r="H29" s="26">
        <f t="shared" si="4"/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 t="shared" si="0"/>
        <v>37.317233396940594</v>
      </c>
      <c r="F30" s="26">
        <f t="shared" si="1"/>
        <v>112.53962264150945</v>
      </c>
      <c r="G30" s="28">
        <v>5072.39</v>
      </c>
      <c r="H30" s="26">
        <f t="shared" si="4"/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 t="shared" si="0"/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 t="shared" si="0"/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 aca="true" t="shared" si="5" ref="F36:F41"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8550</v>
      </c>
      <c r="D38" s="28">
        <v>17157.13</v>
      </c>
      <c r="E38" s="26">
        <f aca="true" t="shared" si="6" ref="E38:E47">$D:$D/$B:$B*100</f>
        <v>66.46958778862545</v>
      </c>
      <c r="F38" s="26">
        <f t="shared" si="5"/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127</v>
      </c>
      <c r="B39" s="28">
        <v>625.82</v>
      </c>
      <c r="C39" s="28">
        <v>220</v>
      </c>
      <c r="D39" s="28">
        <v>396.45</v>
      </c>
      <c r="E39" s="26">
        <f t="shared" si="6"/>
        <v>63.34888626122527</v>
      </c>
      <c r="F39" s="26">
        <f t="shared" si="5"/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119</v>
      </c>
      <c r="B40" s="28">
        <v>352.8</v>
      </c>
      <c r="C40" s="28">
        <v>121.1</v>
      </c>
      <c r="D40" s="28">
        <v>183.46000000000004</v>
      </c>
      <c r="E40" s="26">
        <f t="shared" si="6"/>
        <v>52.00113378684809</v>
      </c>
      <c r="F40" s="26">
        <f t="shared" si="5"/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5900</v>
      </c>
      <c r="D41" s="28">
        <v>5326.290000000001</v>
      </c>
      <c r="E41" s="26">
        <f t="shared" si="6"/>
        <v>30.688412038928263</v>
      </c>
      <c r="F41" s="26">
        <f t="shared" si="5"/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169</v>
      </c>
      <c r="B42" s="28">
        <v>62.29</v>
      </c>
      <c r="C42" s="28">
        <v>0</v>
      </c>
      <c r="D42" s="28">
        <v>13.89</v>
      </c>
      <c r="E42" s="26">
        <f t="shared" si="6"/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121</v>
      </c>
      <c r="B43" s="28">
        <v>812</v>
      </c>
      <c r="C43" s="28">
        <v>812</v>
      </c>
      <c r="D43" s="28">
        <v>1741.63</v>
      </c>
      <c r="E43" s="26">
        <f t="shared" si="6"/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122</v>
      </c>
      <c r="B44" s="28">
        <v>3788.34</v>
      </c>
      <c r="C44" s="28">
        <v>1490</v>
      </c>
      <c r="D44" s="28">
        <v>1871.04</v>
      </c>
      <c r="E44" s="26">
        <f t="shared" si="6"/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 t="shared" si="6"/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 t="shared" si="6"/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 t="shared" si="6"/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 aca="true" t="shared" si="7" ref="H49:H54"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 aca="true" t="shared" si="8" ref="E50:E55">$D:$D/$B:$B*100</f>
        <v>35.30642857142857</v>
      </c>
      <c r="F50" s="26">
        <f aca="true" t="shared" si="9" ref="F50:F61">$D:$D/$C:$C*100</f>
        <v>98.85799999999999</v>
      </c>
      <c r="G50" s="28">
        <v>838.64</v>
      </c>
      <c r="H50" s="26">
        <f t="shared" si="7"/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 t="shared" si="8"/>
        <v>108.15644223085359</v>
      </c>
      <c r="F51" s="26">
        <f t="shared" si="9"/>
        <v>125.69740820734341</v>
      </c>
      <c r="G51" s="35">
        <v>1292.48</v>
      </c>
      <c r="H51" s="26">
        <f t="shared" si="7"/>
        <v>450.2808554097549</v>
      </c>
      <c r="I51" s="27">
        <v>559.96</v>
      </c>
    </row>
    <row r="52" spans="1:9" ht="14.25" customHeight="1" hidden="1">
      <c r="A52" s="57" t="s">
        <v>128</v>
      </c>
      <c r="B52" s="35"/>
      <c r="C52" s="35"/>
      <c r="D52" s="28"/>
      <c r="E52" s="26" t="e">
        <f t="shared" si="8"/>
        <v>#DIV/0!</v>
      </c>
      <c r="F52" s="26" t="e">
        <f t="shared" si="9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8"/>
        <v>#DIV/0!</v>
      </c>
      <c r="F53" s="26" t="e">
        <f t="shared" si="9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8"/>
        <v>#DIV/0!</v>
      </c>
      <c r="F54" s="26" t="e">
        <f t="shared" si="9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131</v>
      </c>
      <c r="B55" s="35"/>
      <c r="C55" s="35"/>
      <c r="D55" s="28"/>
      <c r="E55" s="26" t="e">
        <f t="shared" si="8"/>
        <v>#DIV/0!</v>
      </c>
      <c r="F55" s="26" t="e">
        <f t="shared" si="9"/>
        <v>#DIV/0!</v>
      </c>
      <c r="G55" s="28"/>
      <c r="H55" s="26" t="s">
        <v>112</v>
      </c>
      <c r="I55" s="28"/>
    </row>
    <row r="56" spans="1:9" ht="63.75" hidden="1">
      <c r="A56" s="57" t="s">
        <v>132</v>
      </c>
      <c r="B56" s="35"/>
      <c r="C56" s="35"/>
      <c r="D56" s="28"/>
      <c r="E56" s="26" t="s">
        <v>112</v>
      </c>
      <c r="F56" s="26" t="e">
        <f t="shared" si="9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9"/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9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9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9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9"/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 t="shared" si="10"/>
        <v>11.503115613932845</v>
      </c>
      <c r="F62" s="26" t="s">
        <v>111</v>
      </c>
      <c r="G62" s="27">
        <v>-54.19</v>
      </c>
      <c r="H62" s="26">
        <f aca="true" t="shared" si="11" ref="H62:H68"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 t="shared" si="10"/>
        <v>41.190286282970504</v>
      </c>
      <c r="F63" s="26">
        <f aca="true" t="shared" si="12" ref="F63:F68">$D:$D/$C:$C*100</f>
        <v>108.20655189864917</v>
      </c>
      <c r="G63" s="35">
        <f>G8+G16+G21+G26+G29+G33+G36+G45+G46+G47+G62+G51</f>
        <v>154661.89</v>
      </c>
      <c r="H63" s="26">
        <f t="shared" si="11"/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 t="shared" si="10"/>
        <v>28.093308974506968</v>
      </c>
      <c r="F64" s="26">
        <f t="shared" si="12"/>
        <v>101.34137141368531</v>
      </c>
      <c r="G64" s="35">
        <f>G65+G71+G70</f>
        <v>603906.0399999999</v>
      </c>
      <c r="H64" s="26">
        <f t="shared" si="11"/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 t="shared" si="10"/>
        <v>28.179803620605416</v>
      </c>
      <c r="F65" s="26">
        <f t="shared" si="12"/>
        <v>101.33572404202344</v>
      </c>
      <c r="G65" s="35">
        <f>G66+G67+G69+G68</f>
        <v>606583.85</v>
      </c>
      <c r="H65" s="26">
        <f t="shared" si="11"/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 t="shared" si="10"/>
        <v>34.897479244226275</v>
      </c>
      <c r="F66" s="26">
        <f t="shared" si="12"/>
        <v>100.00000590043953</v>
      </c>
      <c r="G66" s="28">
        <v>188527.6</v>
      </c>
      <c r="H66" s="26">
        <f t="shared" si="11"/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 t="shared" si="10"/>
        <v>7.484626972486054</v>
      </c>
      <c r="F67" s="26">
        <f t="shared" si="12"/>
        <v>117.18252421033614</v>
      </c>
      <c r="G67" s="28">
        <v>29735.620000000003</v>
      </c>
      <c r="H67" s="26">
        <f t="shared" si="11"/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 t="shared" si="10"/>
        <v>40.52823112243683</v>
      </c>
      <c r="F68" s="26">
        <f t="shared" si="12"/>
        <v>100</v>
      </c>
      <c r="G68" s="28">
        <v>385369.02</v>
      </c>
      <c r="H68" s="26">
        <f t="shared" si="11"/>
        <v>108.20945337017491</v>
      </c>
      <c r="I68" s="28">
        <v>129524.95</v>
      </c>
    </row>
    <row r="69" spans="1:9" ht="12.75">
      <c r="A69" s="2" t="s">
        <v>123</v>
      </c>
      <c r="B69" s="28">
        <v>50478.289999999986</v>
      </c>
      <c r="C69" s="28">
        <v>20248.67</v>
      </c>
      <c r="D69" s="28">
        <v>20248.67</v>
      </c>
      <c r="E69" s="26">
        <f t="shared" si="10"/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148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 aca="true" t="shared" si="13" ref="E99:E111">$D:$D/$B:$B*100</f>
        <v>40.9402450424812</v>
      </c>
      <c r="F99" s="29">
        <f aca="true" t="shared" si="14" ref="F99:F107"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 t="shared" si="13"/>
        <v>42.57007162451405</v>
      </c>
      <c r="F100" s="29">
        <f t="shared" si="14"/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 t="shared" si="13"/>
        <v>40.67016465909196</v>
      </c>
      <c r="F101" s="29">
        <f t="shared" si="14"/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125</v>
      </c>
      <c r="B102" s="36">
        <v>2097</v>
      </c>
      <c r="C102" s="36">
        <v>826.8</v>
      </c>
      <c r="D102" s="36">
        <v>316.1</v>
      </c>
      <c r="E102" s="29">
        <f t="shared" si="13"/>
        <v>15.073915116833572</v>
      </c>
      <c r="F102" s="29">
        <f t="shared" si="14"/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 t="shared" si="13"/>
        <v>20.39009343343414</v>
      </c>
      <c r="F103" s="29">
        <f t="shared" si="14"/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 t="shared" si="13"/>
        <v>31.69905601054807</v>
      </c>
      <c r="F104" s="29">
        <f t="shared" si="14"/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 t="shared" si="13"/>
        <v>19.865224627464805</v>
      </c>
      <c r="F105" s="26">
        <f t="shared" si="14"/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 t="shared" si="13"/>
        <v>23.371395755706025</v>
      </c>
      <c r="F106" s="29">
        <f t="shared" si="14"/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 t="shared" si="13"/>
        <v>2.939096908962354</v>
      </c>
      <c r="F107" s="29">
        <f t="shared" si="14"/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 t="shared" si="13"/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 t="shared" si="13"/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 t="shared" si="13"/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 t="shared" si="13"/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2" t="s">
        <v>55</v>
      </c>
      <c r="B122" s="80">
        <f>B74+B83+B84+B85+B91+B98+B105+B108+B110+B116+B120+B96</f>
        <v>2956448.8999999994</v>
      </c>
      <c r="C122" s="80">
        <f>C74+C83+C84+C85+C91+C98+C105+C108+C110+C116+C120+C96</f>
        <v>983691.9</v>
      </c>
      <c r="D122" s="80">
        <f>D74+D83+D84+D85+D91+D98+D105+D108+D110+D116+D120+D96</f>
        <v>866606.9000000001</v>
      </c>
      <c r="E122" s="83">
        <f>$D:$D/$B:$B*100</f>
        <v>29.312426133933865</v>
      </c>
      <c r="F122" s="83">
        <f>$D:$D/$C:$C*100</f>
        <v>88.09739106319775</v>
      </c>
      <c r="G122" s="80">
        <f>G74+G83+G84+G85+G91+G98+G105+G108+G110+G116+G120+G96</f>
        <v>725225.5000000001</v>
      </c>
      <c r="H122" s="83">
        <f>$D:$D/$G:$G*100</f>
        <v>119.49481919761509</v>
      </c>
      <c r="I122" s="80">
        <f>I74+I83+I84+I85+I91+I98+I105+I108+I110+I116+I120+I96</f>
        <v>257442.20000000004</v>
      </c>
    </row>
    <row r="123" spans="1:9" ht="17.25" customHeight="1">
      <c r="A123" s="81" t="s">
        <v>56</v>
      </c>
      <c r="B123" s="80">
        <f>B72-B122</f>
        <v>-42905.09999999963</v>
      </c>
      <c r="C123" s="80">
        <f>C72-C122</f>
        <v>-119051.5</v>
      </c>
      <c r="D123" s="80">
        <f>D72-D122</f>
        <v>24021.699999999837</v>
      </c>
      <c r="E123" s="80">
        <f>E72-E122</f>
        <v>1.2875738660661362</v>
      </c>
      <c r="F123" s="80"/>
      <c r="G123" s="80">
        <f>G72-G122</f>
        <v>33342.39999999991</v>
      </c>
      <c r="H123" s="80"/>
      <c r="I123" s="80">
        <f>D123-апрель!D123</f>
        <v>-48011.60000000009</v>
      </c>
    </row>
    <row r="124" spans="1:9" ht="24" customHeight="1">
      <c r="A124" s="1" t="s">
        <v>57</v>
      </c>
      <c r="B124" s="28" t="s">
        <v>163</v>
      </c>
      <c r="C124" s="28"/>
      <c r="D124" s="28" t="s">
        <v>182</v>
      </c>
      <c r="E124" s="28"/>
      <c r="F124" s="28"/>
      <c r="G124" s="28" t="s">
        <v>149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5" ref="C125:H125">C127+C128</f>
        <v>0</v>
      </c>
      <c r="D125" s="27">
        <f>D127+D128</f>
        <v>46170.9</v>
      </c>
      <c r="E125" s="27">
        <f t="shared" si="15"/>
        <v>0</v>
      </c>
      <c r="F125" s="27">
        <f t="shared" si="15"/>
        <v>0</v>
      </c>
      <c r="G125" s="27">
        <f>G127+G128</f>
        <v>45134</v>
      </c>
      <c r="H125" s="27">
        <f t="shared" si="15"/>
        <v>0</v>
      </c>
      <c r="I125" s="80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4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4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4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4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4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4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апрель!A137</f>
        <v>Руководитель финансового управления администрации города Минусинска </v>
      </c>
      <c r="C137" s="24" t="s">
        <v>145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74" sqref="B74:B12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183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 aca="true" t="shared" si="0" ref="E7:E32">$D:$D/$B:$B*100</f>
        <v>47.96079834304023</v>
      </c>
      <c r="F7" s="26">
        <f aca="true" t="shared" si="1" ref="F7:F30">$D:$D/$C:$C*100</f>
        <v>102.48417047646453</v>
      </c>
      <c r="G7" s="35">
        <f>G8+G16+G21+G26+G29+G33+G36+G45+G46+G47+G51+G62</f>
        <v>188550.05999999997</v>
      </c>
      <c r="H7" s="26">
        <f aca="true" t="shared" si="2" ref="H7:H14"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 t="shared" si="0"/>
        <v>41.682642299556434</v>
      </c>
      <c r="F8" s="26">
        <f t="shared" si="1"/>
        <v>96.52594122387886</v>
      </c>
      <c r="G8" s="26">
        <f>G9+G10</f>
        <v>125057.64000000001</v>
      </c>
      <c r="H8" s="26">
        <f t="shared" si="2"/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 t="shared" si="0"/>
        <v>44.768910708516216</v>
      </c>
      <c r="F9" s="26">
        <f t="shared" si="1"/>
        <v>111.83326771653542</v>
      </c>
      <c r="G9" s="27">
        <v>5720.610000000001</v>
      </c>
      <c r="H9" s="26">
        <f t="shared" si="2"/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 t="shared" si="0"/>
        <v>41.555947028484965</v>
      </c>
      <c r="F10" s="26">
        <f t="shared" si="1"/>
        <v>95.94514818355641</v>
      </c>
      <c r="G10" s="47">
        <f>G11+G12+G13+G14</f>
        <v>119337.03000000001</v>
      </c>
      <c r="H10" s="48">
        <f t="shared" si="2"/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 t="shared" si="0"/>
        <v>41.53496662205099</v>
      </c>
      <c r="F11" s="26">
        <f t="shared" si="1"/>
        <v>94.36486756238003</v>
      </c>
      <c r="G11" s="28">
        <v>116181.66</v>
      </c>
      <c r="H11" s="26">
        <f t="shared" si="2"/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 t="shared" si="0"/>
        <v>66.84988693685858</v>
      </c>
      <c r="F12" s="26">
        <f t="shared" si="1"/>
        <v>523.3929961089495</v>
      </c>
      <c r="G12" s="28">
        <v>565.84</v>
      </c>
      <c r="H12" s="26">
        <f t="shared" si="2"/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 t="shared" si="0"/>
        <v>48.79272969818243</v>
      </c>
      <c r="F13" s="26">
        <f t="shared" si="1"/>
        <v>242.226821192053</v>
      </c>
      <c r="G13" s="28">
        <v>685.82</v>
      </c>
      <c r="H13" s="26">
        <f t="shared" si="2"/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 t="shared" si="0"/>
        <v>25.43966383955041</v>
      </c>
      <c r="F14" s="26">
        <f t="shared" si="1"/>
        <v>51.39739583333333</v>
      </c>
      <c r="G14" s="28">
        <v>1903.71</v>
      </c>
      <c r="H14" s="26">
        <f t="shared" si="2"/>
        <v>51.837202094856885</v>
      </c>
      <c r="I14" s="28">
        <v>207.32</v>
      </c>
    </row>
    <row r="15" spans="1:9" ht="42" customHeight="1">
      <c r="A15" s="57" t="s">
        <v>167</v>
      </c>
      <c r="B15" s="28">
        <v>2301.3</v>
      </c>
      <c r="C15" s="28">
        <v>600</v>
      </c>
      <c r="D15" s="28">
        <v>408.68</v>
      </c>
      <c r="E15" s="26">
        <f t="shared" si="0"/>
        <v>17.75865814974145</v>
      </c>
      <c r="F15" s="26">
        <f t="shared" si="1"/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 t="shared" si="0"/>
        <v>47.04384771135526</v>
      </c>
      <c r="F16" s="26">
        <f t="shared" si="1"/>
        <v>102</v>
      </c>
      <c r="G16" s="35">
        <f>G17+G18+G19+G20</f>
        <v>9642.96</v>
      </c>
      <c r="H16" s="26">
        <f aca="true" t="shared" si="3" ref="H16:H21"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 t="shared" si="0"/>
        <v>46.3307610286809</v>
      </c>
      <c r="F17" s="26">
        <f t="shared" si="1"/>
        <v>98.60076923076923</v>
      </c>
      <c r="G17" s="28">
        <v>4568.65</v>
      </c>
      <c r="H17" s="26">
        <f t="shared" si="3"/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 t="shared" si="0"/>
        <v>61.22028526148969</v>
      </c>
      <c r="F18" s="26">
        <f t="shared" si="1"/>
        <v>148.57692307692304</v>
      </c>
      <c r="G18" s="28">
        <v>29.900000000000002</v>
      </c>
      <c r="H18" s="26">
        <f t="shared" si="3"/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 t="shared" si="0"/>
        <v>48.9750230123511</v>
      </c>
      <c r="F19" s="26">
        <f t="shared" si="1"/>
        <v>104.84544117647059</v>
      </c>
      <c r="G19" s="28">
        <v>5953.719999999999</v>
      </c>
      <c r="H19" s="26">
        <f t="shared" si="3"/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 t="shared" si="0"/>
        <v>60.36203090507727</v>
      </c>
      <c r="F20" s="26">
        <f t="shared" si="1"/>
        <v>105.16923076923077</v>
      </c>
      <c r="G20" s="28">
        <v>-909.3100000000001</v>
      </c>
      <c r="H20" s="26">
        <f t="shared" si="3"/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 t="shared" si="0"/>
        <v>77.23182001599548</v>
      </c>
      <c r="F21" s="26">
        <f t="shared" si="1"/>
        <v>117.58611362765691</v>
      </c>
      <c r="G21" s="35">
        <f>G22+G24+G25+G23</f>
        <v>15724.180000000002</v>
      </c>
      <c r="H21" s="26">
        <f t="shared" si="3"/>
        <v>446.2279114077809</v>
      </c>
      <c r="I21" s="35">
        <f>I22+I24+I25+I23</f>
        <v>6530.51</v>
      </c>
    </row>
    <row r="22" spans="1:9" ht="18.75" customHeight="1">
      <c r="A22" s="57" t="s">
        <v>168</v>
      </c>
      <c r="B22" s="28">
        <v>73769</v>
      </c>
      <c r="C22" s="28">
        <v>42590</v>
      </c>
      <c r="D22" s="28">
        <v>50042.88</v>
      </c>
      <c r="E22" s="26">
        <f t="shared" si="0"/>
        <v>67.83727582046659</v>
      </c>
      <c r="F22" s="26">
        <f t="shared" si="1"/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 t="shared" si="0"/>
        <v>130.3856934838005</v>
      </c>
      <c r="F23" s="26">
        <f t="shared" si="1"/>
        <v>130.3856934838005</v>
      </c>
      <c r="G23" s="28">
        <v>14889.500000000002</v>
      </c>
      <c r="H23" s="26">
        <f aca="true" t="shared" si="4" ref="H23:H30"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 t="shared" si="0"/>
        <v>107.96838181545768</v>
      </c>
      <c r="F25" s="26">
        <f t="shared" si="1"/>
        <v>107.96838181545768</v>
      </c>
      <c r="G25" s="28">
        <v>282.02</v>
      </c>
      <c r="H25" s="26">
        <f t="shared" si="4"/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 t="shared" si="0"/>
        <v>17.94519785226321</v>
      </c>
      <c r="F26" s="26">
        <f t="shared" si="1"/>
        <v>89.18322906641001</v>
      </c>
      <c r="G26" s="35">
        <f>SUM(G27:G28)</f>
        <v>7469.68</v>
      </c>
      <c r="H26" s="26">
        <f t="shared" si="4"/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 t="shared" si="0"/>
        <v>9.265153883019732</v>
      </c>
      <c r="F27" s="26">
        <f t="shared" si="1"/>
        <v>72.89245901639345</v>
      </c>
      <c r="G27" s="28">
        <v>2264.76</v>
      </c>
      <c r="H27" s="26">
        <f t="shared" si="4"/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 t="shared" si="0"/>
        <v>29.97550987402603</v>
      </c>
      <c r="F28" s="26">
        <f t="shared" si="1"/>
        <v>98.62580767768908</v>
      </c>
      <c r="G28" s="28">
        <v>5204.92</v>
      </c>
      <c r="H28" s="26">
        <f t="shared" si="4"/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 t="shared" si="0"/>
        <v>46.19519103552373</v>
      </c>
      <c r="F29" s="26">
        <f t="shared" si="1"/>
        <v>115.35255614840551</v>
      </c>
      <c r="G29" s="35">
        <f>G30+G31+G32</f>
        <v>6280.580000000001</v>
      </c>
      <c r="H29" s="26">
        <f t="shared" si="4"/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 t="shared" si="0"/>
        <v>45.943691932305185</v>
      </c>
      <c r="F30" s="26">
        <f t="shared" si="1"/>
        <v>114.74078125</v>
      </c>
      <c r="G30" s="28">
        <v>6229.9800000000005</v>
      </c>
      <c r="H30" s="26">
        <f t="shared" si="4"/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 t="shared" si="0"/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 t="shared" si="0"/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 aca="true" t="shared" si="5" ref="F36:F41"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19050</v>
      </c>
      <c r="D38" s="28">
        <v>20717.13</v>
      </c>
      <c r="E38" s="26">
        <f aca="true" t="shared" si="6" ref="E38:E47">$D:$D/$B:$B*100</f>
        <v>59.511461564977594</v>
      </c>
      <c r="F38" s="26">
        <f t="shared" si="5"/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127</v>
      </c>
      <c r="B39" s="28">
        <v>625.82</v>
      </c>
      <c r="C39" s="28">
        <v>370</v>
      </c>
      <c r="D39" s="28">
        <v>386.15</v>
      </c>
      <c r="E39" s="26">
        <f t="shared" si="6"/>
        <v>61.70304560416733</v>
      </c>
      <c r="F39" s="26">
        <f t="shared" si="5"/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119</v>
      </c>
      <c r="B40" s="28">
        <v>352.8</v>
      </c>
      <c r="C40" s="28">
        <v>150.5</v>
      </c>
      <c r="D40" s="28">
        <v>219.13000000000005</v>
      </c>
      <c r="E40" s="26">
        <f t="shared" si="6"/>
        <v>62.111678004535165</v>
      </c>
      <c r="F40" s="26">
        <f t="shared" si="5"/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7400</v>
      </c>
      <c r="D41" s="28">
        <v>6298.300000000001</v>
      </c>
      <c r="E41" s="26">
        <f t="shared" si="6"/>
        <v>36.28882872408034</v>
      </c>
      <c r="F41" s="26">
        <f t="shared" si="5"/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169</v>
      </c>
      <c r="B42" s="28">
        <v>62.29</v>
      </c>
      <c r="C42" s="28">
        <v>0</v>
      </c>
      <c r="D42" s="28">
        <v>16.1</v>
      </c>
      <c r="E42" s="26">
        <f t="shared" si="6"/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121</v>
      </c>
      <c r="B43" s="28">
        <v>2292</v>
      </c>
      <c r="C43" s="28">
        <v>2292</v>
      </c>
      <c r="D43" s="28">
        <v>2292.53</v>
      </c>
      <c r="E43" s="26">
        <f t="shared" si="6"/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122</v>
      </c>
      <c r="B44" s="28">
        <v>3788.34</v>
      </c>
      <c r="C44" s="28">
        <v>1825</v>
      </c>
      <c r="D44" s="28">
        <v>2181.99</v>
      </c>
      <c r="E44" s="26">
        <f t="shared" si="6"/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 t="shared" si="6"/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 t="shared" si="6"/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 t="shared" si="6"/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 aca="true" t="shared" si="7" ref="F49:F61">$D:$D/$C:$C*100</f>
        <v>0.5764909248055315</v>
      </c>
      <c r="G49" s="28">
        <v>110.45</v>
      </c>
      <c r="H49" s="26">
        <f aca="true" t="shared" si="8" ref="H49:H54"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 aca="true" t="shared" si="9" ref="E50:E55">$D:$D/$B:$B*100</f>
        <v>43.72571428571428</v>
      </c>
      <c r="F50" s="26">
        <f t="shared" si="7"/>
        <v>102.02666666666667</v>
      </c>
      <c r="G50" s="28">
        <v>876.37</v>
      </c>
      <c r="H50" s="26">
        <f t="shared" si="8"/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 t="shared" si="9"/>
        <v>115.43998215911839</v>
      </c>
      <c r="F51" s="26">
        <f t="shared" si="7"/>
        <v>131.4119190166917</v>
      </c>
      <c r="G51" s="35">
        <v>1653.12</v>
      </c>
      <c r="H51" s="26">
        <f t="shared" si="8"/>
        <v>375.75675087108016</v>
      </c>
      <c r="I51" s="27">
        <v>391.91999999999996</v>
      </c>
    </row>
    <row r="52" spans="1:9" ht="63.75" hidden="1">
      <c r="A52" s="57" t="s">
        <v>128</v>
      </c>
      <c r="B52" s="35"/>
      <c r="C52" s="35"/>
      <c r="D52" s="28"/>
      <c r="E52" s="26" t="e">
        <f t="shared" si="9"/>
        <v>#DIV/0!</v>
      </c>
      <c r="F52" s="26" t="e">
        <f t="shared" si="7"/>
        <v>#DIV/0!</v>
      </c>
      <c r="G52" s="28"/>
      <c r="H52" s="26" t="e">
        <f t="shared" si="8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9"/>
        <v>#DIV/0!</v>
      </c>
      <c r="F53" s="26" t="e">
        <f t="shared" si="7"/>
        <v>#DIV/0!</v>
      </c>
      <c r="G53" s="28"/>
      <c r="H53" s="26" t="e">
        <f t="shared" si="8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9"/>
        <v>#DIV/0!</v>
      </c>
      <c r="F54" s="26" t="e">
        <f t="shared" si="7"/>
        <v>#DIV/0!</v>
      </c>
      <c r="G54" s="28"/>
      <c r="H54" s="26" t="e">
        <f t="shared" si="8"/>
        <v>#DIV/0!</v>
      </c>
      <c r="I54" s="28"/>
    </row>
    <row r="55" spans="1:9" ht="29.25" customHeight="1" hidden="1">
      <c r="A55" s="57" t="s">
        <v>131</v>
      </c>
      <c r="B55" s="35"/>
      <c r="C55" s="35"/>
      <c r="D55" s="28"/>
      <c r="E55" s="26" t="e">
        <f t="shared" si="9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38.25" customHeight="1" hidden="1">
      <c r="A56" s="57" t="s">
        <v>132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7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7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 t="shared" si="10"/>
        <v>10.951719191285248</v>
      </c>
      <c r="F62" s="26" t="s">
        <v>111</v>
      </c>
      <c r="G62" s="27">
        <v>-43.72</v>
      </c>
      <c r="H62" s="26">
        <f aca="true" t="shared" si="11" ref="H62:H68"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 t="shared" si="10"/>
        <v>47.94184515455272</v>
      </c>
      <c r="F63" s="26">
        <f aca="true" t="shared" si="12" ref="F63:F68">$D:$D/$C:$C*100</f>
        <v>102.48417047646453</v>
      </c>
      <c r="G63" s="35">
        <f>G8+G16+G21+G26+G29+G33+G36+G45+G46+G47+G62+G51</f>
        <v>188550.05999999997</v>
      </c>
      <c r="H63" s="26">
        <f t="shared" si="11"/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 t="shared" si="10"/>
        <v>35.748570920622704</v>
      </c>
      <c r="F64" s="26">
        <f t="shared" si="12"/>
        <v>101.00674629095161</v>
      </c>
      <c r="G64" s="35">
        <f>G65+G71+G70</f>
        <v>813281.55</v>
      </c>
      <c r="H64" s="26">
        <f t="shared" si="11"/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 t="shared" si="10"/>
        <v>35.822635830985696</v>
      </c>
      <c r="F65" s="26">
        <f t="shared" si="12"/>
        <v>101.00359016983691</v>
      </c>
      <c r="G65" s="35">
        <f>G66+G67+G69+G68</f>
        <v>815959.3600000001</v>
      </c>
      <c r="H65" s="26">
        <f t="shared" si="11"/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 t="shared" si="10"/>
        <v>45.93117031265444</v>
      </c>
      <c r="F66" s="26">
        <f t="shared" si="12"/>
        <v>100.00000448302235</v>
      </c>
      <c r="G66" s="28">
        <v>245877.6</v>
      </c>
      <c r="H66" s="26">
        <f t="shared" si="11"/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 t="shared" si="10"/>
        <v>11.874434393720849</v>
      </c>
      <c r="F67" s="26">
        <f t="shared" si="12"/>
        <v>108.91734424109431</v>
      </c>
      <c r="G67" s="28">
        <v>55951.240000000005</v>
      </c>
      <c r="H67" s="26">
        <f t="shared" si="11"/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 t="shared" si="10"/>
        <v>51.12038588410863</v>
      </c>
      <c r="F68" s="26">
        <f t="shared" si="12"/>
        <v>100</v>
      </c>
      <c r="G68" s="28">
        <v>511178.91000000003</v>
      </c>
      <c r="H68" s="26">
        <f t="shared" si="11"/>
        <v>102.88337012964797</v>
      </c>
      <c r="I68" s="28">
        <v>108912.38</v>
      </c>
    </row>
    <row r="69" spans="1:9" ht="16.5" customHeight="1">
      <c r="A69" s="2" t="s">
        <v>123</v>
      </c>
      <c r="B69" s="28">
        <v>50478.28999999999</v>
      </c>
      <c r="C69" s="28">
        <v>28071.89</v>
      </c>
      <c r="D69" s="28">
        <v>28071.89</v>
      </c>
      <c r="E69" s="26">
        <f t="shared" si="10"/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13" ref="B96:H96">B97</f>
        <v>1882.5</v>
      </c>
      <c r="C96" s="35">
        <f t="shared" si="13"/>
        <v>136.6</v>
      </c>
      <c r="D96" s="35">
        <f t="shared" si="13"/>
        <v>136.6</v>
      </c>
      <c r="E96" s="35">
        <f t="shared" si="13"/>
        <v>7.256308100929615</v>
      </c>
      <c r="F96" s="35">
        <f t="shared" si="13"/>
        <v>0</v>
      </c>
      <c r="G96" s="35">
        <f t="shared" si="13"/>
        <v>255</v>
      </c>
      <c r="H96" s="35">
        <f t="shared" si="13"/>
        <v>0</v>
      </c>
      <c r="I96" s="35">
        <f>D96-май!D96</f>
        <v>0</v>
      </c>
    </row>
    <row r="97" spans="1:9" ht="25.5">
      <c r="A97" s="8" t="s">
        <v>148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 aca="true" t="shared" si="14" ref="E99:E111">$D:$D/$B:$B*100</f>
        <v>49.88281598953075</v>
      </c>
      <c r="F99" s="29">
        <f aca="true" t="shared" si="15" ref="F99:F107"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 t="shared" si="14"/>
        <v>52.925883986932575</v>
      </c>
      <c r="F100" s="29">
        <f t="shared" si="15"/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 t="shared" si="14"/>
        <v>54.43965118787168</v>
      </c>
      <c r="F101" s="29">
        <f t="shared" si="15"/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125</v>
      </c>
      <c r="B102" s="36">
        <v>2126.2</v>
      </c>
      <c r="C102" s="36">
        <v>459</v>
      </c>
      <c r="D102" s="36">
        <v>459</v>
      </c>
      <c r="E102" s="29">
        <f t="shared" si="14"/>
        <v>21.587809237136675</v>
      </c>
      <c r="F102" s="29">
        <f t="shared" si="15"/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 t="shared" si="14"/>
        <v>32.91943183232971</v>
      </c>
      <c r="F103" s="29">
        <f t="shared" si="15"/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 t="shared" si="14"/>
        <v>39.86321419467955</v>
      </c>
      <c r="F104" s="29">
        <f t="shared" si="15"/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 t="shared" si="14"/>
        <v>25.843808828209525</v>
      </c>
      <c r="F105" s="26">
        <f t="shared" si="15"/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 t="shared" si="14"/>
        <v>30.476361792500832</v>
      </c>
      <c r="F106" s="29">
        <f t="shared" si="15"/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 t="shared" si="14"/>
        <v>3.5283872840448516</v>
      </c>
      <c r="F107" s="29">
        <f t="shared" si="15"/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 t="shared" si="14"/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 t="shared" si="14"/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 t="shared" si="14"/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 t="shared" si="14"/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184</v>
      </c>
      <c r="E124" s="28"/>
      <c r="F124" s="28"/>
      <c r="G124" s="28" t="s">
        <v>150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6" ref="C125:H125">C127+C128</f>
        <v>0</v>
      </c>
      <c r="D125" s="27">
        <f t="shared" si="16"/>
        <v>33889.5</v>
      </c>
      <c r="E125" s="27">
        <f t="shared" si="16"/>
        <v>0</v>
      </c>
      <c r="F125" s="27">
        <f t="shared" si="16"/>
        <v>0</v>
      </c>
      <c r="G125" s="27">
        <f>G127+G128</f>
        <v>55048.899999999994</v>
      </c>
      <c r="H125" s="27">
        <f t="shared" si="16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92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92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93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92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92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май!A137</f>
        <v>Руководитель финансового управления администрации города Минусинска </v>
      </c>
      <c r="C137" s="24" t="s">
        <v>145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186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330237.3899999999</v>
      </c>
      <c r="D7" s="35">
        <f>D8+D16+D21+D26+D29+D33+D36+D45+D46+D47+D51+D62</f>
        <v>337188.33999999985</v>
      </c>
      <c r="E7" s="26">
        <f aca="true" t="shared" si="0" ref="E7:E32">$D:$D/$B:$B*100</f>
        <v>59.75839405849166</v>
      </c>
      <c r="F7" s="26">
        <f aca="true" t="shared" si="1" ref="F7:F30">$D:$D/$C:$C*100</f>
        <v>102.10483434356115</v>
      </c>
      <c r="G7" s="35">
        <f>G8+G16+G21+G26+G29+G33+G36+G45+G46+G47+G51+G62</f>
        <v>233688.16999999998</v>
      </c>
      <c r="H7" s="26">
        <f aca="true" t="shared" si="2" ref="H7:H14">$D:$D/$G:$G*100</f>
        <v>144.2898628544183</v>
      </c>
      <c r="I7" s="35">
        <f>I8+I16+I21+I26+I29+I33+I36+I45+I46+I47+I51+I62</f>
        <v>66568.23999999999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167468</v>
      </c>
      <c r="D8" s="26">
        <f>D9+D10</f>
        <v>161961.40999999997</v>
      </c>
      <c r="E8" s="26">
        <f t="shared" si="0"/>
        <v>50.32779904305923</v>
      </c>
      <c r="F8" s="26">
        <f t="shared" si="1"/>
        <v>96.71185539924043</v>
      </c>
      <c r="G8" s="26">
        <f>G9+G10</f>
        <v>155222.99</v>
      </c>
      <c r="H8" s="26">
        <f t="shared" si="2"/>
        <v>104.3411224071898</v>
      </c>
      <c r="I8" s="26">
        <f>I9+I10</f>
        <v>27821.239999999998</v>
      </c>
    </row>
    <row r="9" spans="1:9" ht="25.5">
      <c r="A9" s="54" t="s">
        <v>5</v>
      </c>
      <c r="B9" s="27">
        <v>12689.9</v>
      </c>
      <c r="C9" s="27">
        <v>6580</v>
      </c>
      <c r="D9" s="27">
        <v>6406.969999999999</v>
      </c>
      <c r="E9" s="26">
        <f t="shared" si="0"/>
        <v>50.48873513581667</v>
      </c>
      <c r="F9" s="26">
        <f t="shared" si="1"/>
        <v>97.37036474164132</v>
      </c>
      <c r="G9" s="27">
        <v>7024.34</v>
      </c>
      <c r="H9" s="26">
        <f t="shared" si="2"/>
        <v>91.21098921749231</v>
      </c>
      <c r="I9" s="27">
        <v>725.84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160888</v>
      </c>
      <c r="D10" s="47">
        <f>SUM(D11:D15)</f>
        <v>155554.43999999997</v>
      </c>
      <c r="E10" s="48">
        <f t="shared" si="0"/>
        <v>50.321192410325054</v>
      </c>
      <c r="F10" s="26">
        <f t="shared" si="1"/>
        <v>96.68492367361145</v>
      </c>
      <c r="G10" s="47">
        <f>G11+G12+G13+G14</f>
        <v>148198.65</v>
      </c>
      <c r="H10" s="48">
        <f t="shared" si="2"/>
        <v>104.9634662663931</v>
      </c>
      <c r="I10" s="47">
        <f>SUM(I11:I15)</f>
        <v>27095.399999999998</v>
      </c>
    </row>
    <row r="11" spans="1:9" ht="51">
      <c r="A11" s="57" t="s">
        <v>74</v>
      </c>
      <c r="B11" s="28">
        <v>295919.92</v>
      </c>
      <c r="C11" s="28">
        <v>152750</v>
      </c>
      <c r="D11" s="28">
        <v>145631.34</v>
      </c>
      <c r="E11" s="26">
        <f t="shared" si="0"/>
        <v>49.21309116331202</v>
      </c>
      <c r="F11" s="26">
        <f t="shared" si="1"/>
        <v>95.33966612111293</v>
      </c>
      <c r="G11" s="28">
        <v>140559.66</v>
      </c>
      <c r="H11" s="26">
        <f t="shared" si="2"/>
        <v>103.60820451614639</v>
      </c>
      <c r="I11" s="28">
        <v>22721.1</v>
      </c>
    </row>
    <row r="12" spans="1:9" ht="89.25">
      <c r="A12" s="57" t="s">
        <v>75</v>
      </c>
      <c r="B12" s="28">
        <v>4024.3</v>
      </c>
      <c r="C12" s="28">
        <v>3014</v>
      </c>
      <c r="D12" s="28">
        <v>5392.370000000001</v>
      </c>
      <c r="E12" s="26">
        <f t="shared" si="0"/>
        <v>133.9952289839227</v>
      </c>
      <c r="F12" s="26">
        <f t="shared" si="1"/>
        <v>178.91074983410752</v>
      </c>
      <c r="G12" s="28">
        <v>3238.75</v>
      </c>
      <c r="H12" s="26">
        <f t="shared" si="2"/>
        <v>166.4954071786955</v>
      </c>
      <c r="I12" s="28">
        <v>2702.13</v>
      </c>
    </row>
    <row r="13" spans="1:9" ht="25.5">
      <c r="A13" s="57" t="s">
        <v>76</v>
      </c>
      <c r="B13" s="28">
        <v>2998.5</v>
      </c>
      <c r="C13" s="28">
        <v>2104</v>
      </c>
      <c r="D13" s="28">
        <v>2734.99</v>
      </c>
      <c r="E13" s="26">
        <f t="shared" si="0"/>
        <v>91.21193930298482</v>
      </c>
      <c r="F13" s="26">
        <f t="shared" si="1"/>
        <v>129.99001901140684</v>
      </c>
      <c r="G13" s="28">
        <v>2194.2200000000003</v>
      </c>
      <c r="H13" s="26">
        <f t="shared" si="2"/>
        <v>124.64520421835547</v>
      </c>
      <c r="I13" s="28">
        <v>1271.94</v>
      </c>
    </row>
    <row r="14" spans="1:9" ht="63.75">
      <c r="A14" s="57" t="s">
        <v>78</v>
      </c>
      <c r="B14" s="28">
        <v>3879.1</v>
      </c>
      <c r="C14" s="28">
        <v>2220</v>
      </c>
      <c r="D14" s="28">
        <v>1213.08</v>
      </c>
      <c r="E14" s="26">
        <f t="shared" si="0"/>
        <v>31.272202314969967</v>
      </c>
      <c r="F14" s="26">
        <f t="shared" si="1"/>
        <v>54.64324324324325</v>
      </c>
      <c r="G14" s="28">
        <v>2206.02</v>
      </c>
      <c r="H14" s="26">
        <f t="shared" si="2"/>
        <v>54.98952865341202</v>
      </c>
      <c r="I14" s="28">
        <v>226.25</v>
      </c>
    </row>
    <row r="15" spans="1:9" ht="38.25">
      <c r="A15" s="57" t="s">
        <v>167</v>
      </c>
      <c r="B15" s="28">
        <v>2301.3</v>
      </c>
      <c r="C15" s="28">
        <v>800</v>
      </c>
      <c r="D15" s="28">
        <v>582.66</v>
      </c>
      <c r="E15" s="26">
        <f t="shared" si="0"/>
        <v>25.31873289010559</v>
      </c>
      <c r="F15" s="26">
        <f t="shared" si="1"/>
        <v>72.8325</v>
      </c>
      <c r="G15" s="28">
        <v>0</v>
      </c>
      <c r="H15" s="26">
        <v>0</v>
      </c>
      <c r="I15" s="28">
        <v>173.98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13071</v>
      </c>
      <c r="D16" s="35">
        <f>D17+D18+D19+D20</f>
        <v>13426.690000000002</v>
      </c>
      <c r="E16" s="26">
        <f t="shared" si="0"/>
        <v>55.70870813555948</v>
      </c>
      <c r="F16" s="26">
        <f t="shared" si="1"/>
        <v>102.72121490322088</v>
      </c>
      <c r="G16" s="35">
        <f>G17+G18+G19+G20</f>
        <v>11448.599999999999</v>
      </c>
      <c r="H16" s="26">
        <f aca="true" t="shared" si="3" ref="H16:H30">$D:$D/$G:$G*100</f>
        <v>117.2780077913457</v>
      </c>
      <c r="I16" s="35">
        <f>I17+I18+I19+I20</f>
        <v>2088.37</v>
      </c>
    </row>
    <row r="17" spans="1:9" ht="38.25">
      <c r="A17" s="39" t="s">
        <v>83</v>
      </c>
      <c r="B17" s="28">
        <v>11066.6</v>
      </c>
      <c r="C17" s="28">
        <v>6100</v>
      </c>
      <c r="D17" s="28">
        <v>6033.07</v>
      </c>
      <c r="E17" s="26">
        <f t="shared" si="0"/>
        <v>54.51602118085048</v>
      </c>
      <c r="F17" s="26">
        <f t="shared" si="1"/>
        <v>98.9027868852459</v>
      </c>
      <c r="G17" s="28">
        <v>5380.16</v>
      </c>
      <c r="H17" s="26">
        <f t="shared" si="3"/>
        <v>112.1355126985071</v>
      </c>
      <c r="I17" s="28">
        <v>905.83</v>
      </c>
    </row>
    <row r="18" spans="1:9" ht="51">
      <c r="A18" s="39" t="s">
        <v>84</v>
      </c>
      <c r="B18" s="28">
        <v>63.1</v>
      </c>
      <c r="C18" s="28">
        <v>31</v>
      </c>
      <c r="D18" s="28">
        <v>45.22</v>
      </c>
      <c r="E18" s="26">
        <f t="shared" si="0"/>
        <v>71.66402535657686</v>
      </c>
      <c r="F18" s="26">
        <f t="shared" si="1"/>
        <v>145.8709677419355</v>
      </c>
      <c r="G18" s="28">
        <v>35.160000000000004</v>
      </c>
      <c r="H18" s="26">
        <f t="shared" si="3"/>
        <v>128.61205915813423</v>
      </c>
      <c r="I18" s="28">
        <v>6.59</v>
      </c>
    </row>
    <row r="19" spans="1:9" ht="51">
      <c r="A19" s="39" t="s">
        <v>85</v>
      </c>
      <c r="B19" s="28">
        <v>14557.4</v>
      </c>
      <c r="C19" s="28">
        <v>8000</v>
      </c>
      <c r="D19" s="28">
        <v>8450.45</v>
      </c>
      <c r="E19" s="26">
        <f t="shared" si="0"/>
        <v>58.04917086842431</v>
      </c>
      <c r="F19" s="26">
        <f t="shared" si="1"/>
        <v>105.630625</v>
      </c>
      <c r="G19" s="28">
        <v>7098.099999999999</v>
      </c>
      <c r="H19" s="26">
        <f t="shared" si="3"/>
        <v>119.05228159648358</v>
      </c>
      <c r="I19" s="28">
        <v>1320.96</v>
      </c>
    </row>
    <row r="20" spans="1:9" ht="51">
      <c r="A20" s="39" t="s">
        <v>86</v>
      </c>
      <c r="B20" s="28">
        <v>-1585.5</v>
      </c>
      <c r="C20" s="28">
        <v>-1060</v>
      </c>
      <c r="D20" s="28">
        <v>-1102.0500000000002</v>
      </c>
      <c r="E20" s="26">
        <f t="shared" si="0"/>
        <v>69.50804162724694</v>
      </c>
      <c r="F20" s="26">
        <f t="shared" si="1"/>
        <v>103.9669811320755</v>
      </c>
      <c r="G20" s="28">
        <v>-1064.8200000000002</v>
      </c>
      <c r="H20" s="26">
        <f t="shared" si="3"/>
        <v>103.49636558291542</v>
      </c>
      <c r="I20" s="28">
        <v>-145.01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84957.34</v>
      </c>
      <c r="D21" s="35">
        <f>D22+D24+D25+D23</f>
        <v>91253.33999999998</v>
      </c>
      <c r="E21" s="26">
        <f t="shared" si="0"/>
        <v>100.44314443668812</v>
      </c>
      <c r="F21" s="26">
        <f t="shared" si="1"/>
        <v>107.41077816231062</v>
      </c>
      <c r="G21" s="35">
        <f>G22+G24+G25+G23</f>
        <v>19425.67</v>
      </c>
      <c r="H21" s="26">
        <f t="shared" si="3"/>
        <v>469.7564614244965</v>
      </c>
      <c r="I21" s="35">
        <f>I22+I24+I25+I23</f>
        <v>21087.66</v>
      </c>
    </row>
    <row r="22" spans="1:9" ht="25.5">
      <c r="A22" s="57" t="s">
        <v>168</v>
      </c>
      <c r="B22" s="28">
        <v>73769</v>
      </c>
      <c r="C22" s="28">
        <v>67875.6</v>
      </c>
      <c r="D22" s="28">
        <v>69448.23999999999</v>
      </c>
      <c r="E22" s="26">
        <f t="shared" si="0"/>
        <v>94.14285133321584</v>
      </c>
      <c r="F22" s="26">
        <f t="shared" si="1"/>
        <v>102.31694452793047</v>
      </c>
      <c r="G22" s="28"/>
      <c r="H22" s="26" t="e">
        <f t="shared" si="3"/>
        <v>#DIV/0!</v>
      </c>
      <c r="I22" s="28">
        <v>19405.36</v>
      </c>
    </row>
    <row r="23" spans="1:9" ht="12.75" customHeight="1">
      <c r="A23" s="57" t="s">
        <v>89</v>
      </c>
      <c r="B23" s="28">
        <v>5494</v>
      </c>
      <c r="C23" s="28">
        <v>5494</v>
      </c>
      <c r="D23" s="28">
        <v>7200.01</v>
      </c>
      <c r="E23" s="26">
        <f t="shared" si="0"/>
        <v>131.05223880597015</v>
      </c>
      <c r="F23" s="26">
        <f t="shared" si="1"/>
        <v>131.05223880597015</v>
      </c>
      <c r="G23" s="28">
        <v>18557.41</v>
      </c>
      <c r="H23" s="26">
        <f t="shared" si="3"/>
        <v>38.79857156790737</v>
      </c>
      <c r="I23" s="28">
        <v>36.620000000000005</v>
      </c>
    </row>
    <row r="24" spans="1:9" ht="12.75">
      <c r="A24" s="57" t="s">
        <v>87</v>
      </c>
      <c r="B24" s="28">
        <v>575.0899999999999</v>
      </c>
      <c r="C24" s="28">
        <v>575.0899999999999</v>
      </c>
      <c r="D24" s="28">
        <v>1147.95</v>
      </c>
      <c r="E24" s="26">
        <f t="shared" si="0"/>
        <v>199.61223460675723</v>
      </c>
      <c r="F24" s="26">
        <f t="shared" si="1"/>
        <v>199.61223460675723</v>
      </c>
      <c r="G24" s="28">
        <v>552.66</v>
      </c>
      <c r="H24" s="26">
        <f t="shared" si="3"/>
        <v>207.71360330040173</v>
      </c>
      <c r="I24" s="28">
        <v>78.72</v>
      </c>
    </row>
    <row r="25" spans="1:9" ht="28.5" customHeight="1">
      <c r="A25" s="57" t="s">
        <v>88</v>
      </c>
      <c r="B25" s="28">
        <v>11012.65</v>
      </c>
      <c r="C25" s="28">
        <v>11012.65</v>
      </c>
      <c r="D25" s="28">
        <v>13457.14</v>
      </c>
      <c r="E25" s="26">
        <f t="shared" si="0"/>
        <v>122.19710968749575</v>
      </c>
      <c r="F25" s="26">
        <f t="shared" si="1"/>
        <v>122.19710968749575</v>
      </c>
      <c r="G25" s="28">
        <v>315.6</v>
      </c>
      <c r="H25" s="26">
        <f t="shared" si="3"/>
        <v>4263.986058301647</v>
      </c>
      <c r="I25" s="28">
        <v>1566.96</v>
      </c>
    </row>
    <row r="26" spans="1:9" ht="12.75">
      <c r="A26" s="60" t="s">
        <v>8</v>
      </c>
      <c r="B26" s="35">
        <f>SUM(B27:B28)</f>
        <v>41308.6</v>
      </c>
      <c r="C26" s="35">
        <f>SUM(C27:C28)</f>
        <v>10612</v>
      </c>
      <c r="D26" s="35">
        <f>SUM(D27:D28)</f>
        <v>10062.22</v>
      </c>
      <c r="E26" s="26">
        <f t="shared" si="0"/>
        <v>24.358656550936125</v>
      </c>
      <c r="F26" s="26">
        <f t="shared" si="1"/>
        <v>94.81926121372031</v>
      </c>
      <c r="G26" s="35">
        <f>SUM(G27:G28)</f>
        <v>9396.13</v>
      </c>
      <c r="H26" s="26">
        <f t="shared" si="3"/>
        <v>107.08898237891557</v>
      </c>
      <c r="I26" s="35">
        <f>SUM(I27:I28)</f>
        <v>2649.31</v>
      </c>
    </row>
    <row r="27" spans="1:9" ht="12.75">
      <c r="A27" s="57" t="s">
        <v>106</v>
      </c>
      <c r="B27" s="28">
        <v>23995.5</v>
      </c>
      <c r="C27" s="28">
        <v>3550</v>
      </c>
      <c r="D27" s="28">
        <v>2776.0299999999997</v>
      </c>
      <c r="E27" s="26">
        <f t="shared" si="0"/>
        <v>11.568960846825444</v>
      </c>
      <c r="F27" s="26">
        <f t="shared" si="1"/>
        <v>78.19802816901408</v>
      </c>
      <c r="G27" s="28">
        <v>2611.2299999999996</v>
      </c>
      <c r="H27" s="26">
        <f t="shared" si="3"/>
        <v>106.31120200058976</v>
      </c>
      <c r="I27" s="28">
        <v>552.81</v>
      </c>
    </row>
    <row r="28" spans="1:9" ht="12" customHeight="1">
      <c r="A28" s="57" t="s">
        <v>107</v>
      </c>
      <c r="B28" s="28">
        <v>17313.1</v>
      </c>
      <c r="C28" s="28">
        <v>7062</v>
      </c>
      <c r="D28" s="28">
        <v>7286.19</v>
      </c>
      <c r="E28" s="26">
        <f t="shared" si="0"/>
        <v>42.084837492996634</v>
      </c>
      <c r="F28" s="26">
        <f t="shared" si="1"/>
        <v>103.17459643160578</v>
      </c>
      <c r="G28" s="28">
        <v>6784.9</v>
      </c>
      <c r="H28" s="26">
        <f t="shared" si="3"/>
        <v>107.38831817712861</v>
      </c>
      <c r="I28" s="28">
        <v>2096.5</v>
      </c>
    </row>
    <row r="29" spans="1:9" ht="15" customHeight="1">
      <c r="A29" s="53" t="s">
        <v>9</v>
      </c>
      <c r="B29" s="35">
        <f>B30+B32+B31</f>
        <v>16099.1</v>
      </c>
      <c r="C29" s="35">
        <f>C30+C32+C31</f>
        <v>7958.6</v>
      </c>
      <c r="D29" s="35">
        <f>D30+D32+D31</f>
        <v>8990.81</v>
      </c>
      <c r="E29" s="26">
        <f t="shared" si="0"/>
        <v>55.84666223577715</v>
      </c>
      <c r="F29" s="26">
        <f t="shared" si="1"/>
        <v>112.96974342220993</v>
      </c>
      <c r="G29" s="35">
        <f>G30+G31+G32</f>
        <v>7713.46</v>
      </c>
      <c r="H29" s="26">
        <f t="shared" si="3"/>
        <v>116.56001327549504</v>
      </c>
      <c r="I29" s="35">
        <f>I30+I32+I31</f>
        <v>1553.8</v>
      </c>
    </row>
    <row r="30" spans="1:9" ht="25.5" customHeight="1">
      <c r="A30" s="57" t="s">
        <v>10</v>
      </c>
      <c r="B30" s="28">
        <v>15983.5</v>
      </c>
      <c r="C30" s="28">
        <v>7900</v>
      </c>
      <c r="D30" s="28">
        <v>8872.41</v>
      </c>
      <c r="E30" s="26">
        <f t="shared" si="0"/>
        <v>55.509806988456845</v>
      </c>
      <c r="F30" s="26">
        <f t="shared" si="1"/>
        <v>112.30898734177215</v>
      </c>
      <c r="G30" s="28">
        <v>7636.86</v>
      </c>
      <c r="H30" s="26">
        <f t="shared" si="3"/>
        <v>116.17876980853387</v>
      </c>
      <c r="I30" s="28">
        <v>1529</v>
      </c>
    </row>
    <row r="31" spans="1:9" ht="27" customHeight="1">
      <c r="A31" s="57" t="s">
        <v>90</v>
      </c>
      <c r="B31" s="28">
        <v>50</v>
      </c>
      <c r="C31" s="28">
        <v>25</v>
      </c>
      <c r="D31" s="28">
        <v>80</v>
      </c>
      <c r="E31" s="26">
        <f t="shared" si="0"/>
        <v>160</v>
      </c>
      <c r="F31" s="26" t="s">
        <v>111</v>
      </c>
      <c r="G31" s="28">
        <v>41.6</v>
      </c>
      <c r="H31" s="26" t="s">
        <v>111</v>
      </c>
      <c r="I31" s="28">
        <v>20</v>
      </c>
    </row>
    <row r="32" spans="1:9" ht="26.25" customHeight="1">
      <c r="A32" s="57" t="s">
        <v>91</v>
      </c>
      <c r="B32" s="28">
        <v>65.6</v>
      </c>
      <c r="C32" s="28">
        <v>33.6</v>
      </c>
      <c r="D32" s="28">
        <v>38.4</v>
      </c>
      <c r="E32" s="26">
        <f t="shared" si="0"/>
        <v>58.53658536585367</v>
      </c>
      <c r="F32" s="26">
        <f>$D:$D/$C:$C*100</f>
        <v>114.28571428571428</v>
      </c>
      <c r="G32" s="28">
        <v>35</v>
      </c>
      <c r="H32" s="26" t="s">
        <v>111</v>
      </c>
      <c r="I32" s="28">
        <v>4.8</v>
      </c>
    </row>
    <row r="33" spans="1:9" ht="15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16.67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16.63</v>
      </c>
    </row>
    <row r="34" spans="1:9" ht="25.5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14.84</v>
      </c>
    </row>
    <row r="35" spans="1:9" ht="18.75" customHeight="1">
      <c r="A35" s="57" t="s">
        <v>92</v>
      </c>
      <c r="B35" s="28">
        <v>0</v>
      </c>
      <c r="C35" s="28">
        <v>0</v>
      </c>
      <c r="D35" s="28">
        <v>1.77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1.79</v>
      </c>
    </row>
    <row r="36" spans="1:9" ht="38.25">
      <c r="A36" s="60" t="s">
        <v>12</v>
      </c>
      <c r="B36" s="35">
        <f>SUM(B38:B44)</f>
        <v>59289.28</v>
      </c>
      <c r="C36" s="35">
        <f>SUM(C38:C44)</f>
        <v>36921.89</v>
      </c>
      <c r="D36" s="35">
        <f>D37+D39+D40+D41+D43+D44+D38+D42</f>
        <v>40763.82000000001</v>
      </c>
      <c r="E36" s="26">
        <f>$D:$D/$B:$B*100</f>
        <v>68.75411541513071</v>
      </c>
      <c r="F36" s="26">
        <f aca="true" t="shared" si="4" ref="F36:F42">$D:$D/$C:$C*100</f>
        <v>110.4055615787816</v>
      </c>
      <c r="G36" s="35">
        <f>SUM(G38:G44)</f>
        <v>23930.689999999995</v>
      </c>
      <c r="H36" s="26">
        <f>$D:$D/$G:$G*100</f>
        <v>170.34118113602247</v>
      </c>
      <c r="I36" s="35">
        <f>I37+I39+I40+I41+I43+I44+I38+I42</f>
        <v>8652.48</v>
      </c>
    </row>
    <row r="37" spans="1:9" ht="17.25" customHeight="1">
      <c r="A37" s="57" t="s">
        <v>115</v>
      </c>
      <c r="B37" s="28"/>
      <c r="C37" s="28"/>
      <c r="D37" s="28"/>
      <c r="E37" s="26" t="s">
        <v>112</v>
      </c>
      <c r="F37" s="26" t="e">
        <f t="shared" si="4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22850</v>
      </c>
      <c r="D38" s="28">
        <v>25809.920000000002</v>
      </c>
      <c r="E38" s="26">
        <f aca="true" t="shared" si="5" ref="E38:E47">$D:$D/$B:$B*100</f>
        <v>74.1408709640354</v>
      </c>
      <c r="F38" s="26">
        <f t="shared" si="4"/>
        <v>112.95369803063457</v>
      </c>
      <c r="G38" s="28">
        <v>13250.8</v>
      </c>
      <c r="H38" s="26">
        <f>$D:$D/$G:$G*100</f>
        <v>194.78008874935855</v>
      </c>
      <c r="I38" s="28">
        <v>5092.79</v>
      </c>
    </row>
    <row r="39" spans="1:9" ht="76.5">
      <c r="A39" s="57" t="s">
        <v>127</v>
      </c>
      <c r="B39" s="28">
        <v>625.82</v>
      </c>
      <c r="C39" s="28">
        <v>390</v>
      </c>
      <c r="D39" s="28">
        <v>864.23</v>
      </c>
      <c r="E39" s="26">
        <f t="shared" si="5"/>
        <v>138.09561854846442</v>
      </c>
      <c r="F39" s="26">
        <f t="shared" si="4"/>
        <v>221.59743589743593</v>
      </c>
      <c r="G39" s="28">
        <v>608.47</v>
      </c>
      <c r="H39" s="26" t="s">
        <v>111</v>
      </c>
      <c r="I39" s="28">
        <v>478.07</v>
      </c>
    </row>
    <row r="40" spans="1:9" ht="76.5">
      <c r="A40" s="57" t="s">
        <v>119</v>
      </c>
      <c r="B40" s="28">
        <v>352.8</v>
      </c>
      <c r="C40" s="28">
        <v>179.89</v>
      </c>
      <c r="D40" s="28">
        <v>254.80000000000007</v>
      </c>
      <c r="E40" s="26">
        <f t="shared" si="5"/>
        <v>72.22222222222224</v>
      </c>
      <c r="F40" s="26">
        <f t="shared" si="4"/>
        <v>141.6421146256046</v>
      </c>
      <c r="G40" s="28">
        <v>183.65999999999997</v>
      </c>
      <c r="H40" s="26">
        <f>$D:$D/$G:$G*100</f>
        <v>138.73461831645437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8900</v>
      </c>
      <c r="D41" s="28">
        <v>8190.880000000001</v>
      </c>
      <c r="E41" s="26">
        <f t="shared" si="5"/>
        <v>47.19328095192277</v>
      </c>
      <c r="F41" s="26">
        <f t="shared" si="4"/>
        <v>92.03235955056181</v>
      </c>
      <c r="G41" s="28">
        <v>7132.469999999999</v>
      </c>
      <c r="H41" s="26">
        <f>$D:$D/$G:$G*100</f>
        <v>114.83931933818161</v>
      </c>
      <c r="I41" s="28">
        <v>1892.58</v>
      </c>
    </row>
    <row r="42" spans="1:9" ht="42" customHeight="1">
      <c r="A42" s="57" t="s">
        <v>169</v>
      </c>
      <c r="B42" s="28">
        <v>62.29</v>
      </c>
      <c r="C42" s="28">
        <v>0</v>
      </c>
      <c r="D42" s="28">
        <v>16.68</v>
      </c>
      <c r="E42" s="26">
        <f t="shared" si="5"/>
        <v>26.777973992615188</v>
      </c>
      <c r="F42" s="26" t="e">
        <f t="shared" si="4"/>
        <v>#DIV/0!</v>
      </c>
      <c r="G42" s="28">
        <v>7.01</v>
      </c>
      <c r="H42" s="26">
        <f>$D:$D/$G:$G*100</f>
        <v>237.94579172610554</v>
      </c>
      <c r="I42" s="28">
        <v>0.58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5"/>
        <v>125.65270506108202</v>
      </c>
      <c r="F43" s="26" t="s">
        <v>111</v>
      </c>
      <c r="G43" s="28">
        <v>470.23</v>
      </c>
      <c r="H43" s="26" t="s">
        <v>111</v>
      </c>
      <c r="I43" s="28">
        <v>587.43</v>
      </c>
    </row>
    <row r="44" spans="1:9" ht="76.5">
      <c r="A44" s="61" t="s">
        <v>122</v>
      </c>
      <c r="B44" s="28">
        <v>3788.34</v>
      </c>
      <c r="C44" s="28">
        <v>2310</v>
      </c>
      <c r="D44" s="28">
        <v>2747.35</v>
      </c>
      <c r="E44" s="26">
        <f t="shared" si="5"/>
        <v>72.52120981749262</v>
      </c>
      <c r="F44" s="26">
        <f>$D:$D/$C:$C*100</f>
        <v>118.93290043290044</v>
      </c>
      <c r="G44" s="28">
        <v>2278.05</v>
      </c>
      <c r="H44" s="26">
        <f>$D:$D/$G:$G*100</f>
        <v>120.60095256908319</v>
      </c>
      <c r="I44" s="28">
        <v>565.36</v>
      </c>
    </row>
    <row r="45" spans="1:9" ht="25.5">
      <c r="A45" s="54" t="s">
        <v>13</v>
      </c>
      <c r="B45" s="27">
        <v>973.2</v>
      </c>
      <c r="C45" s="27">
        <v>764.6</v>
      </c>
      <c r="D45" s="27">
        <v>422.06000000000006</v>
      </c>
      <c r="E45" s="26">
        <f t="shared" si="5"/>
        <v>43.36826962597616</v>
      </c>
      <c r="F45" s="26">
        <f>$D:$D/$C:$C*100</f>
        <v>55.20010462987184</v>
      </c>
      <c r="G45" s="27">
        <v>1264.12</v>
      </c>
      <c r="H45" s="26">
        <f>$D:$D/$G:$G*100</f>
        <v>33.387653070911</v>
      </c>
      <c r="I45" s="27">
        <v>61.48</v>
      </c>
    </row>
    <row r="46" spans="1:9" ht="25.5">
      <c r="A46" s="54" t="s">
        <v>96</v>
      </c>
      <c r="B46" s="27">
        <v>722.2400000000001</v>
      </c>
      <c r="C46" s="27">
        <v>400.4100000000001</v>
      </c>
      <c r="D46" s="27">
        <v>851.57</v>
      </c>
      <c r="E46" s="26">
        <f t="shared" si="5"/>
        <v>117.906789986708</v>
      </c>
      <c r="F46" s="26">
        <f>$D:$D/$C:$C*100</f>
        <v>212.6745086286556</v>
      </c>
      <c r="G46" s="27">
        <v>1714.9</v>
      </c>
      <c r="H46" s="26">
        <f>$D:$D/$G:$G*100</f>
        <v>49.657122864306956</v>
      </c>
      <c r="I46" s="27">
        <v>111.85</v>
      </c>
    </row>
    <row r="47" spans="1:9" ht="25.5">
      <c r="A47" s="60" t="s">
        <v>14</v>
      </c>
      <c r="B47" s="35">
        <f>B48+B49+B50</f>
        <v>3714</v>
      </c>
      <c r="C47" s="35">
        <f>C48+C49+C50</f>
        <v>3014</v>
      </c>
      <c r="D47" s="35">
        <f>D48+D49+D50</f>
        <v>3060.0999999999995</v>
      </c>
      <c r="E47" s="26">
        <f t="shared" si="5"/>
        <v>82.39364566505114</v>
      </c>
      <c r="F47" s="26">
        <f>$D:$D/$C:$C*100</f>
        <v>101.52952886529528</v>
      </c>
      <c r="G47" s="35">
        <f>G48+G49+G50</f>
        <v>1806.84</v>
      </c>
      <c r="H47" s="26">
        <f>$D:$D/$G:$G*100</f>
        <v>169.36198003143608</v>
      </c>
      <c r="I47" s="35">
        <f>I48+I49+I50</f>
        <v>2381.91</v>
      </c>
    </row>
    <row r="48" spans="1:9" ht="12.75" customHeight="1" hidden="1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6" customHeight="1">
      <c r="A49" s="57" t="s">
        <v>95</v>
      </c>
      <c r="B49" s="28">
        <v>2314</v>
      </c>
      <c r="C49" s="28">
        <v>2314</v>
      </c>
      <c r="D49" s="28">
        <v>2012.34</v>
      </c>
      <c r="E49" s="26" t="s">
        <v>112</v>
      </c>
      <c r="F49" s="26">
        <f aca="true" t="shared" si="6" ref="F49:F61">$D:$D/$C:$C*100</f>
        <v>86.9636992221262</v>
      </c>
      <c r="G49" s="28">
        <v>110.45</v>
      </c>
      <c r="H49" s="26">
        <f aca="true" t="shared" si="7" ref="H49:H54">$D:$D/$G:$G*100</f>
        <v>1821.946582163875</v>
      </c>
      <c r="I49" s="28">
        <v>1999</v>
      </c>
    </row>
    <row r="50" spans="1:9" ht="16.5" customHeight="1">
      <c r="A50" s="61" t="s">
        <v>93</v>
      </c>
      <c r="B50" s="28">
        <v>1400</v>
      </c>
      <c r="C50" s="28">
        <v>700</v>
      </c>
      <c r="D50" s="28">
        <v>995.0699999999999</v>
      </c>
      <c r="E50" s="26">
        <f aca="true" t="shared" si="8" ref="E50:E55">$D:$D/$B:$B*100</f>
        <v>71.07642857142856</v>
      </c>
      <c r="F50" s="26">
        <f t="shared" si="6"/>
        <v>142.15285714285713</v>
      </c>
      <c r="G50" s="28">
        <v>1283.34</v>
      </c>
      <c r="H50" s="26">
        <f t="shared" si="7"/>
        <v>77.5375192856141</v>
      </c>
      <c r="I50" s="28">
        <v>382.91</v>
      </c>
    </row>
    <row r="51" spans="1:9" ht="12.75">
      <c r="A51" s="54" t="s">
        <v>15</v>
      </c>
      <c r="B51" s="35">
        <v>5380.899999999999</v>
      </c>
      <c r="C51" s="35">
        <v>4929.549999999999</v>
      </c>
      <c r="D51" s="35">
        <v>6353.29</v>
      </c>
      <c r="E51" s="26">
        <f t="shared" si="8"/>
        <v>118.07114051552716</v>
      </c>
      <c r="F51" s="26">
        <f t="shared" si="6"/>
        <v>128.8817437697153</v>
      </c>
      <c r="G51" s="35">
        <v>1780.46</v>
      </c>
      <c r="H51" s="26">
        <f t="shared" si="7"/>
        <v>356.8341889174707</v>
      </c>
      <c r="I51" s="27">
        <v>141.57999999999998</v>
      </c>
    </row>
    <row r="52" spans="1:9" ht="63.75" hidden="1">
      <c r="A52" s="57" t="s">
        <v>128</v>
      </c>
      <c r="B52" s="35"/>
      <c r="C52" s="35"/>
      <c r="D52" s="28"/>
      <c r="E52" s="26" t="e">
        <f t="shared" si="8"/>
        <v>#DIV/0!</v>
      </c>
      <c r="F52" s="26" t="e">
        <f t="shared" si="6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129</v>
      </c>
      <c r="B53" s="35"/>
      <c r="C53" s="35"/>
      <c r="D53" s="28"/>
      <c r="E53" s="26" t="e">
        <f t="shared" si="8"/>
        <v>#DIV/0!</v>
      </c>
      <c r="F53" s="26" t="e">
        <f t="shared" si="6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130</v>
      </c>
      <c r="B54" s="35"/>
      <c r="C54" s="35"/>
      <c r="D54" s="28"/>
      <c r="E54" s="26" t="e">
        <f t="shared" si="8"/>
        <v>#DIV/0!</v>
      </c>
      <c r="F54" s="26" t="e">
        <f t="shared" si="6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131</v>
      </c>
      <c r="B55" s="35"/>
      <c r="C55" s="35"/>
      <c r="D55" s="28"/>
      <c r="E55" s="26" t="e">
        <f t="shared" si="8"/>
        <v>#DIV/0!</v>
      </c>
      <c r="F55" s="26" t="e">
        <f t="shared" si="6"/>
        <v>#DIV/0!</v>
      </c>
      <c r="G55" s="28"/>
      <c r="H55" s="26" t="s">
        <v>112</v>
      </c>
      <c r="I55" s="28"/>
    </row>
    <row r="56" spans="1:9" ht="63.75" hidden="1">
      <c r="A56" s="57" t="s">
        <v>132</v>
      </c>
      <c r="B56" s="35"/>
      <c r="C56" s="35"/>
      <c r="D56" s="28"/>
      <c r="E56" s="26" t="s">
        <v>112</v>
      </c>
      <c r="F56" s="26" t="e">
        <f t="shared" si="6"/>
        <v>#DIV/0!</v>
      </c>
      <c r="G56" s="28"/>
      <c r="H56" s="26" t="e">
        <f>$D:$D/$G:$G*100</f>
        <v>#DIV/0!</v>
      </c>
      <c r="I56" s="28"/>
    </row>
    <row r="57" spans="1:9" ht="63.75" hidden="1">
      <c r="A57" s="57" t="s">
        <v>133</v>
      </c>
      <c r="B57" s="35"/>
      <c r="C57" s="35"/>
      <c r="D57" s="28"/>
      <c r="E57" s="26" t="e">
        <f>$D:$D/$B:$B*100</f>
        <v>#DIV/0!</v>
      </c>
      <c r="F57" s="26" t="e">
        <f t="shared" si="6"/>
        <v>#DIV/0!</v>
      </c>
      <c r="G57" s="28"/>
      <c r="H57" s="26" t="e">
        <f>$D:$D/$G:$G*100</f>
        <v>#DIV/0!</v>
      </c>
      <c r="I57" s="28"/>
    </row>
    <row r="58" spans="1:9" ht="14.25" customHeight="1" hidden="1">
      <c r="A58" s="57" t="s">
        <v>134</v>
      </c>
      <c r="B58" s="35"/>
      <c r="C58" s="35"/>
      <c r="D58" s="28"/>
      <c r="E58" s="26" t="e">
        <f>$D:$D/$B:$B*100</f>
        <v>#DIV/0!</v>
      </c>
      <c r="F58" s="26" t="e">
        <f t="shared" si="6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135</v>
      </c>
      <c r="B59" s="35"/>
      <c r="C59" s="35"/>
      <c r="D59" s="28"/>
      <c r="E59" s="26" t="e">
        <f>$D:$D/$B:$B*100</f>
        <v>#DIV/0!</v>
      </c>
      <c r="F59" s="26" t="e">
        <f t="shared" si="6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136</v>
      </c>
      <c r="B60" s="35"/>
      <c r="C60" s="35"/>
      <c r="D60" s="28"/>
      <c r="E60" s="26" t="s">
        <v>111</v>
      </c>
      <c r="F60" s="26" t="e">
        <f t="shared" si="6"/>
        <v>#DIV/0!</v>
      </c>
      <c r="G60" s="28"/>
      <c r="H60" s="26" t="s">
        <v>111</v>
      </c>
      <c r="I60" s="28"/>
    </row>
    <row r="61" spans="1:9" ht="12.75" hidden="1">
      <c r="A61" s="57" t="s">
        <v>137</v>
      </c>
      <c r="B61" s="35"/>
      <c r="C61" s="35"/>
      <c r="D61" s="28"/>
      <c r="E61" s="26" t="e">
        <f aca="true" t="shared" si="9" ref="E61:E69">$D:$D/$B:$B*100</f>
        <v>#DIV/0!</v>
      </c>
      <c r="F61" s="26" t="e">
        <f t="shared" si="6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140</v>
      </c>
      <c r="D62" s="27">
        <v>26.36</v>
      </c>
      <c r="E62" s="26">
        <f t="shared" si="9"/>
        <v>11.816918456090017</v>
      </c>
      <c r="F62" s="26" t="s">
        <v>111</v>
      </c>
      <c r="G62" s="27">
        <v>-15.76</v>
      </c>
      <c r="H62" s="26">
        <f aca="true" t="shared" si="10" ref="H62:H68">$D:$D/$G:$G*100</f>
        <v>-167.25888324873097</v>
      </c>
      <c r="I62" s="27">
        <v>1.93</v>
      </c>
    </row>
    <row r="63" spans="1:9" ht="52.5" customHeight="1" hidden="1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330237.3899999999</v>
      </c>
      <c r="D63" s="35">
        <f>D8+D16+D21+D26+D29+D33+D36+D45+D46+D47+D62+D51</f>
        <v>337188.33999999985</v>
      </c>
      <c r="E63" s="26">
        <f t="shared" si="9"/>
        <v>59.73477868624117</v>
      </c>
      <c r="F63" s="26">
        <f aca="true" t="shared" si="11" ref="F63:F68">$D:$D/$C:$C*100</f>
        <v>102.10483434356115</v>
      </c>
      <c r="G63" s="35">
        <f>G8+G16+G21+G26+G29+G33+G36+G45+G46+G47+G62+G51</f>
        <v>233688.16999999998</v>
      </c>
      <c r="H63" s="26">
        <f t="shared" si="10"/>
        <v>144.2898628544183</v>
      </c>
      <c r="I63" s="35">
        <f>I8+I16+I21+I26+I29+I33+I36+I45+I46+I47+I62+I51</f>
        <v>66568.23999999999</v>
      </c>
    </row>
    <row r="64" spans="1:9" ht="12.75" customHeight="1">
      <c r="A64" s="60" t="s">
        <v>18</v>
      </c>
      <c r="B64" s="35">
        <f>B65+B71+B70</f>
        <v>2499682.1600000006</v>
      </c>
      <c r="C64" s="35">
        <f>C65+C71+C70</f>
        <v>1005410.1799999999</v>
      </c>
      <c r="D64" s="35">
        <f>D65+D71+D70</f>
        <v>1005409.1800000002</v>
      </c>
      <c r="E64" s="26">
        <f t="shared" si="9"/>
        <v>40.22148079818276</v>
      </c>
      <c r="F64" s="26">
        <f t="shared" si="11"/>
        <v>99.99990053810677</v>
      </c>
      <c r="G64" s="35">
        <f>G65+G71+G70</f>
        <v>906848.67</v>
      </c>
      <c r="H64" s="26">
        <f t="shared" si="10"/>
        <v>110.86846276126757</v>
      </c>
      <c r="I64" s="35">
        <f>I65+I71+I70</f>
        <v>123870.63</v>
      </c>
    </row>
    <row r="65" spans="1:9" ht="12.75" customHeight="1">
      <c r="A65" s="60" t="s">
        <v>19</v>
      </c>
      <c r="B65" s="35">
        <f>B66+B67+B69+B68</f>
        <v>2502526.4600000004</v>
      </c>
      <c r="C65" s="35">
        <f>C66+C67+C69+C68</f>
        <v>1008254.48</v>
      </c>
      <c r="D65" s="35">
        <f>D66+D67+D69+D68</f>
        <v>1008254.4800000002</v>
      </c>
      <c r="E65" s="26">
        <f t="shared" si="9"/>
        <v>40.28946331300729</v>
      </c>
      <c r="F65" s="26">
        <f t="shared" si="11"/>
        <v>100.00000000000003</v>
      </c>
      <c r="G65" s="35">
        <f>G66+G67+G69+G68</f>
        <v>909526.4800000001</v>
      </c>
      <c r="H65" s="26">
        <f t="shared" si="10"/>
        <v>110.85487912347534</v>
      </c>
      <c r="I65" s="35">
        <f>I66+I67+I69+I68</f>
        <v>123870.63</v>
      </c>
    </row>
    <row r="66" spans="1:9" ht="12.75" customHeight="1">
      <c r="A66" s="57" t="s">
        <v>108</v>
      </c>
      <c r="B66" s="28">
        <v>485648.02</v>
      </c>
      <c r="C66" s="28">
        <v>246536.61</v>
      </c>
      <c r="D66" s="28">
        <v>246536.6</v>
      </c>
      <c r="E66" s="26">
        <f t="shared" si="9"/>
        <v>50.76446105967857</v>
      </c>
      <c r="F66" s="26">
        <f t="shared" si="11"/>
        <v>99.99999594380729</v>
      </c>
      <c r="G66" s="28">
        <v>266768.4</v>
      </c>
      <c r="H66" s="26">
        <f t="shared" si="10"/>
        <v>92.41596830809046</v>
      </c>
      <c r="I66" s="28">
        <v>23472.8</v>
      </c>
    </row>
    <row r="67" spans="1:9" ht="12.75" customHeight="1">
      <c r="A67" s="57" t="s">
        <v>109</v>
      </c>
      <c r="B67" s="28">
        <v>936420.2200000001</v>
      </c>
      <c r="C67" s="28">
        <v>137803.22</v>
      </c>
      <c r="D67" s="28">
        <v>137803.23</v>
      </c>
      <c r="E67" s="26">
        <f t="shared" si="9"/>
        <v>14.715960533188829</v>
      </c>
      <c r="F67" s="26">
        <f t="shared" si="11"/>
        <v>100.00000725672449</v>
      </c>
      <c r="G67" s="28">
        <v>85443.64000000001</v>
      </c>
      <c r="H67" s="26">
        <f t="shared" si="10"/>
        <v>161.27968096864785</v>
      </c>
      <c r="I67" s="28">
        <v>30473.16</v>
      </c>
    </row>
    <row r="68" spans="1:9" ht="15" customHeight="1">
      <c r="A68" s="57" t="s">
        <v>110</v>
      </c>
      <c r="B68" s="28">
        <v>1029979.9300000002</v>
      </c>
      <c r="C68" s="28">
        <v>593842.76</v>
      </c>
      <c r="D68" s="28">
        <v>593842.7600000001</v>
      </c>
      <c r="E68" s="26">
        <f t="shared" si="9"/>
        <v>57.65576034088353</v>
      </c>
      <c r="F68" s="26">
        <f t="shared" si="11"/>
        <v>100.00000000000003</v>
      </c>
      <c r="G68" s="28">
        <v>554362.8300000001</v>
      </c>
      <c r="H68" s="26">
        <f t="shared" si="10"/>
        <v>107.12167697101916</v>
      </c>
      <c r="I68" s="28">
        <v>67924.67</v>
      </c>
    </row>
    <row r="69" spans="1:9" ht="13.5" customHeight="1">
      <c r="A69" s="2" t="s">
        <v>123</v>
      </c>
      <c r="B69" s="28">
        <v>50478.28999999999</v>
      </c>
      <c r="C69" s="28">
        <v>30071.89</v>
      </c>
      <c r="D69" s="28">
        <v>30071.89</v>
      </c>
      <c r="E69" s="26">
        <f t="shared" si="9"/>
        <v>59.573907911698285</v>
      </c>
      <c r="F69" s="26" t="s">
        <v>111</v>
      </c>
      <c r="G69" s="28">
        <v>2951.6099999999997</v>
      </c>
      <c r="H69" s="26" t="s">
        <v>111</v>
      </c>
      <c r="I69" s="28">
        <v>2000</v>
      </c>
    </row>
    <row r="70" spans="1:9" ht="1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8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/>
    </row>
    <row r="72" spans="1:9" ht="12.75" customHeight="1">
      <c r="A72" s="53" t="s">
        <v>20</v>
      </c>
      <c r="B72" s="35">
        <f>B64+B63</f>
        <v>3064157.91</v>
      </c>
      <c r="C72" s="35">
        <f>C64+C63</f>
        <v>1335647.5699999998</v>
      </c>
      <c r="D72" s="35">
        <f>D64+D63</f>
        <v>1342597.52</v>
      </c>
      <c r="E72" s="26">
        <f>$D:$D/$B:$B*100</f>
        <v>43.81619875458703</v>
      </c>
      <c r="F72" s="26">
        <f>$D:$D/$C:$C*100</f>
        <v>100.52034310218528</v>
      </c>
      <c r="G72" s="35">
        <f>G64+G63</f>
        <v>1140536.84</v>
      </c>
      <c r="H72" s="26">
        <f>$D:$D/$G:$G*100</f>
        <v>117.71627823964019</v>
      </c>
      <c r="I72" s="35">
        <f>I64+I63</f>
        <v>190438.87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212990.2</v>
      </c>
      <c r="C74" s="35">
        <f>C75+C76+C77+C78+C79+C80+C81+C82</f>
        <v>73365.6</v>
      </c>
      <c r="D74" s="35">
        <f>D75+D76+D77+D78+D79+D80+D81+D82</f>
        <v>73097.7</v>
      </c>
      <c r="E74" s="26">
        <f>$D:$D/$B:$B*100</f>
        <v>34.319748044745715</v>
      </c>
      <c r="F74" s="26">
        <f>$D:$D/$C:$C*100</f>
        <v>99.6348424874873</v>
      </c>
      <c r="G74" s="35">
        <f>G75+G76+G77+G78+G79+G80+G81+G82</f>
        <v>60565.318439999995</v>
      </c>
      <c r="H74" s="26">
        <f>$D:$D/$G:$G*100</f>
        <v>120.69233991135604</v>
      </c>
      <c r="I74" s="35">
        <f>I75+I76+I77+I78+I79+I80+I81+I82</f>
        <v>11788.899999999998</v>
      </c>
    </row>
    <row r="75" spans="1:9" ht="14.25" customHeight="1">
      <c r="A75" s="8" t="s">
        <v>24</v>
      </c>
      <c r="B75" s="36">
        <v>2468.4</v>
      </c>
      <c r="C75" s="36">
        <v>1432.6</v>
      </c>
      <c r="D75" s="36">
        <v>1432.5</v>
      </c>
      <c r="E75" s="29">
        <f>$D:$D/$B:$B*100</f>
        <v>58.033543996110836</v>
      </c>
      <c r="F75" s="29">
        <f>$D:$D/$C:$C*100</f>
        <v>99.99301968448975</v>
      </c>
      <c r="G75" s="36">
        <v>986.41999</v>
      </c>
      <c r="H75" s="29">
        <f>$D:$D/$G:$G*100</f>
        <v>145.22211781210962</v>
      </c>
      <c r="I75" s="36">
        <f>D75-июнь!D75</f>
        <v>201.70000000000005</v>
      </c>
    </row>
    <row r="76" spans="1:9" ht="12.75">
      <c r="A76" s="8" t="s">
        <v>25</v>
      </c>
      <c r="B76" s="36">
        <v>6264</v>
      </c>
      <c r="C76" s="36">
        <v>3661.9</v>
      </c>
      <c r="D76" s="36">
        <v>3651.6</v>
      </c>
      <c r="E76" s="29">
        <f>$D:$D/$B:$B*100</f>
        <v>58.29501915708812</v>
      </c>
      <c r="F76" s="29">
        <f>$D:$D/$C:$C*100</f>
        <v>99.7187252519184</v>
      </c>
      <c r="G76" s="36">
        <v>3069.03992</v>
      </c>
      <c r="H76" s="29">
        <f>$D:$D/$G:$G*100</f>
        <v>118.98183455365414</v>
      </c>
      <c r="I76" s="36">
        <f>D76-июнь!D76</f>
        <v>525.4000000000001</v>
      </c>
    </row>
    <row r="77" spans="1:9" ht="25.5">
      <c r="A77" s="8" t="s">
        <v>26</v>
      </c>
      <c r="B77" s="36">
        <v>60809.1</v>
      </c>
      <c r="C77" s="36">
        <v>34219.4</v>
      </c>
      <c r="D77" s="36">
        <v>34016.7</v>
      </c>
      <c r="E77" s="29">
        <f>$D:$D/$B:$B*100</f>
        <v>55.94014711613886</v>
      </c>
      <c r="F77" s="29">
        <f>$D:$D/$C:$C*100</f>
        <v>99.40764595521837</v>
      </c>
      <c r="G77" s="36">
        <v>25087.52208</v>
      </c>
      <c r="H77" s="29">
        <f>$D:$D/$G:$G*100</f>
        <v>135.59210786751404</v>
      </c>
      <c r="I77" s="36">
        <f>D77-июнь!D77</f>
        <v>4117.199999999997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D78-июнь!D78</f>
        <v>0</v>
      </c>
    </row>
    <row r="79" spans="1:9" ht="25.5">
      <c r="A79" s="1" t="s">
        <v>27</v>
      </c>
      <c r="B79" s="28">
        <v>14473.2</v>
      </c>
      <c r="C79" s="28">
        <v>8389.6</v>
      </c>
      <c r="D79" s="28">
        <v>8379.9</v>
      </c>
      <c r="E79" s="29">
        <f>$D:$D/$B:$B*100</f>
        <v>57.899427908133646</v>
      </c>
      <c r="F79" s="29">
        <v>0</v>
      </c>
      <c r="G79" s="28">
        <v>7664.05918</v>
      </c>
      <c r="H79" s="29">
        <f>$D:$D/$G:$G*100</f>
        <v>109.34023085140112</v>
      </c>
      <c r="I79" s="36">
        <f>D79-июнь!D79</f>
        <v>1562.5999999999995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D80-июнь!D80</f>
        <v>0</v>
      </c>
    </row>
    <row r="81" spans="1:9" ht="12.75">
      <c r="A81" s="8" t="s">
        <v>29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D81-июнь!D81</f>
        <v>0</v>
      </c>
    </row>
    <row r="82" spans="1:9" ht="12.75">
      <c r="A82" s="1" t="s">
        <v>30</v>
      </c>
      <c r="B82" s="36">
        <v>128947.1</v>
      </c>
      <c r="C82" s="36">
        <v>25633.7</v>
      </c>
      <c r="D82" s="36">
        <v>25588.6</v>
      </c>
      <c r="E82" s="29">
        <f>$D:$D/$B:$B*100</f>
        <v>19.84426171662643</v>
      </c>
      <c r="F82" s="29">
        <f>$D:$D/$C:$C*100</f>
        <v>99.82405973386595</v>
      </c>
      <c r="G82" s="36">
        <v>23758.27727</v>
      </c>
      <c r="H82" s="29">
        <f>$D:$D/$G:$G*100</f>
        <v>107.70393707085479</v>
      </c>
      <c r="I82" s="36">
        <f>D82-июнь!D82</f>
        <v>5382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198.54225</v>
      </c>
      <c r="H83" s="26">
        <v>0</v>
      </c>
      <c r="I83" s="35">
        <f>D83-июнь!D83</f>
        <v>0</v>
      </c>
    </row>
    <row r="84" spans="1:9" ht="25.5">
      <c r="A84" s="9" t="s">
        <v>32</v>
      </c>
      <c r="B84" s="27">
        <v>8296</v>
      </c>
      <c r="C84" s="27">
        <v>2668.1</v>
      </c>
      <c r="D84" s="27">
        <v>2407.6</v>
      </c>
      <c r="E84" s="26">
        <f>$D:$D/$B:$B*100</f>
        <v>29.021215043394406</v>
      </c>
      <c r="F84" s="26">
        <f>$D:$D/$C:$C*100</f>
        <v>90.2364978823882</v>
      </c>
      <c r="G84" s="27">
        <v>2089.72538</v>
      </c>
      <c r="H84" s="26">
        <f>$D:$D/$G:$G*100</f>
        <v>115.21131068427756</v>
      </c>
      <c r="I84" s="35">
        <f>D84-июнь!D84</f>
        <v>320.2999999999997</v>
      </c>
    </row>
    <row r="85" spans="1:9" ht="12.75">
      <c r="A85" s="7" t="s">
        <v>33</v>
      </c>
      <c r="B85" s="35">
        <f>B86+B87+B88+B89+B90</f>
        <v>362997.5</v>
      </c>
      <c r="C85" s="35">
        <f>C86+C87+C88+C89+C90</f>
        <v>62394.799999999996</v>
      </c>
      <c r="D85" s="35">
        <f>D86+D87+D88+D89+D90</f>
        <v>47891.2</v>
      </c>
      <c r="E85" s="26">
        <f>$D:$D/$B:$B*100</f>
        <v>13.19325890674178</v>
      </c>
      <c r="F85" s="26">
        <f>$D:$D/$C:$C*100</f>
        <v>76.7551142082353</v>
      </c>
      <c r="G85" s="35">
        <f>G86+G87+G88+G89+G90</f>
        <v>41427.45479</v>
      </c>
      <c r="H85" s="26">
        <f>$D:$D/$G:$G*100</f>
        <v>115.60256415163659</v>
      </c>
      <c r="I85" s="35">
        <f>D85-июнь!D85</f>
        <v>9583.5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D86-июнь!D86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D87-июнь!D87</f>
        <v>0</v>
      </c>
    </row>
    <row r="88" spans="1:9" ht="12.75">
      <c r="A88" s="8" t="s">
        <v>34</v>
      </c>
      <c r="B88" s="36">
        <v>26139.4</v>
      </c>
      <c r="C88" s="36">
        <v>12953.5</v>
      </c>
      <c r="D88" s="36">
        <v>12953.6</v>
      </c>
      <c r="E88" s="29">
        <f>$D:$D/$B:$B*100</f>
        <v>49.555842903815694</v>
      </c>
      <c r="F88" s="29">
        <v>0</v>
      </c>
      <c r="G88" s="36">
        <v>10786.54152</v>
      </c>
      <c r="H88" s="29">
        <v>0</v>
      </c>
      <c r="I88" s="36">
        <f>D88-июнь!D88</f>
        <v>2148.5</v>
      </c>
    </row>
    <row r="89" spans="1:9" ht="12.75">
      <c r="A89" s="10" t="s">
        <v>77</v>
      </c>
      <c r="B89" s="28">
        <v>290777</v>
      </c>
      <c r="C89" s="28">
        <v>43525.6</v>
      </c>
      <c r="D89" s="28">
        <v>29022</v>
      </c>
      <c r="E89" s="29">
        <f>$D:$D/$B:$B*100</f>
        <v>9.980844427172714</v>
      </c>
      <c r="F89" s="29">
        <f>$D:$D/$C:$C*100</f>
        <v>66.67800099251934</v>
      </c>
      <c r="G89" s="28">
        <v>25237.56773</v>
      </c>
      <c r="H89" s="29">
        <v>0</v>
      </c>
      <c r="I89" s="36">
        <f>D89-июнь!D89</f>
        <v>6551.4000000000015</v>
      </c>
    </row>
    <row r="90" spans="1:9" ht="12.75">
      <c r="A90" s="8" t="s">
        <v>35</v>
      </c>
      <c r="B90" s="36">
        <v>46081.1</v>
      </c>
      <c r="C90" s="36">
        <v>5915.7</v>
      </c>
      <c r="D90" s="36">
        <v>5915.6</v>
      </c>
      <c r="E90" s="29">
        <f>$D:$D/$B:$B*100</f>
        <v>12.837367163544275</v>
      </c>
      <c r="F90" s="29">
        <f>$D:$D/$C:$C*100</f>
        <v>99.99830958297413</v>
      </c>
      <c r="G90" s="36">
        <v>5403.34554</v>
      </c>
      <c r="H90" s="29">
        <f>$D:$D/$G:$G*100</f>
        <v>109.48032022397737</v>
      </c>
      <c r="I90" s="36">
        <f>D90-июнь!D90</f>
        <v>883.6000000000004</v>
      </c>
    </row>
    <row r="91" spans="1:9" ht="12.75">
      <c r="A91" s="7" t="s">
        <v>36</v>
      </c>
      <c r="B91" s="35">
        <f>B93+B94+B95+B92</f>
        <v>394258.2</v>
      </c>
      <c r="C91" s="35">
        <f>C93+C94+C95+C92</f>
        <v>120910.4</v>
      </c>
      <c r="D91" s="35">
        <f>D93+D94+D95+D92</f>
        <v>118948.70000000001</v>
      </c>
      <c r="E91" s="35">
        <f>E93+E94+E95+E92</f>
        <v>119.84375187261746</v>
      </c>
      <c r="F91" s="26">
        <f>$D:$D/$C:$C*100</f>
        <v>98.37755891966285</v>
      </c>
      <c r="G91" s="35">
        <f>G93+G94+G95+G92</f>
        <v>28224.70412</v>
      </c>
      <c r="H91" s="35">
        <f>H93+H94+H95</f>
        <v>664.026015182748</v>
      </c>
      <c r="I91" s="35">
        <f>D91-июнь!D91</f>
        <v>24745.899999999994</v>
      </c>
    </row>
    <row r="92" spans="1:9" ht="12.75">
      <c r="A92" s="8" t="s">
        <v>37</v>
      </c>
      <c r="B92" s="72">
        <v>126188.3</v>
      </c>
      <c r="C92" s="72">
        <v>34833.1</v>
      </c>
      <c r="D92" s="72">
        <v>34833.1</v>
      </c>
      <c r="E92" s="49">
        <f>$D:$D/$B:$B*100</f>
        <v>27.604064719153836</v>
      </c>
      <c r="F92" s="29">
        <v>0</v>
      </c>
      <c r="G92" s="72">
        <v>1907.32075</v>
      </c>
      <c r="H92" s="29">
        <v>0</v>
      </c>
      <c r="I92" s="36">
        <f>D92-июнь!D92</f>
        <v>7372.5</v>
      </c>
    </row>
    <row r="93" spans="1:9" ht="12.75">
      <c r="A93" s="8" t="s">
        <v>38</v>
      </c>
      <c r="B93" s="36">
        <v>22260.1</v>
      </c>
      <c r="C93" s="36">
        <v>7198</v>
      </c>
      <c r="D93" s="36">
        <v>6475</v>
      </c>
      <c r="E93" s="29">
        <f>$D:$D/$B:$B*100</f>
        <v>29.087919640971965</v>
      </c>
      <c r="F93" s="29">
        <v>0</v>
      </c>
      <c r="G93" s="36">
        <v>52.29855</v>
      </c>
      <c r="H93" s="29">
        <v>0</v>
      </c>
      <c r="I93" s="36">
        <f>D93-июнь!D93</f>
        <v>4063.5</v>
      </c>
    </row>
    <row r="94" spans="1:9" ht="12.75">
      <c r="A94" s="8" t="s">
        <v>39</v>
      </c>
      <c r="B94" s="36">
        <v>124852.7</v>
      </c>
      <c r="C94" s="36">
        <v>41419</v>
      </c>
      <c r="D94" s="36">
        <v>40192</v>
      </c>
      <c r="E94" s="29">
        <f>$D:$D/$B:$B*100</f>
        <v>32.19153450425982</v>
      </c>
      <c r="F94" s="29">
        <f>$D:$D/$C:$C*100</f>
        <v>97.0375914435404</v>
      </c>
      <c r="G94" s="36">
        <v>17692.891</v>
      </c>
      <c r="H94" s="29">
        <f>$D:$D/$G:$G*100</f>
        <v>227.16468439216632</v>
      </c>
      <c r="I94" s="36">
        <f>D94-июнь!D94</f>
        <v>11398.099999999999</v>
      </c>
    </row>
    <row r="95" spans="1:9" ht="12.75">
      <c r="A95" s="8" t="s">
        <v>40</v>
      </c>
      <c r="B95" s="36">
        <v>120957.1</v>
      </c>
      <c r="C95" s="36">
        <v>37460.3</v>
      </c>
      <c r="D95" s="36">
        <v>37448.6</v>
      </c>
      <c r="E95" s="29">
        <f>$D:$D/$B:$B*100</f>
        <v>30.960233008231842</v>
      </c>
      <c r="F95" s="29">
        <f>$D:$D/$C:$C*100</f>
        <v>99.96876693459474</v>
      </c>
      <c r="G95" s="36">
        <v>8572.19382</v>
      </c>
      <c r="H95" s="29">
        <f>$D:$D/$G:$G*100</f>
        <v>436.86133079058163</v>
      </c>
      <c r="I95" s="36">
        <f>D95-июнь!D95</f>
        <v>1911.7999999999956</v>
      </c>
    </row>
    <row r="96" spans="1:9" ht="12.75">
      <c r="A96" s="11" t="s">
        <v>116</v>
      </c>
      <c r="B96" s="35">
        <f>B97+B98</f>
        <v>16459</v>
      </c>
      <c r="C96" s="35">
        <f aca="true" t="shared" si="12" ref="C96:I96">C97+C98</f>
        <v>282.2</v>
      </c>
      <c r="D96" s="35">
        <f t="shared" si="12"/>
        <v>282.2</v>
      </c>
      <c r="E96" s="35">
        <f t="shared" si="12"/>
        <v>14.99070385126162</v>
      </c>
      <c r="F96" s="35">
        <f t="shared" si="12"/>
        <v>100</v>
      </c>
      <c r="G96" s="35">
        <f t="shared" si="12"/>
        <v>255</v>
      </c>
      <c r="H96" s="35">
        <f t="shared" si="12"/>
        <v>0</v>
      </c>
      <c r="I96" s="35">
        <f t="shared" si="12"/>
        <v>145.6</v>
      </c>
    </row>
    <row r="97" spans="1:9" ht="25.5">
      <c r="A97" s="8" t="s">
        <v>148</v>
      </c>
      <c r="B97" s="36">
        <v>1882.5</v>
      </c>
      <c r="C97" s="86">
        <v>282.2</v>
      </c>
      <c r="D97" s="86">
        <v>282.2</v>
      </c>
      <c r="E97" s="29">
        <f>$D:$D/$B:$B*100</f>
        <v>14.99070385126162</v>
      </c>
      <c r="F97" s="29">
        <f>$D:$D/$C:$C*100</f>
        <v>100</v>
      </c>
      <c r="G97" s="86">
        <v>255</v>
      </c>
      <c r="H97" s="29">
        <v>0</v>
      </c>
      <c r="I97" s="36">
        <f>D97-июнь!D97</f>
        <v>145.6</v>
      </c>
    </row>
    <row r="98" spans="1:9" ht="12.75">
      <c r="A98" s="8"/>
      <c r="B98" s="36">
        <v>14576.5</v>
      </c>
      <c r="C98" s="86">
        <v>0</v>
      </c>
      <c r="D98" s="86">
        <v>0</v>
      </c>
      <c r="E98" s="29">
        <v>0</v>
      </c>
      <c r="F98" s="29">
        <v>0</v>
      </c>
      <c r="G98" s="86">
        <v>0</v>
      </c>
      <c r="H98" s="29">
        <v>0</v>
      </c>
      <c r="I98" s="36">
        <f>D98</f>
        <v>0</v>
      </c>
    </row>
    <row r="99" spans="1:9" ht="12.75">
      <c r="A99" s="11" t="s">
        <v>41</v>
      </c>
      <c r="B99" s="35">
        <f>B100+B101+B102+B104+B105+B103</f>
        <v>1604513.6</v>
      </c>
      <c r="C99" s="35">
        <f>C100+C101+C102+C103+C104+C105</f>
        <v>888441</v>
      </c>
      <c r="D99" s="35">
        <f>D100+D101+D102+D103+D104+D105</f>
        <v>888392.0999999999</v>
      </c>
      <c r="E99" s="35">
        <f>E100+E101+E103+E104+E102</f>
        <v>246.48546158452103</v>
      </c>
      <c r="F99" s="35">
        <f>F100+F101+F103+F104+F102</f>
        <v>499.9959322096554</v>
      </c>
      <c r="G99" s="35">
        <f>G100+G101+G102+G103+G104+G105</f>
        <v>808990.20698</v>
      </c>
      <c r="H99" s="35">
        <f>H100+H101+H103+H104+H102</f>
        <v>498.14080472332057</v>
      </c>
      <c r="I99" s="35">
        <f>D99-июнь!D98</f>
        <v>93612.09999999986</v>
      </c>
    </row>
    <row r="100" spans="1:9" ht="12.75">
      <c r="A100" s="8" t="s">
        <v>42</v>
      </c>
      <c r="B100" s="36">
        <v>604368.3</v>
      </c>
      <c r="C100" s="36">
        <v>336540.4</v>
      </c>
      <c r="D100" s="36">
        <v>336540.5</v>
      </c>
      <c r="E100" s="29">
        <f>$D:$D/$B:$B*100</f>
        <v>55.68467108549539</v>
      </c>
      <c r="F100" s="29">
        <f>$D:$D/$C:$C*100</f>
        <v>100.00002971411455</v>
      </c>
      <c r="G100" s="36">
        <v>300598.57172</v>
      </c>
      <c r="H100" s="29">
        <f>$D:$D/$G:$G*100</f>
        <v>111.9567861132351</v>
      </c>
      <c r="I100" s="36">
        <f>D100-июнь!D99</f>
        <v>35563.90000000002</v>
      </c>
    </row>
    <row r="101" spans="1:9" ht="12.75">
      <c r="A101" s="8" t="s">
        <v>43</v>
      </c>
      <c r="B101" s="36">
        <v>620751.7</v>
      </c>
      <c r="C101" s="36">
        <v>357259.8</v>
      </c>
      <c r="D101" s="36">
        <v>357255.2</v>
      </c>
      <c r="E101" s="29">
        <f>$D:$D/$B:$B*100</f>
        <v>57.55202925743096</v>
      </c>
      <c r="F101" s="29">
        <f>$D:$D/$C:$C*100</f>
        <v>99.99871242160468</v>
      </c>
      <c r="G101" s="36">
        <v>344932.66981</v>
      </c>
      <c r="H101" s="29">
        <f>$D:$D/$G:$G*100</f>
        <v>103.57244507943757</v>
      </c>
      <c r="I101" s="36">
        <f>D101-июнь!D100</f>
        <v>28815</v>
      </c>
    </row>
    <row r="102" spans="1:9" ht="12.75">
      <c r="A102" s="8" t="s">
        <v>105</v>
      </c>
      <c r="B102" s="36">
        <v>129812</v>
      </c>
      <c r="C102" s="36">
        <v>78198.8</v>
      </c>
      <c r="D102" s="36">
        <v>78198.8</v>
      </c>
      <c r="E102" s="29">
        <f>$D:$D/$B:$B*100</f>
        <v>60.24003944165409</v>
      </c>
      <c r="F102" s="29">
        <f>$D:$D/$C:$C*100</f>
        <v>100</v>
      </c>
      <c r="G102" s="36">
        <v>73852.43096</v>
      </c>
      <c r="H102" s="29">
        <v>0</v>
      </c>
      <c r="I102" s="36">
        <f>D102-июнь!D101</f>
        <v>7529.600000000006</v>
      </c>
    </row>
    <row r="103" spans="1:9" ht="25.5">
      <c r="A103" s="8" t="s">
        <v>125</v>
      </c>
      <c r="B103" s="36">
        <v>2132.8</v>
      </c>
      <c r="C103" s="36">
        <v>600.2</v>
      </c>
      <c r="D103" s="36">
        <v>600.2</v>
      </c>
      <c r="E103" s="29">
        <f>$D:$D/$B:$B*100</f>
        <v>28.141410352588146</v>
      </c>
      <c r="F103" s="29">
        <f>$D:$D/$C:$C*100</f>
        <v>100</v>
      </c>
      <c r="G103" s="36">
        <v>964.55525</v>
      </c>
      <c r="H103" s="29">
        <f>$D:$D/$G:$G*100</f>
        <v>62.2255697638886</v>
      </c>
      <c r="I103" s="36">
        <f>D103-июнь!D102</f>
        <v>141.20000000000005</v>
      </c>
    </row>
    <row r="104" spans="1:9" ht="12.75">
      <c r="A104" s="8" t="s">
        <v>44</v>
      </c>
      <c r="B104" s="36">
        <v>63453.1</v>
      </c>
      <c r="C104" s="36">
        <v>28470.5</v>
      </c>
      <c r="D104" s="28">
        <v>28469.7</v>
      </c>
      <c r="E104" s="29">
        <f>$D:$D/$B:$B*100</f>
        <v>44.867311447352456</v>
      </c>
      <c r="F104" s="29">
        <f>$D:$D/$C:$C*100</f>
        <v>99.99719007393618</v>
      </c>
      <c r="G104" s="28">
        <v>12918.1071</v>
      </c>
      <c r="H104" s="29">
        <f>$D:$D/$G:$G*100</f>
        <v>220.38600376675933</v>
      </c>
      <c r="I104" s="36">
        <f>D104-июнь!D103</f>
        <v>7581.299999999999</v>
      </c>
    </row>
    <row r="105" spans="1:9" ht="12.75">
      <c r="A105" s="8" t="s">
        <v>45</v>
      </c>
      <c r="B105" s="36">
        <v>183995.7</v>
      </c>
      <c r="C105" s="36">
        <v>87371.3</v>
      </c>
      <c r="D105" s="28">
        <v>87327.7</v>
      </c>
      <c r="E105" s="29"/>
      <c r="F105" s="29"/>
      <c r="G105" s="28">
        <v>75723.87214</v>
      </c>
      <c r="H105" s="29">
        <v>0</v>
      </c>
      <c r="I105" s="36">
        <f>D105-июнь!D104</f>
        <v>13981.099999999991</v>
      </c>
    </row>
    <row r="106" spans="1:9" ht="25.5">
      <c r="A106" s="11" t="s">
        <v>46</v>
      </c>
      <c r="B106" s="35">
        <f>B107+B108</f>
        <v>270544.1</v>
      </c>
      <c r="C106" s="35">
        <f>C107+C108</f>
        <v>79791.20000000001</v>
      </c>
      <c r="D106" s="35">
        <f>D107+D108</f>
        <v>79791.20000000001</v>
      </c>
      <c r="E106" s="26">
        <f aca="true" t="shared" si="13" ref="E106:E112">$D:$D/$B:$B*100</f>
        <v>29.492862716281753</v>
      </c>
      <c r="F106" s="26">
        <f>$D:$D/$C:$C*100</f>
        <v>100</v>
      </c>
      <c r="G106" s="35">
        <f>G107+G108</f>
        <v>63251.77319</v>
      </c>
      <c r="H106" s="26">
        <f>$D:$D/$G:$G*100</f>
        <v>126.14855833419523</v>
      </c>
      <c r="I106" s="35">
        <f>D106-июнь!D105</f>
        <v>9872.300000000017</v>
      </c>
    </row>
    <row r="107" spans="1:9" ht="12.75">
      <c r="A107" s="8" t="s">
        <v>47</v>
      </c>
      <c r="B107" s="36">
        <v>224035.6</v>
      </c>
      <c r="C107" s="36">
        <v>75721.1</v>
      </c>
      <c r="D107" s="36">
        <v>75721.1</v>
      </c>
      <c r="E107" s="29">
        <f t="shared" si="13"/>
        <v>33.79869092233556</v>
      </c>
      <c r="F107" s="29">
        <f>$D:$D/$C:$C*100</f>
        <v>100</v>
      </c>
      <c r="G107" s="36">
        <v>60925.92351</v>
      </c>
      <c r="H107" s="29">
        <f>$D:$D/$G:$G*100</f>
        <v>124.2838772687157</v>
      </c>
      <c r="I107" s="36">
        <f>D107-июнь!D106</f>
        <v>7443.200000000012</v>
      </c>
    </row>
    <row r="108" spans="1:9" ht="25.5">
      <c r="A108" s="8" t="s">
        <v>48</v>
      </c>
      <c r="B108" s="36">
        <v>46508.5</v>
      </c>
      <c r="C108" s="36">
        <v>4070.1</v>
      </c>
      <c r="D108" s="36">
        <v>4070.1</v>
      </c>
      <c r="E108" s="29">
        <f t="shared" si="13"/>
        <v>8.751303525162067</v>
      </c>
      <c r="F108" s="29">
        <f>$D:$D/$C:$C*100</f>
        <v>100</v>
      </c>
      <c r="G108" s="36">
        <v>2325.84968</v>
      </c>
      <c r="H108" s="29">
        <v>0</v>
      </c>
      <c r="I108" s="36">
        <f>D108-июнь!D107</f>
        <v>2429.1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3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D109-июнь!D108</f>
        <v>0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3"/>
        <v>97.03196347031964</v>
      </c>
      <c r="F110" s="29">
        <v>0</v>
      </c>
      <c r="G110" s="36">
        <v>42.5</v>
      </c>
      <c r="H110" s="29">
        <v>0</v>
      </c>
      <c r="I110" s="36">
        <f>D110-июнь!D109</f>
        <v>0</v>
      </c>
    </row>
    <row r="111" spans="1:9" ht="12.75">
      <c r="A111" s="11" t="s">
        <v>49</v>
      </c>
      <c r="B111" s="35">
        <f>B112+B113+B114+B115+B116</f>
        <v>147542.59999999998</v>
      </c>
      <c r="C111" s="35">
        <f>SUM(C112:C116)</f>
        <v>63434.90000000001</v>
      </c>
      <c r="D111" s="35">
        <f>SUM(D112:D116)</f>
        <v>63424.40000000001</v>
      </c>
      <c r="E111" s="26">
        <f t="shared" si="13"/>
        <v>42.9871779404728</v>
      </c>
      <c r="F111" s="26">
        <f>$D:$D/$C:$C*100</f>
        <v>99.98344759745818</v>
      </c>
      <c r="G111" s="35">
        <f>SUM(G112:G116)</f>
        <v>52875.32738</v>
      </c>
      <c r="H111" s="26">
        <v>0</v>
      </c>
      <c r="I111" s="35">
        <f>D111-июнь!D110</f>
        <v>23315.000000000007</v>
      </c>
    </row>
    <row r="112" spans="1:9" ht="12.75">
      <c r="A112" s="8" t="s">
        <v>50</v>
      </c>
      <c r="B112" s="36">
        <v>3162.5</v>
      </c>
      <c r="C112" s="36">
        <v>1412.4</v>
      </c>
      <c r="D112" s="36">
        <v>1412.4</v>
      </c>
      <c r="E112" s="29">
        <f t="shared" si="13"/>
        <v>44.66086956521739</v>
      </c>
      <c r="F112" s="29">
        <v>0</v>
      </c>
      <c r="G112" s="36">
        <v>975.76901</v>
      </c>
      <c r="H112" s="29">
        <v>0</v>
      </c>
      <c r="I112" s="36">
        <f>D112-июнь!D111</f>
        <v>236.60000000000014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D113-июнь!D112</f>
        <v>0</v>
      </c>
    </row>
    <row r="114" spans="1:9" ht="12.75">
      <c r="A114" s="8" t="s">
        <v>52</v>
      </c>
      <c r="B114" s="36">
        <v>77854.4</v>
      </c>
      <c r="C114" s="36">
        <v>38247.3</v>
      </c>
      <c r="D114" s="36">
        <v>38247.3</v>
      </c>
      <c r="E114" s="29">
        <f>$D:$D/$B:$B*100</f>
        <v>49.12670317926797</v>
      </c>
      <c r="F114" s="29">
        <f>$D:$D/$C:$C*100</f>
        <v>100</v>
      </c>
      <c r="G114" s="36">
        <v>20132.5</v>
      </c>
      <c r="H114" s="29">
        <v>0</v>
      </c>
      <c r="I114" s="36">
        <f>D114-июнь!D113</f>
        <v>2303.300000000003</v>
      </c>
    </row>
    <row r="115" spans="1:9" ht="12.75">
      <c r="A115" s="8" t="s">
        <v>53</v>
      </c>
      <c r="B115" s="28">
        <v>64394.9</v>
      </c>
      <c r="C115" s="28">
        <v>22787.9</v>
      </c>
      <c r="D115" s="28">
        <v>22777.4</v>
      </c>
      <c r="E115" s="29">
        <f>$D:$D/$B:$B*100</f>
        <v>35.37143469436244</v>
      </c>
      <c r="F115" s="29">
        <v>0</v>
      </c>
      <c r="G115" s="28">
        <v>30522.51301</v>
      </c>
      <c r="H115" s="29">
        <v>0</v>
      </c>
      <c r="I115" s="36">
        <f>D115-июнь!D114</f>
        <v>20638.300000000003</v>
      </c>
    </row>
    <row r="116" spans="1:9" ht="12.75">
      <c r="A116" s="8" t="s">
        <v>54</v>
      </c>
      <c r="B116" s="36">
        <v>2130.8</v>
      </c>
      <c r="C116" s="36">
        <v>987.3</v>
      </c>
      <c r="D116" s="36">
        <v>987.3</v>
      </c>
      <c r="E116" s="29">
        <f>$D:$D/$B:$B*100</f>
        <v>46.3347099680871</v>
      </c>
      <c r="F116" s="29">
        <f>$D:$D/$C:$C*100</f>
        <v>100</v>
      </c>
      <c r="G116" s="36">
        <v>1244.54536</v>
      </c>
      <c r="H116" s="29">
        <f>$D:$D/$G:$G*100</f>
        <v>79.33017403238722</v>
      </c>
      <c r="I116" s="36">
        <f>D116-июнь!D115</f>
        <v>136.79999999999995</v>
      </c>
    </row>
    <row r="117" spans="1:9" ht="12.75">
      <c r="A117" s="11" t="s">
        <v>61</v>
      </c>
      <c r="B117" s="27">
        <f>B118+B119+B120</f>
        <v>86826.4</v>
      </c>
      <c r="C117" s="27">
        <f>C118+C119+C120</f>
        <v>45188.9</v>
      </c>
      <c r="D117" s="27">
        <f>D118+D119+D120</f>
        <v>45187.5</v>
      </c>
      <c r="E117" s="26">
        <f>$D:$D/$B:$B*100</f>
        <v>52.04350289773617</v>
      </c>
      <c r="F117" s="26">
        <f>$D:$D/$C:$C*100</f>
        <v>99.99690189404919</v>
      </c>
      <c r="G117" s="27">
        <f>G118+G119+G120</f>
        <v>34995.749540000004</v>
      </c>
      <c r="H117" s="26">
        <f>$D:$D/$G:$G*100</f>
        <v>129.12282375421296</v>
      </c>
      <c r="I117" s="35">
        <f>D117-июнь!D116</f>
        <v>5862.699999999997</v>
      </c>
    </row>
    <row r="118" spans="1:9" ht="12.75">
      <c r="A118" s="42" t="s">
        <v>62</v>
      </c>
      <c r="B118" s="28">
        <v>65627.9</v>
      </c>
      <c r="C118" s="28">
        <v>39011.8</v>
      </c>
      <c r="D118" s="28">
        <v>39011.8</v>
      </c>
      <c r="E118" s="29">
        <f>$D:$D/$B:$B*100</f>
        <v>59.44392552557678</v>
      </c>
      <c r="F118" s="29">
        <f>$D:$D/$C:$C*100</f>
        <v>100</v>
      </c>
      <c r="G118" s="28">
        <v>30914.16517</v>
      </c>
      <c r="H118" s="29">
        <v>0</v>
      </c>
      <c r="I118" s="36">
        <f>D118-июнь!D117</f>
        <v>4133.600000000006</v>
      </c>
    </row>
    <row r="119" spans="1:9" ht="24.75" customHeight="1">
      <c r="A119" s="12" t="s">
        <v>63</v>
      </c>
      <c r="B119" s="28">
        <v>17425.8</v>
      </c>
      <c r="C119" s="28">
        <v>4023</v>
      </c>
      <c r="D119" s="28">
        <v>4023</v>
      </c>
      <c r="E119" s="29">
        <v>0</v>
      </c>
      <c r="F119" s="29">
        <v>0</v>
      </c>
      <c r="G119" s="28">
        <v>2118.53925</v>
      </c>
      <c r="H119" s="29">
        <v>0</v>
      </c>
      <c r="I119" s="36">
        <f>D119-июнь!D118</f>
        <v>1501.1999999999998</v>
      </c>
    </row>
    <row r="120" spans="1:9" ht="25.5">
      <c r="A120" s="12" t="s">
        <v>73</v>
      </c>
      <c r="B120" s="28">
        <v>3772.7</v>
      </c>
      <c r="C120" s="28">
        <v>2154.1</v>
      </c>
      <c r="D120" s="28">
        <v>2152.7</v>
      </c>
      <c r="E120" s="29">
        <f>$D:$D/$B:$B*100</f>
        <v>57.05993055371484</v>
      </c>
      <c r="F120" s="29">
        <f>$D:$D/$C:$C*100</f>
        <v>99.93500765981152</v>
      </c>
      <c r="G120" s="28">
        <v>1963.04512</v>
      </c>
      <c r="H120" s="29">
        <v>0</v>
      </c>
      <c r="I120" s="36">
        <f>D120-июнь!D119</f>
        <v>227.89999999999986</v>
      </c>
    </row>
    <row r="121" spans="1:9" ht="26.25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D121-июнь!D120</f>
        <v>0</v>
      </c>
    </row>
    <row r="122" spans="1:9" ht="13.5" customHeight="1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D122-июнь!D121</f>
        <v>0</v>
      </c>
    </row>
    <row r="123" spans="1:9" ht="18" customHeight="1">
      <c r="A123" s="14" t="s">
        <v>55</v>
      </c>
      <c r="B123" s="35">
        <f>B74+B83+B84+B85+B91+B99+B106+B109+B111+B117+B121+B96</f>
        <v>3104985.1999999997</v>
      </c>
      <c r="C123" s="35">
        <f>C74+C83+C84+C85+C91+C99+C106+C109+C111+C117+C121+C96</f>
        <v>1336719.0999999996</v>
      </c>
      <c r="D123" s="35">
        <f>D74+D83+D84+D85+D91+D99+D106+D109+D111+D117+D121+D96</f>
        <v>1319664.5999999996</v>
      </c>
      <c r="E123" s="26">
        <f>$D:$D/$B:$B*100</f>
        <v>42.501477945853</v>
      </c>
      <c r="F123" s="26">
        <f>$D:$D/$C:$C*100</f>
        <v>98.72415229198116</v>
      </c>
      <c r="G123" s="35">
        <f>G74+G83+G84+G85+G91+G99+G106+G109+G111+G117+G121+G96</f>
        <v>1092916.40785</v>
      </c>
      <c r="H123" s="26">
        <f>$D:$D/$G:$G*100</f>
        <v>120.74707548732493</v>
      </c>
      <c r="I123" s="35">
        <f>D123-июнь!D122</f>
        <v>179246.29999999958</v>
      </c>
    </row>
    <row r="124" spans="1:9" ht="21.75" customHeight="1">
      <c r="A124" s="15" t="s">
        <v>56</v>
      </c>
      <c r="B124" s="30">
        <f>B72-B123</f>
        <v>-40827.28999999957</v>
      </c>
      <c r="C124" s="30">
        <f>C72-C123</f>
        <v>-1071.529999999795</v>
      </c>
      <c r="D124" s="30">
        <f>D72-D123</f>
        <v>22932.92000000039</v>
      </c>
      <c r="E124" s="30"/>
      <c r="F124" s="30"/>
      <c r="G124" s="30">
        <f>G72-G123</f>
        <v>47620.43215000001</v>
      </c>
      <c r="H124" s="30"/>
      <c r="I124" s="30">
        <f>I72-I123</f>
        <v>11192.570000000414</v>
      </c>
    </row>
    <row r="125" spans="1:9" ht="24" customHeight="1">
      <c r="A125" s="1" t="s">
        <v>57</v>
      </c>
      <c r="B125" s="28" t="s">
        <v>163</v>
      </c>
      <c r="C125" s="28"/>
      <c r="D125" s="28" t="s">
        <v>188</v>
      </c>
      <c r="E125" s="28"/>
      <c r="F125" s="28"/>
      <c r="G125" s="28"/>
      <c r="H125" s="27"/>
      <c r="I125" s="35"/>
    </row>
    <row r="126" spans="1:9" ht="12.75">
      <c r="A126" s="3" t="s">
        <v>58</v>
      </c>
      <c r="B126" s="27">
        <f>B128+B129</f>
        <v>22149</v>
      </c>
      <c r="C126" s="27">
        <f aca="true" t="shared" si="14" ref="C126:H126">C128+C129</f>
        <v>0</v>
      </c>
      <c r="D126" s="27">
        <f t="shared" si="14"/>
        <v>45082.1</v>
      </c>
      <c r="E126" s="27">
        <f t="shared" si="14"/>
        <v>0</v>
      </c>
      <c r="F126" s="27">
        <f t="shared" si="14"/>
        <v>0</v>
      </c>
      <c r="G126" s="27">
        <f t="shared" si="14"/>
        <v>59412.600000000006</v>
      </c>
      <c r="H126" s="27">
        <f t="shared" si="14"/>
        <v>0</v>
      </c>
      <c r="I126" s="35">
        <f>D126-июнь!D125</f>
        <v>11192.599999999999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5">
        <f>D127-июнь!D126</f>
        <v>0</v>
      </c>
    </row>
    <row r="128" spans="1:9" ht="12.75">
      <c r="A128" s="5" t="s">
        <v>59</v>
      </c>
      <c r="B128" s="28">
        <f>июнь!B127</f>
        <v>7160.3</v>
      </c>
      <c r="C128" s="28"/>
      <c r="D128" s="28">
        <v>19609.3</v>
      </c>
      <c r="E128" s="28"/>
      <c r="F128" s="28"/>
      <c r="G128" s="28">
        <v>17965.2</v>
      </c>
      <c r="H128" s="37"/>
      <c r="I128" s="35">
        <f>D128-июнь!D127</f>
        <v>5790.799999999999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f>45082.1-19609.3</f>
        <v>25472.8</v>
      </c>
      <c r="E129" s="28"/>
      <c r="F129" s="28"/>
      <c r="G129" s="28">
        <v>41447.4</v>
      </c>
      <c r="H129" s="37"/>
      <c r="I129" s="35">
        <f>D129-июнь!D128</f>
        <v>5401.799999999999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0</v>
      </c>
      <c r="E130" s="44"/>
      <c r="F130" s="44"/>
      <c r="G130" s="44">
        <f>G131-G132</f>
        <v>0</v>
      </c>
      <c r="H130" s="93"/>
      <c r="I130" s="65">
        <f>D130-июнь!D129</f>
        <v>0</v>
      </c>
    </row>
    <row r="131" spans="1:9" ht="12.75">
      <c r="A131" s="2" t="s">
        <v>100</v>
      </c>
      <c r="B131" s="45">
        <f>июнь!B130</f>
        <v>38682.6</v>
      </c>
      <c r="C131" s="45"/>
      <c r="D131" s="45"/>
      <c r="E131" s="45"/>
      <c r="F131" s="45"/>
      <c r="G131" s="45"/>
      <c r="H131" s="92"/>
      <c r="I131" s="65">
        <f>D131-июнь!D130</f>
        <v>0</v>
      </c>
    </row>
    <row r="132" spans="1:9" ht="12.75">
      <c r="A132" s="2" t="s">
        <v>101</v>
      </c>
      <c r="B132" s="45">
        <f>июнь!B131</f>
        <v>20000</v>
      </c>
      <c r="C132" s="45"/>
      <c r="D132" s="45"/>
      <c r="E132" s="45"/>
      <c r="F132" s="45"/>
      <c r="G132" s="45"/>
      <c r="H132" s="92"/>
      <c r="I132" s="75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0" customHeight="1">
      <c r="A138" s="77" t="str">
        <f>июнь!A137</f>
        <v>Руководитель финансового управления администрации города Минусинска </v>
      </c>
      <c r="C138" s="24" t="s">
        <v>145</v>
      </c>
      <c r="D138" s="24"/>
      <c r="E138" s="24"/>
      <c r="F138" s="24"/>
      <c r="G138" s="24"/>
      <c r="H138" s="24"/>
      <c r="I138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5" sqref="B125:C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189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152</v>
      </c>
      <c r="D4" s="18" t="s">
        <v>68</v>
      </c>
      <c r="E4" s="18" t="s">
        <v>66</v>
      </c>
      <c r="F4" s="18" t="s">
        <v>69</v>
      </c>
      <c r="G4" s="18" t="s">
        <v>166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594445.7199999999</v>
      </c>
      <c r="C7" s="35">
        <v>370341.79</v>
      </c>
      <c r="D7" s="35">
        <v>371549.5</v>
      </c>
      <c r="E7" s="26">
        <v>62.503520085904576</v>
      </c>
      <c r="F7" s="26">
        <v>100.32610686468844</v>
      </c>
      <c r="G7" s="35">
        <v>462113.0600000001</v>
      </c>
      <c r="H7" s="26">
        <v>80.40229375902076</v>
      </c>
      <c r="I7" s="35">
        <v>34361.18000000001</v>
      </c>
    </row>
    <row r="8" spans="1:9" ht="12.75">
      <c r="A8" s="53" t="s">
        <v>4</v>
      </c>
      <c r="B8" s="26">
        <v>321813.01999999996</v>
      </c>
      <c r="C8" s="26">
        <v>187618</v>
      </c>
      <c r="D8" s="26">
        <v>182152.74</v>
      </c>
      <c r="E8" s="26">
        <v>56.60204176947222</v>
      </c>
      <c r="F8" s="26">
        <v>97.08702789711008</v>
      </c>
      <c r="G8" s="26">
        <v>306848.27</v>
      </c>
      <c r="H8" s="26">
        <v>59.36247905194316</v>
      </c>
      <c r="I8" s="26">
        <v>20191.350000000002</v>
      </c>
    </row>
    <row r="9" spans="1:9" ht="25.5">
      <c r="A9" s="60" t="s">
        <v>5</v>
      </c>
      <c r="B9" s="27">
        <v>12689.9</v>
      </c>
      <c r="C9" s="27">
        <v>7280</v>
      </c>
      <c r="D9" s="27">
        <v>7154.37</v>
      </c>
      <c r="E9" s="26">
        <v>56.37845845908951</v>
      </c>
      <c r="F9" s="26">
        <v>98.27431318681319</v>
      </c>
      <c r="G9" s="27">
        <v>12057.99</v>
      </c>
      <c r="H9" s="26">
        <v>59.33302316555247</v>
      </c>
      <c r="I9" s="27">
        <v>747.4</v>
      </c>
    </row>
    <row r="10" spans="1:9" ht="12.75" customHeight="1">
      <c r="A10" s="60" t="s">
        <v>70</v>
      </c>
      <c r="B10" s="35">
        <v>309123.11999999994</v>
      </c>
      <c r="C10" s="35">
        <v>180338</v>
      </c>
      <c r="D10" s="35">
        <v>174998.37</v>
      </c>
      <c r="E10" s="26">
        <v>56.6112201507283</v>
      </c>
      <c r="F10" s="26">
        <v>97.03909880335814</v>
      </c>
      <c r="G10" s="35">
        <v>294790.28</v>
      </c>
      <c r="H10" s="26">
        <v>59.363683904367534</v>
      </c>
      <c r="I10" s="35">
        <v>19443.95</v>
      </c>
    </row>
    <row r="11" spans="1:9" ht="53.25" customHeight="1">
      <c r="A11" s="57" t="s">
        <v>74</v>
      </c>
      <c r="B11" s="28">
        <v>295919.92</v>
      </c>
      <c r="C11" s="28">
        <v>171250</v>
      </c>
      <c r="D11" s="28">
        <v>164256.38</v>
      </c>
      <c r="E11" s="26">
        <v>55.50703717411116</v>
      </c>
      <c r="F11" s="26">
        <v>95.91613430656935</v>
      </c>
      <c r="G11" s="28">
        <v>284106.19</v>
      </c>
      <c r="H11" s="26">
        <v>57.81513595321523</v>
      </c>
      <c r="I11" s="28">
        <v>18625.03</v>
      </c>
    </row>
    <row r="12" spans="1:9" ht="90.75" customHeight="1">
      <c r="A12" s="57" t="s">
        <v>75</v>
      </c>
      <c r="B12" s="28">
        <v>4024.3</v>
      </c>
      <c r="C12" s="28">
        <v>3184</v>
      </c>
      <c r="D12" s="28">
        <v>5403.09</v>
      </c>
      <c r="E12" s="26">
        <v>134.26161071490694</v>
      </c>
      <c r="F12" s="26">
        <v>169.6950376884422</v>
      </c>
      <c r="G12" s="28">
        <v>4150.31</v>
      </c>
      <c r="H12" s="26">
        <v>130.1852150803193</v>
      </c>
      <c r="I12" s="28">
        <v>10.75</v>
      </c>
    </row>
    <row r="13" spans="1:9" ht="25.5">
      <c r="A13" s="57" t="s">
        <v>76</v>
      </c>
      <c r="B13" s="28">
        <v>2998.5</v>
      </c>
      <c r="C13" s="28">
        <v>2284</v>
      </c>
      <c r="D13" s="28">
        <v>3089.5</v>
      </c>
      <c r="E13" s="26">
        <v>103.03485075871268</v>
      </c>
      <c r="F13" s="26">
        <v>135.26707530647985</v>
      </c>
      <c r="G13" s="28">
        <v>3256.38</v>
      </c>
      <c r="H13" s="26">
        <v>94.8752909672704</v>
      </c>
      <c r="I13" s="28">
        <v>354.49</v>
      </c>
    </row>
    <row r="14" spans="1:9" ht="63.75">
      <c r="A14" s="58" t="s">
        <v>78</v>
      </c>
      <c r="B14" s="28">
        <v>3879.1</v>
      </c>
      <c r="C14" s="28">
        <v>2520</v>
      </c>
      <c r="D14" s="28">
        <v>1516.41</v>
      </c>
      <c r="E14" s="26">
        <v>39.09179964424738</v>
      </c>
      <c r="F14" s="26">
        <v>60.175</v>
      </c>
      <c r="G14" s="28">
        <v>3277.4</v>
      </c>
      <c r="H14" s="26">
        <v>46.268688594617686</v>
      </c>
      <c r="I14" s="28">
        <v>303.34</v>
      </c>
    </row>
    <row r="15" spans="1:9" ht="39.75" customHeight="1">
      <c r="A15" s="59" t="s">
        <v>167</v>
      </c>
      <c r="B15" s="35">
        <v>2301.3</v>
      </c>
      <c r="C15" s="35">
        <v>1100</v>
      </c>
      <c r="D15" s="35">
        <v>732.99</v>
      </c>
      <c r="E15" s="26">
        <v>31.85112762351714</v>
      </c>
      <c r="F15" s="26">
        <v>66.63545454545454</v>
      </c>
      <c r="G15" s="35">
        <v>0</v>
      </c>
      <c r="H15" s="26" t="e">
        <v>#DIV/0!</v>
      </c>
      <c r="I15" s="35">
        <v>150.34</v>
      </c>
    </row>
    <row r="16" spans="1:9" ht="39.75" customHeight="1">
      <c r="A16" s="39" t="s">
        <v>82</v>
      </c>
      <c r="B16" s="28">
        <v>24101.6</v>
      </c>
      <c r="C16" s="28">
        <v>15279</v>
      </c>
      <c r="D16" s="28">
        <v>15530.359999999999</v>
      </c>
      <c r="E16" s="26">
        <v>64.43704982241843</v>
      </c>
      <c r="F16" s="26">
        <v>101.64513384383793</v>
      </c>
      <c r="G16" s="28">
        <v>21175.01</v>
      </c>
      <c r="H16" s="26">
        <v>73.34286973182067</v>
      </c>
      <c r="I16" s="28">
        <v>2103.6600000000003</v>
      </c>
    </row>
    <row r="17" spans="1:9" ht="37.5" customHeight="1">
      <c r="A17" s="39" t="s">
        <v>83</v>
      </c>
      <c r="B17" s="28">
        <v>11066.6</v>
      </c>
      <c r="C17" s="28">
        <v>7100</v>
      </c>
      <c r="D17" s="28">
        <v>7018.94</v>
      </c>
      <c r="E17" s="26">
        <v>63.424538702040365</v>
      </c>
      <c r="F17" s="26">
        <v>98.85830985915493</v>
      </c>
      <c r="G17" s="28">
        <v>9766.71</v>
      </c>
      <c r="H17" s="26">
        <v>71.86596100426858</v>
      </c>
      <c r="I17" s="28">
        <v>985.86</v>
      </c>
    </row>
    <row r="18" spans="1:9" ht="56.25" customHeight="1">
      <c r="A18" s="39" t="s">
        <v>84</v>
      </c>
      <c r="B18" s="28">
        <v>63.1</v>
      </c>
      <c r="C18" s="28">
        <v>39</v>
      </c>
      <c r="D18" s="28">
        <v>52.3</v>
      </c>
      <c r="E18" s="26">
        <v>82.88431061806656</v>
      </c>
      <c r="F18" s="26">
        <v>134.1025641025641</v>
      </c>
      <c r="G18" s="28">
        <v>69.86</v>
      </c>
      <c r="H18" s="26">
        <v>74.86401374176926</v>
      </c>
      <c r="I18" s="28">
        <v>7.08</v>
      </c>
    </row>
    <row r="19" spans="1:9" ht="55.5" customHeight="1">
      <c r="A19" s="39" t="s">
        <v>85</v>
      </c>
      <c r="B19" s="28">
        <v>14557.4</v>
      </c>
      <c r="C19" s="28">
        <v>9300</v>
      </c>
      <c r="D19" s="28">
        <v>9741.43</v>
      </c>
      <c r="E19" s="26">
        <v>66.91737535548931</v>
      </c>
      <c r="F19" s="26">
        <v>104.74655913978495</v>
      </c>
      <c r="G19" s="28">
        <v>13138.98</v>
      </c>
      <c r="H19" s="26">
        <v>74.14144781406168</v>
      </c>
      <c r="I19" s="28">
        <v>1290.99</v>
      </c>
    </row>
    <row r="20" spans="1:9" ht="15" customHeight="1">
      <c r="A20" s="60" t="s">
        <v>86</v>
      </c>
      <c r="B20" s="35">
        <v>-1585.5</v>
      </c>
      <c r="C20" s="35">
        <v>-1160</v>
      </c>
      <c r="D20" s="35">
        <v>-1282.31</v>
      </c>
      <c r="E20" s="26">
        <v>80.87732576474298</v>
      </c>
      <c r="F20" s="26">
        <v>110.54396551724138</v>
      </c>
      <c r="G20" s="35">
        <v>-1800.54</v>
      </c>
      <c r="H20" s="26">
        <v>71.21807902073823</v>
      </c>
      <c r="I20" s="35">
        <v>-180.27</v>
      </c>
    </row>
    <row r="21" spans="1:9" ht="12.75">
      <c r="A21" s="57" t="s">
        <v>7</v>
      </c>
      <c r="B21" s="28">
        <v>117977.56000000001</v>
      </c>
      <c r="C21" s="28">
        <v>93847.11</v>
      </c>
      <c r="D21" s="28">
        <v>94341.24</v>
      </c>
      <c r="E21" s="26">
        <v>79.96541037126043</v>
      </c>
      <c r="F21" s="26">
        <v>100.52652660268389</v>
      </c>
      <c r="G21" s="28">
        <v>29787.82</v>
      </c>
      <c r="H21" s="26">
        <v>316.71078984631976</v>
      </c>
      <c r="I21" s="28">
        <v>3087.87</v>
      </c>
    </row>
    <row r="22" spans="1:9" ht="29.25" customHeight="1">
      <c r="A22" s="57" t="s">
        <v>168</v>
      </c>
      <c r="B22" s="28">
        <v>90964.1</v>
      </c>
      <c r="C22" s="28">
        <v>71114.6</v>
      </c>
      <c r="D22" s="28">
        <v>71369.39</v>
      </c>
      <c r="E22" s="26">
        <v>78.45885354771826</v>
      </c>
      <c r="F22" s="26">
        <v>100.35828085934533</v>
      </c>
      <c r="G22" s="28">
        <v>0</v>
      </c>
      <c r="H22" s="26">
        <v>0</v>
      </c>
      <c r="I22" s="28">
        <v>1921.15</v>
      </c>
    </row>
    <row r="23" spans="1:9" ht="17.25" customHeight="1">
      <c r="A23" s="57" t="s">
        <v>89</v>
      </c>
      <c r="B23" s="28">
        <v>7762.5</v>
      </c>
      <c r="C23" s="28">
        <v>7322.9</v>
      </c>
      <c r="D23" s="28">
        <v>7261.69</v>
      </c>
      <c r="E23" s="26">
        <v>93.54834138486312</v>
      </c>
      <c r="F23" s="26">
        <v>99.16412896530063</v>
      </c>
      <c r="G23" s="28">
        <v>28813.59</v>
      </c>
      <c r="H23" s="26">
        <v>25.202309049306248</v>
      </c>
      <c r="I23" s="28">
        <v>61.67</v>
      </c>
    </row>
    <row r="24" spans="1:9" ht="16.5" customHeight="1">
      <c r="A24" s="60" t="s">
        <v>87</v>
      </c>
      <c r="B24" s="35">
        <v>1147.96</v>
      </c>
      <c r="C24" s="35">
        <v>1147.96</v>
      </c>
      <c r="D24" s="35">
        <v>1148.16</v>
      </c>
      <c r="E24" s="26">
        <v>100.0174222098331</v>
      </c>
      <c r="F24" s="26">
        <v>100.0174222098331</v>
      </c>
      <c r="G24" s="35">
        <v>578.61</v>
      </c>
      <c r="H24" s="26">
        <v>198.43417846217662</v>
      </c>
      <c r="I24" s="35">
        <v>0.19</v>
      </c>
    </row>
    <row r="25" spans="1:9" ht="28.5" customHeight="1">
      <c r="A25" s="57" t="s">
        <v>88</v>
      </c>
      <c r="B25" s="28">
        <v>18103</v>
      </c>
      <c r="C25" s="28">
        <v>14261.65</v>
      </c>
      <c r="D25" s="28">
        <v>14562</v>
      </c>
      <c r="E25" s="26">
        <v>80.43970612605645</v>
      </c>
      <c r="F25" s="26">
        <v>102.10599755287784</v>
      </c>
      <c r="G25" s="28">
        <v>395.62</v>
      </c>
      <c r="H25" s="26">
        <v>3680.8048126990548</v>
      </c>
      <c r="I25" s="28">
        <v>1104.86</v>
      </c>
    </row>
    <row r="26" spans="1:9" ht="12.75">
      <c r="A26" s="57" t="s">
        <v>8</v>
      </c>
      <c r="B26" s="28">
        <v>41308.6</v>
      </c>
      <c r="C26" s="28">
        <v>11512</v>
      </c>
      <c r="D26" s="28">
        <v>11042.61</v>
      </c>
      <c r="E26" s="26">
        <v>26.731988012181485</v>
      </c>
      <c r="F26" s="26">
        <v>95.92260250173732</v>
      </c>
      <c r="G26" s="28">
        <v>32993.5</v>
      </c>
      <c r="H26" s="26">
        <v>33.4690469334869</v>
      </c>
      <c r="I26" s="28">
        <v>980.36</v>
      </c>
    </row>
    <row r="27" spans="1:9" ht="12.75">
      <c r="A27" s="53" t="s">
        <v>106</v>
      </c>
      <c r="B27" s="35">
        <v>23995.5</v>
      </c>
      <c r="C27" s="35">
        <v>4050</v>
      </c>
      <c r="D27" s="35">
        <v>3000.92</v>
      </c>
      <c r="E27" s="26">
        <v>12.506178241753663</v>
      </c>
      <c r="F27" s="26">
        <v>74.09679012345678</v>
      </c>
      <c r="G27" s="35">
        <v>16809.38</v>
      </c>
      <c r="H27" s="26">
        <v>17.85265131730022</v>
      </c>
      <c r="I27" s="35">
        <v>224.88</v>
      </c>
    </row>
    <row r="28" spans="1:9" ht="12.75">
      <c r="A28" s="57" t="s">
        <v>107</v>
      </c>
      <c r="B28" s="28">
        <v>17313.1</v>
      </c>
      <c r="C28" s="28">
        <v>7462</v>
      </c>
      <c r="D28" s="28">
        <v>8041.69</v>
      </c>
      <c r="E28" s="26">
        <v>46.44858517538742</v>
      </c>
      <c r="F28" s="26">
        <v>107.7685607075851</v>
      </c>
      <c r="G28" s="28">
        <v>16184.12</v>
      </c>
      <c r="H28" s="26">
        <v>49.68876899083793</v>
      </c>
      <c r="I28" s="28">
        <v>755.48</v>
      </c>
    </row>
    <row r="29" spans="1:9" ht="12.75">
      <c r="A29" s="57" t="s">
        <v>9</v>
      </c>
      <c r="B29" s="28">
        <v>16099.1</v>
      </c>
      <c r="C29" s="28">
        <v>9470</v>
      </c>
      <c r="D29" s="28">
        <v>10057.12</v>
      </c>
      <c r="E29" s="26">
        <v>62.47007596697952</v>
      </c>
      <c r="F29" s="26">
        <v>106.19978880675819</v>
      </c>
      <c r="G29" s="28">
        <v>14567.46</v>
      </c>
      <c r="H29" s="26">
        <v>69.03825375185517</v>
      </c>
      <c r="I29" s="28">
        <v>1066.3</v>
      </c>
    </row>
    <row r="30" spans="1:9" ht="25.5">
      <c r="A30" s="57" t="s">
        <v>10</v>
      </c>
      <c r="B30" s="28">
        <v>15983.5</v>
      </c>
      <c r="C30" s="28">
        <v>9400</v>
      </c>
      <c r="D30" s="28">
        <v>9915.92</v>
      </c>
      <c r="E30" s="26">
        <v>62.03847717959145</v>
      </c>
      <c r="F30" s="26">
        <v>105.48851063829787</v>
      </c>
      <c r="G30" s="28">
        <v>14388.66</v>
      </c>
      <c r="H30" s="26">
        <v>68.91482598101561</v>
      </c>
      <c r="I30" s="28">
        <v>1043.5</v>
      </c>
    </row>
    <row r="31" spans="1:9" ht="25.5">
      <c r="A31" s="60" t="s">
        <v>90</v>
      </c>
      <c r="B31" s="35">
        <v>50</v>
      </c>
      <c r="C31" s="35">
        <v>30</v>
      </c>
      <c r="D31" s="35">
        <v>90</v>
      </c>
      <c r="E31" s="26">
        <v>180</v>
      </c>
      <c r="F31" s="26" t="s">
        <v>111</v>
      </c>
      <c r="G31" s="35">
        <v>70</v>
      </c>
      <c r="H31" s="26" t="s">
        <v>111</v>
      </c>
      <c r="I31" s="35">
        <v>10</v>
      </c>
    </row>
    <row r="32" spans="1:9" ht="25.5">
      <c r="A32" s="57" t="s">
        <v>91</v>
      </c>
      <c r="B32" s="28">
        <v>65.6</v>
      </c>
      <c r="C32" s="28">
        <v>40</v>
      </c>
      <c r="D32" s="28">
        <v>51.2</v>
      </c>
      <c r="E32" s="26">
        <v>78.04878048780489</v>
      </c>
      <c r="F32" s="26">
        <v>128</v>
      </c>
      <c r="G32" s="28">
        <v>108.8</v>
      </c>
      <c r="H32" s="26" t="s">
        <v>111</v>
      </c>
      <c r="I32" s="28">
        <v>12.8</v>
      </c>
    </row>
    <row r="33" spans="1:9" ht="25.5">
      <c r="A33" s="57" t="s">
        <v>11</v>
      </c>
      <c r="B33" s="28">
        <v>0</v>
      </c>
      <c r="C33" s="28">
        <v>0</v>
      </c>
      <c r="D33" s="28">
        <v>16.56</v>
      </c>
      <c r="E33" s="26" t="s">
        <v>111</v>
      </c>
      <c r="F33" s="26" t="s">
        <v>111</v>
      </c>
      <c r="G33" s="28">
        <v>7.630000000000001</v>
      </c>
      <c r="H33" s="26" t="s">
        <v>111</v>
      </c>
      <c r="I33" s="28">
        <v>-0.1</v>
      </c>
    </row>
    <row r="34" spans="1:9" ht="25.5">
      <c r="A34" s="60" t="s">
        <v>117</v>
      </c>
      <c r="B34" s="35">
        <v>0</v>
      </c>
      <c r="C34" s="35">
        <v>0</v>
      </c>
      <c r="D34" s="35">
        <v>14.9</v>
      </c>
      <c r="E34" s="26" t="s">
        <v>111</v>
      </c>
      <c r="F34" s="26" t="s">
        <v>111</v>
      </c>
      <c r="G34" s="35">
        <v>7.48</v>
      </c>
      <c r="H34" s="26" t="s">
        <v>111</v>
      </c>
      <c r="I34" s="35">
        <v>0</v>
      </c>
    </row>
    <row r="35" spans="1:9" ht="25.5" hidden="1">
      <c r="A35" s="57" t="s">
        <v>92</v>
      </c>
      <c r="B35" s="28">
        <v>0</v>
      </c>
      <c r="C35" s="28">
        <v>0</v>
      </c>
      <c r="D35" s="28">
        <v>1.66</v>
      </c>
      <c r="E35" s="26" t="s">
        <v>111</v>
      </c>
      <c r="F35" s="26" t="s">
        <v>111</v>
      </c>
      <c r="G35" s="28">
        <v>0.15</v>
      </c>
      <c r="H35" s="26" t="s">
        <v>111</v>
      </c>
      <c r="I35" s="28">
        <v>-0.1</v>
      </c>
    </row>
    <row r="36" spans="1:9" ht="42" customHeight="1">
      <c r="A36" s="57" t="s">
        <v>12</v>
      </c>
      <c r="B36" s="28">
        <v>62355.5</v>
      </c>
      <c r="C36" s="28">
        <v>42987.520000000004</v>
      </c>
      <c r="D36" s="28">
        <v>46115.090000000004</v>
      </c>
      <c r="E36" s="26">
        <v>73.95512825652911</v>
      </c>
      <c r="F36" s="26">
        <v>107.27553020039305</v>
      </c>
      <c r="G36" s="28">
        <v>44740.55000000001</v>
      </c>
      <c r="H36" s="26">
        <v>103.0722465414484</v>
      </c>
      <c r="I36" s="28">
        <v>5351.32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>
      <c r="A38" s="57" t="s">
        <v>118</v>
      </c>
      <c r="B38" s="28">
        <v>37878.22</v>
      </c>
      <c r="C38" s="28">
        <v>26916.22</v>
      </c>
      <c r="D38" s="28">
        <v>28997.77</v>
      </c>
      <c r="E38" s="26">
        <v>76.55526051646567</v>
      </c>
      <c r="F38" s="26">
        <v>107.7334410255229</v>
      </c>
      <c r="G38" s="28">
        <v>26889.77</v>
      </c>
      <c r="H38" s="26">
        <v>107.83941253495288</v>
      </c>
      <c r="I38" s="28">
        <v>3187.87</v>
      </c>
    </row>
    <row r="39" spans="1:9" ht="76.5">
      <c r="A39" s="57" t="s">
        <v>127</v>
      </c>
      <c r="B39" s="28">
        <v>625.82</v>
      </c>
      <c r="C39" s="28">
        <v>410</v>
      </c>
      <c r="D39" s="28">
        <v>916.38</v>
      </c>
      <c r="E39" s="26">
        <v>146.4286855645393</v>
      </c>
      <c r="F39" s="26">
        <v>223.50731707317073</v>
      </c>
      <c r="G39" s="28">
        <v>816.62</v>
      </c>
      <c r="H39" s="26" t="s">
        <v>111</v>
      </c>
      <c r="I39" s="28">
        <v>52.18</v>
      </c>
    </row>
    <row r="40" spans="1:9" ht="76.5" hidden="1">
      <c r="A40" s="57" t="s">
        <v>119</v>
      </c>
      <c r="B40" s="28">
        <v>352.8</v>
      </c>
      <c r="C40" s="28">
        <v>209.3</v>
      </c>
      <c r="D40" s="28">
        <v>288.55</v>
      </c>
      <c r="E40" s="26">
        <v>81.78854875283447</v>
      </c>
      <c r="F40" s="26">
        <v>137.86430960344003</v>
      </c>
      <c r="G40" s="28">
        <v>529.8</v>
      </c>
      <c r="H40" s="26">
        <v>54.463948659871654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10400</v>
      </c>
      <c r="D41" s="28">
        <v>10000.6</v>
      </c>
      <c r="E41" s="26">
        <v>57.62031985425239</v>
      </c>
      <c r="F41" s="26">
        <v>96.15961538461539</v>
      </c>
      <c r="G41" s="28">
        <v>12081.28</v>
      </c>
      <c r="H41" s="26">
        <v>82.77765269905176</v>
      </c>
      <c r="I41" s="28">
        <v>1809.73</v>
      </c>
    </row>
    <row r="42" spans="1:9" ht="42" customHeight="1">
      <c r="A42" s="60" t="s">
        <v>169</v>
      </c>
      <c r="B42" s="27">
        <v>62.29</v>
      </c>
      <c r="C42" s="27">
        <v>0</v>
      </c>
      <c r="D42" s="27">
        <v>16.68</v>
      </c>
      <c r="E42" s="26">
        <v>26.777973992615188</v>
      </c>
      <c r="F42" s="26" t="e">
        <v>#DIV/0!</v>
      </c>
      <c r="G42" s="27">
        <v>59.62</v>
      </c>
      <c r="H42" s="26">
        <v>27.977188862797718</v>
      </c>
      <c r="I42" s="27">
        <v>0</v>
      </c>
    </row>
    <row r="43" spans="1:9" ht="51">
      <c r="A43" s="60" t="s">
        <v>121</v>
      </c>
      <c r="B43" s="27">
        <v>2292</v>
      </c>
      <c r="C43" s="27">
        <v>2292</v>
      </c>
      <c r="D43" s="27">
        <v>2879.95</v>
      </c>
      <c r="E43" s="26">
        <v>125.65226876090749</v>
      </c>
      <c r="F43" s="26" t="s">
        <v>111</v>
      </c>
      <c r="G43" s="27">
        <v>470.23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2760</v>
      </c>
      <c r="D44" s="35">
        <v>3015.16</v>
      </c>
      <c r="E44" s="26">
        <v>79.59053305669501</v>
      </c>
      <c r="F44" s="26">
        <v>109.24492753623187</v>
      </c>
      <c r="G44" s="35">
        <v>3893.23</v>
      </c>
      <c r="H44" s="26">
        <v>77.44623359010384</v>
      </c>
      <c r="I44" s="35">
        <v>267.8</v>
      </c>
    </row>
    <row r="45" spans="1:9" ht="27" customHeight="1">
      <c r="A45" s="57" t="s">
        <v>13</v>
      </c>
      <c r="B45" s="28">
        <v>973.2</v>
      </c>
      <c r="C45" s="28">
        <v>907.6</v>
      </c>
      <c r="D45" s="28">
        <v>433.84</v>
      </c>
      <c r="E45" s="26">
        <v>44.578709412248244</v>
      </c>
      <c r="F45" s="26">
        <v>47.80079330101366</v>
      </c>
      <c r="G45" s="28">
        <v>1567.34</v>
      </c>
      <c r="H45" s="26">
        <v>27.68001837508135</v>
      </c>
      <c r="I45" s="28">
        <v>11.79</v>
      </c>
    </row>
    <row r="46" spans="1:9" ht="27.75" customHeight="1">
      <c r="A46" s="57" t="s">
        <v>96</v>
      </c>
      <c r="B46" s="28">
        <v>722.2400000000001</v>
      </c>
      <c r="C46" s="28">
        <v>425.76</v>
      </c>
      <c r="D46" s="28">
        <v>1236.59</v>
      </c>
      <c r="E46" s="26">
        <v>171.21593929995564</v>
      </c>
      <c r="F46" s="26">
        <v>290.4429725667042</v>
      </c>
      <c r="G46" s="28">
        <v>2898.98</v>
      </c>
      <c r="H46" s="26">
        <v>42.65603764082539</v>
      </c>
      <c r="I46" s="28">
        <v>385.02</v>
      </c>
    </row>
    <row r="47" spans="1:9" ht="25.5">
      <c r="A47" s="57" t="s">
        <v>14</v>
      </c>
      <c r="B47" s="28">
        <v>3714</v>
      </c>
      <c r="C47" s="28">
        <v>3114</v>
      </c>
      <c r="D47" s="28">
        <v>3561.23</v>
      </c>
      <c r="E47" s="26">
        <v>95.8866451265482</v>
      </c>
      <c r="F47" s="26">
        <v>114.36191393705846</v>
      </c>
      <c r="G47" s="28">
        <v>3867.8900000000003</v>
      </c>
      <c r="H47" s="26">
        <v>92.07164629811085</v>
      </c>
      <c r="I47" s="28">
        <v>501.15</v>
      </c>
    </row>
    <row r="48" spans="1:9" ht="12.75">
      <c r="A48" s="60" t="s">
        <v>94</v>
      </c>
      <c r="B48" s="35">
        <v>0</v>
      </c>
      <c r="C48" s="35">
        <v>0</v>
      </c>
      <c r="D48" s="35">
        <v>52.69</v>
      </c>
      <c r="E48" s="26" t="s">
        <v>111</v>
      </c>
      <c r="F48" s="26" t="s">
        <v>111</v>
      </c>
      <c r="G48" s="35">
        <v>413.05</v>
      </c>
      <c r="H48" s="26" t="s">
        <v>111</v>
      </c>
      <c r="I48" s="35">
        <v>0</v>
      </c>
    </row>
    <row r="49" spans="1:9" ht="65.2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v>64.70397579948141</v>
      </c>
      <c r="G49" s="28">
        <v>134.67</v>
      </c>
      <c r="H49" s="26">
        <v>1111.7917873319968</v>
      </c>
      <c r="I49" s="28">
        <v>-515.09</v>
      </c>
    </row>
    <row r="50" spans="1:9" ht="52.5" customHeight="1" hidden="1">
      <c r="A50" s="57" t="s">
        <v>93</v>
      </c>
      <c r="B50" s="28">
        <v>1400</v>
      </c>
      <c r="C50" s="28">
        <v>800</v>
      </c>
      <c r="D50" s="28">
        <v>2011.29</v>
      </c>
      <c r="E50" s="26">
        <v>143.66357142857143</v>
      </c>
      <c r="F50" s="26">
        <v>251.41125</v>
      </c>
      <c r="G50" s="28">
        <v>3320.17</v>
      </c>
      <c r="H50" s="26">
        <v>60.57792221482635</v>
      </c>
      <c r="I50" s="28">
        <v>1016.24</v>
      </c>
    </row>
    <row r="51" spans="1:9" ht="52.5" customHeight="1" hidden="1">
      <c r="A51" s="57" t="s">
        <v>15</v>
      </c>
      <c r="B51" s="28">
        <v>5380.899999999999</v>
      </c>
      <c r="C51" s="28">
        <v>5020.8</v>
      </c>
      <c r="D51" s="28">
        <v>7033.26</v>
      </c>
      <c r="E51" s="26">
        <v>130.70787414744748</v>
      </c>
      <c r="F51" s="26">
        <v>140.08245697896749</v>
      </c>
      <c r="G51" s="28">
        <v>3408.78</v>
      </c>
      <c r="H51" s="26">
        <v>206.3277770932709</v>
      </c>
      <c r="I51" s="28">
        <v>679.98</v>
      </c>
    </row>
    <row r="52" spans="1:9" ht="37.5" customHeight="1" hidden="1">
      <c r="A52" s="57" t="s">
        <v>128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129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131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6.25" customHeight="1" hidden="1">
      <c r="A56" s="57" t="s">
        <v>132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133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134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135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 hidden="1">
      <c r="A60" s="57" t="s">
        <v>136</v>
      </c>
      <c r="B60" s="28"/>
      <c r="C60" s="28"/>
      <c r="D60" s="28"/>
      <c r="E60" s="26" t="s">
        <v>111</v>
      </c>
      <c r="F60" s="26" t="e">
        <v>#DIV/0!</v>
      </c>
      <c r="G60" s="28"/>
      <c r="H60" s="26" t="s">
        <v>111</v>
      </c>
      <c r="I60" s="28"/>
    </row>
    <row r="61" spans="1:9" ht="16.5" customHeight="1" hidden="1">
      <c r="A61" s="57" t="s">
        <v>137</v>
      </c>
      <c r="B61" s="28"/>
      <c r="C61" s="28"/>
      <c r="D61" s="28"/>
      <c r="E61" s="26" t="e">
        <v>#DIV/0!</v>
      </c>
      <c r="F61" s="26" t="e">
        <v>#DIV/0!</v>
      </c>
      <c r="G61" s="28"/>
      <c r="H61" s="26" t="s">
        <v>112</v>
      </c>
      <c r="I61" s="28"/>
    </row>
    <row r="62" spans="1:9" ht="16.5" customHeight="1">
      <c r="A62" s="57" t="s">
        <v>16</v>
      </c>
      <c r="B62" s="28">
        <v>223.07</v>
      </c>
      <c r="C62" s="28">
        <v>160</v>
      </c>
      <c r="D62" s="28">
        <v>28.86</v>
      </c>
      <c r="E62" s="26">
        <v>12.937642892365625</v>
      </c>
      <c r="F62" s="26" t="s">
        <v>111</v>
      </c>
      <c r="G62" s="28">
        <v>249.83</v>
      </c>
      <c r="H62" s="26">
        <v>11.551855261577872</v>
      </c>
      <c r="I62" s="28">
        <v>2.48</v>
      </c>
    </row>
    <row r="63" spans="1:9" ht="12" customHeight="1">
      <c r="A63" s="57" t="s">
        <v>17</v>
      </c>
      <c r="B63" s="28">
        <v>594668.7899999998</v>
      </c>
      <c r="C63" s="28">
        <v>370341.79</v>
      </c>
      <c r="D63" s="28">
        <v>371549.5</v>
      </c>
      <c r="E63" s="26">
        <v>62.48007399211251</v>
      </c>
      <c r="F63" s="26">
        <v>100.32610686468844</v>
      </c>
      <c r="G63" s="28">
        <v>462113.0600000001</v>
      </c>
      <c r="H63" s="26">
        <v>80.40229375902076</v>
      </c>
      <c r="I63" s="28">
        <v>34361.18000000001</v>
      </c>
    </row>
    <row r="64" spans="1:9" ht="12.75">
      <c r="A64" s="57" t="s">
        <v>18</v>
      </c>
      <c r="B64" s="28">
        <v>2510711.08</v>
      </c>
      <c r="C64" s="28">
        <v>1160135.09</v>
      </c>
      <c r="D64" s="28">
        <v>1161623.88</v>
      </c>
      <c r="E64" s="26">
        <v>46.26672854767502</v>
      </c>
      <c r="F64" s="26">
        <v>100.12832902071773</v>
      </c>
      <c r="G64" s="28">
        <v>2202505.17</v>
      </c>
      <c r="H64" s="26">
        <v>52.741028526166865</v>
      </c>
      <c r="I64" s="28">
        <v>156214.69</v>
      </c>
    </row>
    <row r="65" spans="1:9" ht="25.5">
      <c r="A65" s="53" t="s">
        <v>19</v>
      </c>
      <c r="B65" s="27">
        <v>2513555.38</v>
      </c>
      <c r="C65" s="27">
        <v>1162979.3900000001</v>
      </c>
      <c r="D65" s="27">
        <v>1164469.18</v>
      </c>
      <c r="E65" s="26">
        <v>46.32757206248625</v>
      </c>
      <c r="F65" s="26">
        <v>100.12810115233424</v>
      </c>
      <c r="G65" s="27">
        <v>2205182.9699999997</v>
      </c>
      <c r="H65" s="26">
        <v>52.80601182948552</v>
      </c>
      <c r="I65" s="27">
        <v>156214.69</v>
      </c>
    </row>
    <row r="66" spans="1:9" ht="12.75">
      <c r="A66" s="60" t="s">
        <v>108</v>
      </c>
      <c r="B66" s="35">
        <v>485648</v>
      </c>
      <c r="C66" s="35">
        <v>281956.1</v>
      </c>
      <c r="D66" s="35">
        <v>281956.1</v>
      </c>
      <c r="E66" s="26">
        <v>58.05770846374328</v>
      </c>
      <c r="F66" s="26">
        <v>100</v>
      </c>
      <c r="G66" s="35">
        <v>494427.8</v>
      </c>
      <c r="H66" s="26">
        <v>57.02674890044614</v>
      </c>
      <c r="I66" s="35">
        <v>35419.5</v>
      </c>
    </row>
    <row r="67" spans="1:9" ht="12.75">
      <c r="A67" s="60" t="s">
        <v>109</v>
      </c>
      <c r="B67" s="35">
        <v>936420.12</v>
      </c>
      <c r="C67" s="35">
        <v>201421.67</v>
      </c>
      <c r="D67" s="35">
        <v>202911.46</v>
      </c>
      <c r="E67" s="26">
        <v>21.66884880687954</v>
      </c>
      <c r="F67" s="26">
        <v>100.73963739849839</v>
      </c>
      <c r="G67" s="35">
        <v>694803.23</v>
      </c>
      <c r="H67" s="26">
        <v>29.204161874722427</v>
      </c>
      <c r="I67" s="35">
        <v>65108.24</v>
      </c>
    </row>
    <row r="68" spans="1:9" ht="13.5" customHeight="1">
      <c r="A68" s="60" t="s">
        <v>110</v>
      </c>
      <c r="B68" s="35">
        <v>1041008.96</v>
      </c>
      <c r="C68" s="35">
        <v>647204.72</v>
      </c>
      <c r="D68" s="35">
        <v>647204.72</v>
      </c>
      <c r="E68" s="26">
        <v>62.17090773166832</v>
      </c>
      <c r="F68" s="26">
        <v>100</v>
      </c>
      <c r="G68" s="35">
        <v>995988.95</v>
      </c>
      <c r="H68" s="26">
        <v>64.98111449931247</v>
      </c>
      <c r="I68" s="35">
        <v>53361.95</v>
      </c>
    </row>
    <row r="69" spans="1:9" ht="15.75" customHeight="1">
      <c r="A69" s="60" t="s">
        <v>123</v>
      </c>
      <c r="B69" s="35">
        <v>50478.3</v>
      </c>
      <c r="C69" s="35">
        <v>32396.9</v>
      </c>
      <c r="D69" s="35">
        <v>32396.9</v>
      </c>
      <c r="E69" s="26">
        <v>64.17985550226533</v>
      </c>
      <c r="F69" s="26" t="s">
        <v>111</v>
      </c>
      <c r="G69" s="35">
        <v>19962.99</v>
      </c>
      <c r="H69" s="26" t="s">
        <v>111</v>
      </c>
      <c r="I69" s="35">
        <v>2325</v>
      </c>
    </row>
    <row r="70" spans="1:9" ht="17.25" customHeight="1">
      <c r="A70" s="60" t="s">
        <v>113</v>
      </c>
      <c r="B70" s="35"/>
      <c r="C70" s="35"/>
      <c r="D70" s="35"/>
      <c r="E70" s="26" t="s">
        <v>112</v>
      </c>
      <c r="F70" s="26" t="s">
        <v>111</v>
      </c>
      <c r="G70" s="35"/>
      <c r="H70" s="26" t="s">
        <v>112</v>
      </c>
      <c r="I70" s="35"/>
    </row>
    <row r="71" spans="1:9" ht="29.25" customHeight="1">
      <c r="A71" s="60" t="s">
        <v>21</v>
      </c>
      <c r="B71" s="35">
        <v>-2844.3</v>
      </c>
      <c r="C71" s="35">
        <v>-2844.3</v>
      </c>
      <c r="D71" s="35">
        <v>-2845.2999999999993</v>
      </c>
      <c r="E71" s="26" t="s">
        <v>112</v>
      </c>
      <c r="F71" s="26" t="s">
        <v>111</v>
      </c>
      <c r="G71" s="35">
        <v>-2677.8</v>
      </c>
      <c r="H71" s="26">
        <v>106.2551348121592</v>
      </c>
      <c r="I71" s="35">
        <v>0</v>
      </c>
    </row>
    <row r="72" spans="1:9" ht="17.25" customHeight="1">
      <c r="A72" s="60" t="s">
        <v>20</v>
      </c>
      <c r="B72" s="35">
        <v>3105379.9</v>
      </c>
      <c r="C72" s="35">
        <v>1530476.8800000001</v>
      </c>
      <c r="D72" s="35">
        <v>1533173.4</v>
      </c>
      <c r="E72" s="26">
        <v>49.37152439260192</v>
      </c>
      <c r="F72" s="26">
        <v>100.17618691502219</v>
      </c>
      <c r="G72" s="35">
        <v>2664618.23</v>
      </c>
      <c r="H72" s="26">
        <v>57.538200509871906</v>
      </c>
      <c r="I72" s="35">
        <v>190575.87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4.25" customHeight="1">
      <c r="A74" s="7" t="s">
        <v>23</v>
      </c>
      <c r="B74" s="35">
        <f>B75+B76+B77+B78+B79+B80+B81+B82</f>
        <v>221916.59999999998</v>
      </c>
      <c r="C74" s="35">
        <f>C75+C76+C77+C78+C79+C80+C81+C82</f>
        <v>94523.7</v>
      </c>
      <c r="D74" s="35">
        <f>D75+D76+D77+D78+D79+D80+D81+D82</f>
        <v>86773.2</v>
      </c>
      <c r="E74" s="26">
        <f>$D:$D/$B:$B*100</f>
        <v>39.101716590827365</v>
      </c>
      <c r="F74" s="26">
        <f>$D:$D/$C:$C*100</f>
        <v>91.80046908870474</v>
      </c>
      <c r="G74" s="35">
        <f>G75+G76+G77+G78+G79+G80+G81+G82</f>
        <v>66103.4</v>
      </c>
      <c r="H74" s="26">
        <f>$D:$D/$G:$G*100</f>
        <v>131.26889085886657</v>
      </c>
      <c r="I74" s="35">
        <f>I75+I76+I77+I78+I79+I80+I81+I82</f>
        <v>74984.29999999999</v>
      </c>
    </row>
    <row r="75" spans="1:9" ht="12.75">
      <c r="A75" s="8" t="s">
        <v>24</v>
      </c>
      <c r="B75" s="36">
        <v>2866.7</v>
      </c>
      <c r="C75" s="36">
        <v>1635.6</v>
      </c>
      <c r="D75" s="36">
        <v>1635.6</v>
      </c>
      <c r="E75" s="29">
        <f>$D:$D/$B:$B*100</f>
        <v>57.05515052150556</v>
      </c>
      <c r="F75" s="29">
        <f>$D:$D/$C:$C*100</f>
        <v>100</v>
      </c>
      <c r="G75" s="36">
        <v>1061.2</v>
      </c>
      <c r="H75" s="29">
        <f>$D:$D/$G:$G*100</f>
        <v>154.12740294006784</v>
      </c>
      <c r="I75" s="36">
        <f>D75-июль!I75</f>
        <v>1433.8999999999999</v>
      </c>
    </row>
    <row r="76" spans="1:9" ht="12.75">
      <c r="A76" s="8" t="s">
        <v>25</v>
      </c>
      <c r="B76" s="36">
        <v>6264.1</v>
      </c>
      <c r="C76" s="36">
        <v>4039.8</v>
      </c>
      <c r="D76" s="36">
        <v>4039.7</v>
      </c>
      <c r="E76" s="29">
        <f>$D:$D/$B:$B*100</f>
        <v>64.48971121150684</v>
      </c>
      <c r="F76" s="29">
        <f>$D:$D/$C:$C*100</f>
        <v>99.99752462993217</v>
      </c>
      <c r="G76" s="36">
        <v>3210.4</v>
      </c>
      <c r="H76" s="29">
        <f>$D:$D/$G:$G*100</f>
        <v>125.83167206578618</v>
      </c>
      <c r="I76" s="36">
        <f>D76-июль!I76</f>
        <v>3514.2999999999997</v>
      </c>
    </row>
    <row r="77" spans="1:9" ht="25.5">
      <c r="A77" s="8" t="s">
        <v>26</v>
      </c>
      <c r="B77" s="36">
        <v>60759.1</v>
      </c>
      <c r="C77" s="36">
        <v>38331.7</v>
      </c>
      <c r="D77" s="36">
        <v>37301.7</v>
      </c>
      <c r="E77" s="29">
        <f>$D:$D/$B:$B*100</f>
        <v>61.39277902404743</v>
      </c>
      <c r="F77" s="29">
        <f>$D:$D/$C:$C*100</f>
        <v>97.31292898566983</v>
      </c>
      <c r="G77" s="36">
        <v>26985.1</v>
      </c>
      <c r="H77" s="29">
        <f>$D:$D/$G:$G*100</f>
        <v>138.23072732730284</v>
      </c>
      <c r="I77" s="36">
        <f>D77-июль!I77</f>
        <v>33184.5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D78-июль!I78</f>
        <v>28.4</v>
      </c>
    </row>
    <row r="79" spans="1:9" ht="25.5">
      <c r="A79" s="1" t="s">
        <v>27</v>
      </c>
      <c r="B79" s="28">
        <v>14473.2</v>
      </c>
      <c r="C79" s="28">
        <v>9513.2</v>
      </c>
      <c r="D79" s="28">
        <v>9438.6</v>
      </c>
      <c r="E79" s="29">
        <f>$D:$D/$B:$B*100</f>
        <v>65.21432717021806</v>
      </c>
      <c r="F79" s="29">
        <v>0</v>
      </c>
      <c r="G79" s="28">
        <v>8170.5</v>
      </c>
      <c r="H79" s="29">
        <f>$D:$D/$G:$G*100</f>
        <v>115.52046998347716</v>
      </c>
      <c r="I79" s="36">
        <f>D79-июль!I79</f>
        <v>7876.000000000001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D80-июль!I80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D81-июль!I81</f>
        <v>0</v>
      </c>
    </row>
    <row r="82" spans="1:9" ht="12.75">
      <c r="A82" s="1" t="s">
        <v>30</v>
      </c>
      <c r="B82" s="36">
        <v>131525.1</v>
      </c>
      <c r="C82" s="36">
        <v>40975</v>
      </c>
      <c r="D82" s="36">
        <v>34329.2</v>
      </c>
      <c r="E82" s="29">
        <f>$D:$D/$B:$B*100</f>
        <v>26.10087352147993</v>
      </c>
      <c r="F82" s="29">
        <f>$D:$D/$C:$C*100</f>
        <v>83.78084197681513</v>
      </c>
      <c r="G82" s="36">
        <v>26676.2</v>
      </c>
      <c r="H82" s="29">
        <f>$D:$D/$G:$G*100</f>
        <v>128.6884938634438</v>
      </c>
      <c r="I82" s="36">
        <f>D82-июль!I82</f>
        <v>28947.199999999997</v>
      </c>
    </row>
    <row r="83" spans="1:9" ht="12.75">
      <c r="A83" s="7" t="s">
        <v>31</v>
      </c>
      <c r="B83" s="27">
        <v>413.8</v>
      </c>
      <c r="C83" s="27">
        <v>201.1</v>
      </c>
      <c r="D83" s="35">
        <v>201.1</v>
      </c>
      <c r="E83" s="26">
        <f>$D:$D/$B:$B*100</f>
        <v>48.59835669405509</v>
      </c>
      <c r="F83" s="26">
        <f>$D:$D/$C:$C*100</f>
        <v>100</v>
      </c>
      <c r="G83" s="35">
        <v>259.5</v>
      </c>
      <c r="H83" s="26">
        <v>0</v>
      </c>
      <c r="I83" s="35">
        <f>D83-июль!I83</f>
        <v>201.1</v>
      </c>
    </row>
    <row r="84" spans="1:9" ht="25.5">
      <c r="A84" s="9" t="s">
        <v>32</v>
      </c>
      <c r="B84" s="27">
        <v>8296</v>
      </c>
      <c r="C84" s="27">
        <v>2988.3</v>
      </c>
      <c r="D84" s="27">
        <v>2716.3</v>
      </c>
      <c r="E84" s="26">
        <f>$D:$D/$B:$B*100</f>
        <v>32.74228543876567</v>
      </c>
      <c r="F84" s="26">
        <f>$D:$D/$C:$C*100</f>
        <v>90.897834889402</v>
      </c>
      <c r="G84" s="27">
        <v>2400.6</v>
      </c>
      <c r="H84" s="26">
        <f>$D:$D/$G:$G*100</f>
        <v>113.15087894692995</v>
      </c>
      <c r="I84" s="35">
        <f>D84-июль!I84</f>
        <v>2396.0000000000005</v>
      </c>
    </row>
    <row r="85" spans="1:9" ht="12.75">
      <c r="A85" s="7" t="s">
        <v>33</v>
      </c>
      <c r="B85" s="35">
        <f>B86+B87+B88+B89+B90</f>
        <v>366997.4</v>
      </c>
      <c r="C85" s="35">
        <f>C86+C87+C88+C89+C90</f>
        <v>196785.2</v>
      </c>
      <c r="D85" s="35">
        <f>D86+D87+D88+D89+D90</f>
        <v>76995.29999999999</v>
      </c>
      <c r="E85" s="26">
        <f>$D:$D/$B:$B*100</f>
        <v>20.979794407262826</v>
      </c>
      <c r="F85" s="26">
        <f>$D:$D/$C:$C*100</f>
        <v>39.12657049412252</v>
      </c>
      <c r="G85" s="35">
        <f>G86+G87+G88+G89+G90</f>
        <v>57992.600000000006</v>
      </c>
      <c r="H85" s="26">
        <f>$D:$D/$G:$G*100</f>
        <v>132.76745653755822</v>
      </c>
      <c r="I85" s="35">
        <f>D85-июль!I85</f>
        <v>67411.79999999999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D86-июль!I86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D87-июль!I87</f>
        <v>0</v>
      </c>
    </row>
    <row r="88" spans="1:9" ht="12.75">
      <c r="A88" s="8" t="s">
        <v>34</v>
      </c>
      <c r="B88" s="36">
        <v>26139.4</v>
      </c>
      <c r="C88" s="36">
        <v>15173.6</v>
      </c>
      <c r="D88" s="36">
        <v>15173.6</v>
      </c>
      <c r="E88" s="29">
        <f>$D:$D/$B:$B*100</f>
        <v>58.04876929080239</v>
      </c>
      <c r="F88" s="29">
        <v>0</v>
      </c>
      <c r="G88" s="36">
        <v>12615.4</v>
      </c>
      <c r="H88" s="29">
        <v>0</v>
      </c>
      <c r="I88" s="36">
        <f>D88-июль!I88</f>
        <v>13025.1</v>
      </c>
    </row>
    <row r="89" spans="1:9" ht="12.75">
      <c r="A89" s="10" t="s">
        <v>77</v>
      </c>
      <c r="B89" s="28">
        <v>292776.9</v>
      </c>
      <c r="C89" s="28">
        <v>158223.4</v>
      </c>
      <c r="D89" s="28">
        <v>38433.6</v>
      </c>
      <c r="E89" s="29">
        <f>$D:$D/$B:$B*100</f>
        <v>13.127265163337679</v>
      </c>
      <c r="F89" s="29">
        <f>$D:$D/$C:$C*100</f>
        <v>24.290718060666123</v>
      </c>
      <c r="G89" s="28">
        <v>32894.6</v>
      </c>
      <c r="H89" s="29">
        <v>0</v>
      </c>
      <c r="I89" s="36">
        <f>D89-июль!I89</f>
        <v>31882.199999999997</v>
      </c>
    </row>
    <row r="90" spans="1:9" ht="12.75">
      <c r="A90" s="8" t="s">
        <v>35</v>
      </c>
      <c r="B90" s="36">
        <v>48081.1</v>
      </c>
      <c r="C90" s="36">
        <v>23388.2</v>
      </c>
      <c r="D90" s="36">
        <v>23388.1</v>
      </c>
      <c r="E90" s="29">
        <f>$D:$D/$B:$B*100</f>
        <v>48.64302189425783</v>
      </c>
      <c r="F90" s="29">
        <f>$D:$D/$C:$C*100</f>
        <v>99.99957243396241</v>
      </c>
      <c r="G90" s="36">
        <v>6206.8</v>
      </c>
      <c r="H90" s="29">
        <f>$D:$D/$G:$G*100</f>
        <v>376.81413933105625</v>
      </c>
      <c r="I90" s="36">
        <f>D90-июль!I90</f>
        <v>22504.5</v>
      </c>
    </row>
    <row r="91" spans="1:9" ht="12.75">
      <c r="A91" s="7" t="s">
        <v>36</v>
      </c>
      <c r="B91" s="35">
        <f>B93+B94+B95+B92</f>
        <v>400819.3</v>
      </c>
      <c r="C91" s="35">
        <f>C93+C94+C95+C92</f>
        <v>187751</v>
      </c>
      <c r="D91" s="35">
        <f>D93+D94+D95+D92</f>
        <v>160725.1</v>
      </c>
      <c r="E91" s="35">
        <f>E93+E94+E95+E92</f>
        <v>173.63373347991921</v>
      </c>
      <c r="F91" s="26">
        <f>$D:$D/$C:$C*100</f>
        <v>85.60545616268355</v>
      </c>
      <c r="G91" s="35">
        <f>G93+G94+G95+G92</f>
        <v>30760.5</v>
      </c>
      <c r="H91" s="35">
        <f>H93+H94+H95</f>
        <v>669.1924717801285</v>
      </c>
      <c r="I91" s="35">
        <f>D91-июль!I91</f>
        <v>135979.2</v>
      </c>
    </row>
    <row r="92" spans="1:9" ht="12.75">
      <c r="A92" s="8" t="s">
        <v>37</v>
      </c>
      <c r="B92" s="72">
        <v>126188.3</v>
      </c>
      <c r="C92" s="72">
        <v>62073.3</v>
      </c>
      <c r="D92" s="72">
        <v>62073.3</v>
      </c>
      <c r="E92" s="49">
        <f aca="true" t="shared" si="0" ref="E92:E98">$D:$D/$B:$B*100</f>
        <v>49.191010577050335</v>
      </c>
      <c r="F92" s="29">
        <v>0</v>
      </c>
      <c r="G92" s="72">
        <v>1910.8</v>
      </c>
      <c r="H92" s="29">
        <v>0</v>
      </c>
      <c r="I92" s="36">
        <f>D92-июль!I92</f>
        <v>54700.8</v>
      </c>
    </row>
    <row r="93" spans="1:9" ht="12.75">
      <c r="A93" s="8" t="s">
        <v>38</v>
      </c>
      <c r="B93" s="36">
        <v>22360.1</v>
      </c>
      <c r="C93" s="36">
        <v>13322.6</v>
      </c>
      <c r="D93" s="36">
        <v>12599.7</v>
      </c>
      <c r="E93" s="29">
        <f t="shared" si="0"/>
        <v>56.34903242829863</v>
      </c>
      <c r="F93" s="29">
        <v>0</v>
      </c>
      <c r="G93" s="36">
        <v>76.4</v>
      </c>
      <c r="H93" s="29">
        <v>0</v>
      </c>
      <c r="I93" s="36">
        <f>D93-июль!I93</f>
        <v>8536.2</v>
      </c>
    </row>
    <row r="94" spans="1:9" ht="12.75">
      <c r="A94" s="8" t="s">
        <v>39</v>
      </c>
      <c r="B94" s="36">
        <v>131313.9</v>
      </c>
      <c r="C94" s="36">
        <v>72986.9</v>
      </c>
      <c r="D94" s="36">
        <v>46759.9</v>
      </c>
      <c r="E94" s="29">
        <f t="shared" si="0"/>
        <v>35.609253856598585</v>
      </c>
      <c r="F94" s="29">
        <f>$D:$D/$C:$C*100</f>
        <v>64.06615433728518</v>
      </c>
      <c r="G94" s="36">
        <v>19665.6</v>
      </c>
      <c r="H94" s="29">
        <f>$D:$D/$G:$G*100</f>
        <v>237.77509966642262</v>
      </c>
      <c r="I94" s="36">
        <f>D94-июль!I94</f>
        <v>35361.8</v>
      </c>
    </row>
    <row r="95" spans="1:9" ht="12.75">
      <c r="A95" s="8" t="s">
        <v>40</v>
      </c>
      <c r="B95" s="36">
        <v>120957</v>
      </c>
      <c r="C95" s="36">
        <v>39368.2</v>
      </c>
      <c r="D95" s="36">
        <v>39292.2</v>
      </c>
      <c r="E95" s="29">
        <f t="shared" si="0"/>
        <v>32.484436617971674</v>
      </c>
      <c r="F95" s="29">
        <f>$D:$D/$C:$C*100</f>
        <v>99.80695078769159</v>
      </c>
      <c r="G95" s="36">
        <v>9107.7</v>
      </c>
      <c r="H95" s="29">
        <f>$D:$D/$G:$G*100</f>
        <v>431.4173721137059</v>
      </c>
      <c r="I95" s="36">
        <f>D95-июль!I95</f>
        <v>37380.4</v>
      </c>
    </row>
    <row r="96" spans="1:9" ht="12.75">
      <c r="A96" s="11" t="s">
        <v>116</v>
      </c>
      <c r="B96" s="35">
        <f>B97+B98</f>
        <v>16459</v>
      </c>
      <c r="C96" s="35">
        <f>C97+C98</f>
        <v>424.4</v>
      </c>
      <c r="D96" s="35">
        <f>D97+D98</f>
        <v>424.4</v>
      </c>
      <c r="E96" s="26">
        <f t="shared" si="0"/>
        <v>2.5785284646697852</v>
      </c>
      <c r="F96" s="26">
        <f>$D:$D/$C:$C*100</f>
        <v>100</v>
      </c>
      <c r="G96" s="65">
        <f>G97</f>
        <v>255</v>
      </c>
      <c r="H96" s="65">
        <f>H97</f>
        <v>0</v>
      </c>
      <c r="I96" s="35">
        <f>D96-июль!I96</f>
        <v>278.79999999999995</v>
      </c>
    </row>
    <row r="97" spans="1:9" ht="25.5">
      <c r="A97" s="8" t="s">
        <v>148</v>
      </c>
      <c r="B97" s="85">
        <v>1882.5</v>
      </c>
      <c r="C97" s="86">
        <v>424.4</v>
      </c>
      <c r="D97" s="86">
        <v>424.4</v>
      </c>
      <c r="E97" s="29">
        <f t="shared" si="0"/>
        <v>22.544488711819387</v>
      </c>
      <c r="F97" s="29">
        <f>$D:$D/$C:$C*100</f>
        <v>100</v>
      </c>
      <c r="G97" s="86">
        <v>255</v>
      </c>
      <c r="H97" s="29">
        <v>0</v>
      </c>
      <c r="I97" s="36">
        <f>D97-июль!I97</f>
        <v>278.79999999999995</v>
      </c>
    </row>
    <row r="98" spans="1:9" ht="25.5">
      <c r="A98" s="8" t="s">
        <v>190</v>
      </c>
      <c r="B98" s="94">
        <v>14576.5</v>
      </c>
      <c r="C98" s="86">
        <v>0</v>
      </c>
      <c r="D98" s="86">
        <v>0</v>
      </c>
      <c r="E98" s="29">
        <f t="shared" si="0"/>
        <v>0</v>
      </c>
      <c r="F98" s="29">
        <v>0</v>
      </c>
      <c r="G98" s="86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B100+B101+B102+B103+B104+B105</f>
        <v>1621746.5</v>
      </c>
      <c r="C99" s="35">
        <f>C100+C101+C102+C103+C104+C105</f>
        <v>985232.0000000001</v>
      </c>
      <c r="D99" s="35">
        <f>D100+D101+D102+D103+D104+D105</f>
        <v>982559.6000000002</v>
      </c>
      <c r="E99" s="35">
        <f>E100+E101+E103+E104+E102</f>
        <v>267.3775088685867</v>
      </c>
      <c r="F99" s="35">
        <f>F100+F101+F103+F104+F102</f>
        <v>492.33167102528216</v>
      </c>
      <c r="G99" s="35">
        <f>G100+G101+G102+G103+G104+G105</f>
        <v>879938.5</v>
      </c>
      <c r="H99" s="35">
        <f>H100+H101+H103+H104+H102</f>
        <v>439.68247854214576</v>
      </c>
      <c r="I99" s="35">
        <f>D99-июль!I99</f>
        <v>888947.5000000003</v>
      </c>
    </row>
    <row r="100" spans="1:9" ht="12.75">
      <c r="A100" s="8" t="s">
        <v>42</v>
      </c>
      <c r="B100" s="36">
        <v>609809.5</v>
      </c>
      <c r="C100" s="36">
        <v>377419.9</v>
      </c>
      <c r="D100" s="36">
        <v>377419.9</v>
      </c>
      <c r="E100" s="29">
        <f>$D:$D/$B:$B*100</f>
        <v>61.891443147409156</v>
      </c>
      <c r="F100" s="29">
        <f>$D:$D/$C:$C*100</f>
        <v>100</v>
      </c>
      <c r="G100" s="36">
        <v>335667.9</v>
      </c>
      <c r="H100" s="29">
        <f>$D:$D/$G:$G*100</f>
        <v>112.43848458550846</v>
      </c>
      <c r="I100" s="36">
        <f>D100-июль!I100</f>
        <v>341856</v>
      </c>
    </row>
    <row r="101" spans="1:9" ht="12.75">
      <c r="A101" s="8" t="s">
        <v>43</v>
      </c>
      <c r="B101" s="36">
        <v>630393.3</v>
      </c>
      <c r="C101" s="36">
        <v>392546.7</v>
      </c>
      <c r="D101" s="36">
        <v>391140.9</v>
      </c>
      <c r="E101" s="29">
        <f>$D:$D/$B:$B*100</f>
        <v>62.04712201097314</v>
      </c>
      <c r="F101" s="29">
        <f>$D:$D/$C:$C*100</f>
        <v>99.64187700469779</v>
      </c>
      <c r="G101" s="36">
        <v>363484.5</v>
      </c>
      <c r="H101" s="29">
        <f>$D:$D/$G:$G*100</f>
        <v>107.60868757814983</v>
      </c>
      <c r="I101" s="36">
        <f>D101-июль!I101</f>
        <v>362325.9</v>
      </c>
    </row>
    <row r="102" spans="1:9" ht="12.75">
      <c r="A102" s="8" t="s">
        <v>105</v>
      </c>
      <c r="B102" s="36">
        <v>129812</v>
      </c>
      <c r="C102" s="36">
        <v>81565.5</v>
      </c>
      <c r="D102" s="36">
        <v>81424.8</v>
      </c>
      <c r="E102" s="29">
        <f>$D:$D/$B:$B*100</f>
        <v>62.72517178689182</v>
      </c>
      <c r="F102" s="29">
        <f>$D:$D/$C:$C*100</f>
        <v>99.82750059767916</v>
      </c>
      <c r="G102" s="36">
        <v>78536.3</v>
      </c>
      <c r="H102" s="29">
        <v>0</v>
      </c>
      <c r="I102" s="36">
        <f>D102-июль!I102</f>
        <v>73895.2</v>
      </c>
    </row>
    <row r="103" spans="1:9" ht="25.5">
      <c r="A103" s="8" t="s">
        <v>125</v>
      </c>
      <c r="B103" s="36">
        <v>2180.1</v>
      </c>
      <c r="C103" s="36">
        <v>688.5</v>
      </c>
      <c r="D103" s="36">
        <v>659.3</v>
      </c>
      <c r="E103" s="29">
        <f>$D:$D/$B:$B*100</f>
        <v>30.241732030640794</v>
      </c>
      <c r="F103" s="29">
        <f>$D:$D/$C:$C*100</f>
        <v>95.75889615105301</v>
      </c>
      <c r="G103" s="36">
        <v>1072</v>
      </c>
      <c r="H103" s="29">
        <v>0</v>
      </c>
      <c r="I103" s="36">
        <f>D103-июль!I103</f>
        <v>518.0999999999999</v>
      </c>
    </row>
    <row r="104" spans="1:9" ht="12.75">
      <c r="A104" s="8" t="s">
        <v>44</v>
      </c>
      <c r="B104" s="36">
        <v>65555.9</v>
      </c>
      <c r="C104" s="36">
        <v>34074.4</v>
      </c>
      <c r="D104" s="28">
        <v>33087.4</v>
      </c>
      <c r="E104" s="29">
        <f>$D:$D/$B:$B*100</f>
        <v>50.47203989267176</v>
      </c>
      <c r="F104" s="29">
        <f>$D:$D/$C:$C*100</f>
        <v>97.10339727185219</v>
      </c>
      <c r="G104" s="28">
        <v>15064.7</v>
      </c>
      <c r="H104" s="29">
        <f>$D:$D/$G:$G*100</f>
        <v>219.63530637848746</v>
      </c>
      <c r="I104" s="36">
        <f>D104-июль!I104</f>
        <v>25506.100000000002</v>
      </c>
    </row>
    <row r="105" spans="1:9" ht="12.75">
      <c r="A105" s="8" t="s">
        <v>45</v>
      </c>
      <c r="B105" s="36">
        <v>183995.7</v>
      </c>
      <c r="C105" s="36">
        <v>98937</v>
      </c>
      <c r="D105" s="28">
        <v>98827.3</v>
      </c>
      <c r="E105" s="29"/>
      <c r="F105" s="29"/>
      <c r="G105" s="28">
        <v>86113.1</v>
      </c>
      <c r="H105" s="29">
        <v>0</v>
      </c>
      <c r="I105" s="36">
        <f>D105-июль!I105</f>
        <v>84846.20000000001</v>
      </c>
    </row>
    <row r="106" spans="1:9" ht="25.5">
      <c r="A106" s="11" t="s">
        <v>46</v>
      </c>
      <c r="B106" s="35">
        <f>B107+B108</f>
        <v>270576.1</v>
      </c>
      <c r="C106" s="35">
        <f>C107+C108</f>
        <v>90440.09999999999</v>
      </c>
      <c r="D106" s="35">
        <f>D107+D108</f>
        <v>90440.09999999999</v>
      </c>
      <c r="E106" s="26">
        <f aca="true" t="shared" si="1" ref="E106:E112">$D:$D/$B:$B*100</f>
        <v>33.425014256617644</v>
      </c>
      <c r="F106" s="26">
        <f>$D:$D/$C:$C*100</f>
        <v>100</v>
      </c>
      <c r="G106" s="35">
        <f>G107+G108</f>
        <v>72021.5</v>
      </c>
      <c r="H106" s="26">
        <f>$D:$D/$G:$G*100</f>
        <v>125.57375228230458</v>
      </c>
      <c r="I106" s="35">
        <f>D106-июль!I106</f>
        <v>80567.79999999997</v>
      </c>
    </row>
    <row r="107" spans="1:9" ht="12.75">
      <c r="A107" s="8" t="s">
        <v>47</v>
      </c>
      <c r="B107" s="36">
        <v>224067.6</v>
      </c>
      <c r="C107" s="36">
        <v>83610.2</v>
      </c>
      <c r="D107" s="36">
        <v>83610.2</v>
      </c>
      <c r="E107" s="29">
        <f t="shared" si="1"/>
        <v>37.31472109309868</v>
      </c>
      <c r="F107" s="29">
        <f>$D:$D/$C:$C*100</f>
        <v>100</v>
      </c>
      <c r="G107" s="36">
        <v>69272.9</v>
      </c>
      <c r="H107" s="29">
        <f>$D:$D/$G:$G*100</f>
        <v>120.69683815749018</v>
      </c>
      <c r="I107" s="36">
        <f>D107-июль!I107</f>
        <v>76166.99999999999</v>
      </c>
    </row>
    <row r="108" spans="1:9" ht="25.5">
      <c r="A108" s="8" t="s">
        <v>48</v>
      </c>
      <c r="B108" s="36">
        <v>46508.5</v>
      </c>
      <c r="C108" s="36">
        <v>6829.9</v>
      </c>
      <c r="D108" s="36">
        <v>6829.9</v>
      </c>
      <c r="E108" s="29">
        <f t="shared" si="1"/>
        <v>14.685272584581313</v>
      </c>
      <c r="F108" s="29">
        <f>$D:$D/$C:$C*100</f>
        <v>100</v>
      </c>
      <c r="G108" s="36">
        <v>2748.6</v>
      </c>
      <c r="H108" s="29">
        <v>0</v>
      </c>
      <c r="I108" s="36">
        <f>D108-июль!I108</f>
        <v>4400.799999999999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D109-июль!I109</f>
        <v>42.5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"/>
        <v>97.03196347031964</v>
      </c>
      <c r="F110" s="29">
        <v>0</v>
      </c>
      <c r="G110" s="36">
        <v>42.5</v>
      </c>
      <c r="H110" s="29">
        <v>0</v>
      </c>
      <c r="I110" s="36">
        <f>D110-июль!I110</f>
        <v>42.5</v>
      </c>
    </row>
    <row r="111" spans="1:9" ht="12.75">
      <c r="A111" s="11" t="s">
        <v>49</v>
      </c>
      <c r="B111" s="35">
        <f>SUM(B112:B116)</f>
        <v>152012.3</v>
      </c>
      <c r="C111" s="35">
        <f>SUM(C112:C116)</f>
        <v>69238.40000000001</v>
      </c>
      <c r="D111" s="35">
        <f>SUM(D112:D116)</f>
        <v>68385.7</v>
      </c>
      <c r="E111" s="26">
        <f t="shared" si="1"/>
        <v>44.986951713775795</v>
      </c>
      <c r="F111" s="26">
        <f>$D:$D/$C:$C*100</f>
        <v>98.768457965522</v>
      </c>
      <c r="G111" s="35">
        <f>SUM(G112:G116)</f>
        <v>53297.7</v>
      </c>
      <c r="H111" s="26">
        <v>0</v>
      </c>
      <c r="I111" s="35">
        <f>D111-июль!I111</f>
        <v>45070.69999999999</v>
      </c>
    </row>
    <row r="112" spans="1:9" ht="12.75">
      <c r="A112" s="8" t="s">
        <v>50</v>
      </c>
      <c r="B112" s="36">
        <v>3162.5</v>
      </c>
      <c r="C112" s="36">
        <v>1649</v>
      </c>
      <c r="D112" s="36">
        <v>1649</v>
      </c>
      <c r="E112" s="29">
        <f t="shared" si="1"/>
        <v>52.14229249011858</v>
      </c>
      <c r="F112" s="29">
        <v>0</v>
      </c>
      <c r="G112" s="36">
        <v>1262.4</v>
      </c>
      <c r="H112" s="29">
        <v>0</v>
      </c>
      <c r="I112" s="36">
        <f>D112-июль!I112</f>
        <v>1412.3999999999999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D113-июль!I113</f>
        <v>0</v>
      </c>
    </row>
    <row r="114" spans="1:9" ht="12.75">
      <c r="A114" s="8" t="s">
        <v>52</v>
      </c>
      <c r="B114" s="36">
        <v>82324.1</v>
      </c>
      <c r="C114" s="36">
        <v>38763.2</v>
      </c>
      <c r="D114" s="36">
        <v>38257.6</v>
      </c>
      <c r="E114" s="29">
        <f>$D:$D/$B:$B*100</f>
        <v>46.47193227742544</v>
      </c>
      <c r="F114" s="29">
        <f>$D:$D/$C:$C*100</f>
        <v>98.69567012011392</v>
      </c>
      <c r="G114" s="36">
        <v>20197.5</v>
      </c>
      <c r="H114" s="29">
        <v>0</v>
      </c>
      <c r="I114" s="36">
        <f>D114-июль!I114</f>
        <v>35954.299999999996</v>
      </c>
    </row>
    <row r="115" spans="1:9" ht="24.75" customHeight="1">
      <c r="A115" s="8" t="s">
        <v>53</v>
      </c>
      <c r="B115" s="28">
        <v>64394.9</v>
      </c>
      <c r="C115" s="28">
        <v>27700.4</v>
      </c>
      <c r="D115" s="28">
        <v>27353.3</v>
      </c>
      <c r="E115" s="29">
        <f>$D:$D/$B:$B*100</f>
        <v>42.47743221901113</v>
      </c>
      <c r="F115" s="29">
        <v>0</v>
      </c>
      <c r="G115" s="28">
        <v>30561.3</v>
      </c>
      <c r="H115" s="29">
        <v>0</v>
      </c>
      <c r="I115" s="36">
        <f>D115-июль!I115</f>
        <v>6714.999999999996</v>
      </c>
    </row>
    <row r="116" spans="1:9" ht="12.75">
      <c r="A116" s="8" t="s">
        <v>54</v>
      </c>
      <c r="B116" s="36">
        <v>2130.8</v>
      </c>
      <c r="C116" s="36">
        <v>1125.8</v>
      </c>
      <c r="D116" s="36">
        <v>1125.8</v>
      </c>
      <c r="E116" s="29">
        <f>$D:$D/$B:$B*100</f>
        <v>52.83461610662661</v>
      </c>
      <c r="F116" s="29">
        <f>$D:$D/$C:$C*100</f>
        <v>100</v>
      </c>
      <c r="G116" s="36">
        <v>1276.5</v>
      </c>
      <c r="H116" s="29">
        <f>$D:$D/$G:$G*100</f>
        <v>88.1942812377595</v>
      </c>
      <c r="I116" s="36">
        <f>D116-июль!I116</f>
        <v>989</v>
      </c>
    </row>
    <row r="117" spans="1:9" ht="26.25" customHeight="1">
      <c r="A117" s="11" t="s">
        <v>61</v>
      </c>
      <c r="B117" s="27">
        <f>B118+B119+B120</f>
        <v>86826.29999999999</v>
      </c>
      <c r="C117" s="27">
        <f>C118+C119+C120</f>
        <v>51316.00000000001</v>
      </c>
      <c r="D117" s="27">
        <f>D118+D119+D120</f>
        <v>49605.9</v>
      </c>
      <c r="E117" s="26">
        <f>$D:$D/$B:$B*100</f>
        <v>57.13234354106994</v>
      </c>
      <c r="F117" s="26">
        <f>$D:$D/$C:$C*100</f>
        <v>96.66751110764673</v>
      </c>
      <c r="G117" s="27">
        <f>G118+G119+G120</f>
        <v>38658.2</v>
      </c>
      <c r="H117" s="26">
        <f>$D:$D/$G:$G*100</f>
        <v>128.3192181736346</v>
      </c>
      <c r="I117" s="35">
        <f>D117-июль!I117</f>
        <v>43743.200000000004</v>
      </c>
    </row>
    <row r="118" spans="1:9" ht="13.5" customHeight="1">
      <c r="A118" s="42" t="s">
        <v>62</v>
      </c>
      <c r="B118" s="28">
        <v>65627.9</v>
      </c>
      <c r="C118" s="28">
        <v>42808.3</v>
      </c>
      <c r="D118" s="28">
        <v>42808.3</v>
      </c>
      <c r="E118" s="29">
        <f>$D:$D/$B:$B*100</f>
        <v>65.22881274579866</v>
      </c>
      <c r="F118" s="29">
        <f>$D:$D/$C:$C*100</f>
        <v>100</v>
      </c>
      <c r="G118" s="28">
        <v>34117</v>
      </c>
      <c r="H118" s="29">
        <v>0</v>
      </c>
      <c r="I118" s="36">
        <f>D118-июль!I118</f>
        <v>38674.7</v>
      </c>
    </row>
    <row r="119" spans="1:9" ht="18" customHeight="1">
      <c r="A119" s="12" t="s">
        <v>63</v>
      </c>
      <c r="B119" s="28">
        <v>17425.7</v>
      </c>
      <c r="C119" s="28">
        <v>6074.9</v>
      </c>
      <c r="D119" s="28">
        <v>4387.1</v>
      </c>
      <c r="E119" s="29">
        <v>0</v>
      </c>
      <c r="F119" s="29">
        <v>0</v>
      </c>
      <c r="G119" s="28">
        <v>2262.1</v>
      </c>
      <c r="H119" s="29">
        <v>0</v>
      </c>
      <c r="I119" s="36">
        <f>D119-июль!I119</f>
        <v>2885.9000000000005</v>
      </c>
    </row>
    <row r="120" spans="1:9" ht="21.75" customHeight="1">
      <c r="A120" s="12" t="s">
        <v>73</v>
      </c>
      <c r="B120" s="28">
        <v>3772.7</v>
      </c>
      <c r="C120" s="28">
        <v>2432.8</v>
      </c>
      <c r="D120" s="28">
        <v>2410.5</v>
      </c>
      <c r="E120" s="29">
        <f>$D:$D/$B:$B*100</f>
        <v>63.893232963129854</v>
      </c>
      <c r="F120" s="29">
        <f>$D:$D/$C:$C*100</f>
        <v>99.08336073659979</v>
      </c>
      <c r="G120" s="28">
        <v>2279.1</v>
      </c>
      <c r="H120" s="29">
        <v>0</v>
      </c>
      <c r="I120" s="36">
        <f>D120-июль!I120</f>
        <v>2182.6000000000004</v>
      </c>
    </row>
    <row r="121" spans="1:9" ht="24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D121-июль!I121</f>
        <v>0</v>
      </c>
    </row>
    <row r="122" spans="1:9" ht="25.5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D122-июль!I122</f>
        <v>0</v>
      </c>
    </row>
    <row r="123" spans="1:9" ht="12" customHeight="1">
      <c r="A123" s="14" t="s">
        <v>55</v>
      </c>
      <c r="B123" s="35">
        <f>B74+B83+B84+B85+B91+B99+B106+B109+B111+B117+B121+B96</f>
        <v>3146207.0999999996</v>
      </c>
      <c r="C123" s="35">
        <f>C74+C83+C84+C85+C91+C99+C106+C109+C111+C117+C121+C96</f>
        <v>1678942.7000000002</v>
      </c>
      <c r="D123" s="35">
        <f>D74+D83+D84+D85+D91+D99+D106+D109+D111+D117+D121+D96</f>
        <v>1518869.2</v>
      </c>
      <c r="E123" s="26">
        <f>$D:$D/$B:$B*100</f>
        <v>48.27619898257811</v>
      </c>
      <c r="F123" s="26">
        <f>$D:$D/$C:$C*100</f>
        <v>90.46581518237637</v>
      </c>
      <c r="G123" s="35">
        <f>G74+G83+G84+G85+G91+G99+G106+G109+G111+G117+G121+G96</f>
        <v>1201730.10578</v>
      </c>
      <c r="H123" s="26">
        <f>$D:$D/$G:$G*100</f>
        <v>126.39020963980563</v>
      </c>
      <c r="I123" s="35">
        <f>D123-июль!I123</f>
        <v>1339622.9000000004</v>
      </c>
    </row>
    <row r="124" spans="1:9" ht="12.75">
      <c r="A124" s="15" t="s">
        <v>56</v>
      </c>
      <c r="B124" s="30">
        <f>B72-B123</f>
        <v>-40827.19999999972</v>
      </c>
      <c r="C124" s="30">
        <f>C72-C123</f>
        <v>-148465.82000000007</v>
      </c>
      <c r="D124" s="30">
        <f>D72-D123</f>
        <v>14304.199999999953</v>
      </c>
      <c r="E124" s="30"/>
      <c r="F124" s="30"/>
      <c r="G124" s="30">
        <f>G72-G123</f>
        <v>1462888.1242199999</v>
      </c>
      <c r="H124" s="30"/>
      <c r="I124" s="30"/>
    </row>
    <row r="125" spans="1:9" ht="12.75">
      <c r="A125" s="1" t="s">
        <v>57</v>
      </c>
      <c r="B125" s="28" t="s">
        <v>163</v>
      </c>
      <c r="C125" s="28"/>
      <c r="D125" s="28" t="s">
        <v>191</v>
      </c>
      <c r="E125" s="28"/>
      <c r="F125" s="28"/>
      <c r="G125" s="28" t="s">
        <v>151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 aca="true" t="shared" si="2" ref="C126:H126">C128+C129</f>
        <v>0</v>
      </c>
      <c r="D126" s="27">
        <f t="shared" si="2"/>
        <v>36453.350000000006</v>
      </c>
      <c r="E126" s="27">
        <f t="shared" si="2"/>
        <v>0</v>
      </c>
      <c r="F126" s="27">
        <f t="shared" si="2"/>
        <v>0</v>
      </c>
      <c r="G126" s="27">
        <f>G128+G129</f>
        <v>63380.7</v>
      </c>
      <c r="H126" s="27">
        <f t="shared" si="2"/>
        <v>0</v>
      </c>
      <c r="I126" s="35">
        <f>D126-июль!I126</f>
        <v>25260.750000000007</v>
      </c>
    </row>
    <row r="127" spans="1:9" ht="12.75">
      <c r="A127" s="1" t="s">
        <v>6</v>
      </c>
      <c r="B127" s="28"/>
      <c r="C127" s="28"/>
      <c r="D127" s="28"/>
      <c r="E127" s="28"/>
      <c r="F127" s="28"/>
      <c r="G127" s="28"/>
      <c r="H127" s="37"/>
      <c r="I127" s="36"/>
    </row>
    <row r="128" spans="1:9" ht="12.75">
      <c r="A128" s="5" t="s">
        <v>59</v>
      </c>
      <c r="B128" s="28">
        <f>июнь!B127</f>
        <v>7160.3</v>
      </c>
      <c r="C128" s="28"/>
      <c r="D128" s="28">
        <v>16826.83</v>
      </c>
      <c r="E128" s="28"/>
      <c r="F128" s="28"/>
      <c r="G128" s="28">
        <f>63380.7-14390.4</f>
        <v>48990.299999999996</v>
      </c>
      <c r="H128" s="37"/>
      <c r="I128" s="36">
        <f>D128-июль!I128</f>
        <v>11036.030000000002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v>19626.52</v>
      </c>
      <c r="E129" s="28"/>
      <c r="F129" s="28"/>
      <c r="G129" s="28">
        <v>14390.4</v>
      </c>
      <c r="H129" s="37"/>
      <c r="I129" s="36">
        <f>D129-июль!I129</f>
        <v>14224.720000000001</v>
      </c>
    </row>
    <row r="130" spans="1:9" ht="12.75">
      <c r="A130" s="3" t="s">
        <v>99</v>
      </c>
      <c r="B130" s="44">
        <f>B131-B132</f>
        <v>18682.6</v>
      </c>
      <c r="C130" s="41"/>
      <c r="D130" s="41">
        <f>D131-D132</f>
        <v>0</v>
      </c>
      <c r="E130" s="41"/>
      <c r="F130" s="41"/>
      <c r="G130" s="41">
        <f>G131-G132</f>
        <v>-900</v>
      </c>
      <c r="H130" s="43"/>
      <c r="I130" s="36">
        <f>D130-июль!I130</f>
        <v>0</v>
      </c>
    </row>
    <row r="131" spans="1:9" ht="14.25" customHeight="1">
      <c r="A131" s="2" t="s">
        <v>100</v>
      </c>
      <c r="B131" s="45">
        <f>июнь!B130</f>
        <v>38682.6</v>
      </c>
      <c r="C131" s="38"/>
      <c r="D131" s="28"/>
      <c r="E131" s="38"/>
      <c r="F131" s="38"/>
      <c r="G131" s="28"/>
      <c r="H131" s="39"/>
      <c r="I131" s="36">
        <f>D131-июль!I131</f>
        <v>0</v>
      </c>
    </row>
    <row r="132" spans="1:9" ht="12.75" customHeight="1">
      <c r="A132" s="2" t="s">
        <v>101</v>
      </c>
      <c r="B132" s="45">
        <f>июнь!B131</f>
        <v>20000</v>
      </c>
      <c r="C132" s="38"/>
      <c r="D132" s="28">
        <v>0</v>
      </c>
      <c r="E132" s="38"/>
      <c r="F132" s="38"/>
      <c r="G132" s="28">
        <v>900</v>
      </c>
      <c r="H132" s="39"/>
      <c r="I132" s="36">
        <v>0</v>
      </c>
    </row>
    <row r="134" spans="1:9" ht="31.5">
      <c r="A134" s="77" t="s">
        <v>103</v>
      </c>
      <c r="C134" s="24" t="s">
        <v>145</v>
      </c>
      <c r="D134" s="24"/>
      <c r="E134" s="24"/>
      <c r="F134" s="24"/>
      <c r="G134" s="24"/>
      <c r="H134" s="24"/>
      <c r="I134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2021-07-12T08:58:05Z</cp:lastPrinted>
  <dcterms:created xsi:type="dcterms:W3CDTF">2010-09-10T01:16:58Z</dcterms:created>
  <dcterms:modified xsi:type="dcterms:W3CDTF">2021-10-11T07:11:10Z</dcterms:modified>
  <cp:category/>
  <cp:version/>
  <cp:contentType/>
  <cp:contentStatus/>
</cp:coreProperties>
</file>