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7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</sheets>
  <definedNames>
    <definedName name="_xlnm._FilterDatabase" localSheetId="7" hidden="1">'Август'!$A$7:$I$125</definedName>
    <definedName name="_xlnm._FilterDatabase" localSheetId="3" hidden="1">'Апрель '!$A$7:$I$124</definedName>
    <definedName name="_xlnm._FilterDatabase" localSheetId="6" hidden="1">'Июль'!$A$7:$I$125</definedName>
    <definedName name="_xlnm._FilterDatabase" localSheetId="5" hidden="1">'Июнь'!$A$7:$I$125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7">'Август'!$4:$5</definedName>
    <definedName name="_xlnm.Print_Titles" localSheetId="3">'Апрель 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<sst xmlns="http://schemas.openxmlformats.org/spreadsheetml/2006/main" count="1073" uniqueCount="170">
  <si>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</si>
  <si>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</si>
  <si>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</si>
  <si>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</si>
  <si>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</si>
  <si>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</si>
  <si>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</si>
  <si>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</si>
  <si>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</si>
  <si>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</si>
  <si>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</si>
  <si>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</si>
  <si>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</si>
  <si>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</si>
  <si>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</si>
  <si>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</si>
  <si>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</si>
  <si>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</si>
  <si>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</si>
  <si>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</si>
  <si>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</si>
  <si>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</si>
  <si>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</si>
  <si>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</si>
  <si>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</si>
  <si>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</si>
  <si>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</si>
  <si>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</si>
  <si>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</si>
  <si>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</si>
  <si>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</si>
  <si>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</si>
  <si>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</si>
  <si>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</si>
  <si>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</si>
  <si>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</si>
  <si>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</si>
  <si>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</si>
  <si>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</si>
  <si>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</si>
  <si>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</si>
  <si>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</si>
  <si>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</si>
  <si>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</si>
  <si>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</si>
  <si>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</si>
  <si>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</si>
  <si>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</si>
  <si>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</si>
  <si>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</si>
  <si>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</si>
  <si>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</si>
  <si>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</si>
  <si>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</si>
  <si>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</si>
  <si>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</si>
  <si>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</si>
  <si>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</si>
  <si>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</si>
  <si>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</si>
  <si>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</si>
  <si>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</si>
  <si>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</si>
  <si>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</si>
  <si>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</si>
  <si>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</si>
  <si>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</si>
  <si>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</si>
  <si>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</si>
  <si>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</si>
  <si>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</si>
  <si>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</si>
  <si>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</si>
  <si>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</si>
  <si>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</si>
  <si>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</si>
  <si>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</si>
  <si>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</si>
  <si>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</si>
  <si>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</si>
  <si>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</si>
  <si>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</si>
  <si>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</si>
  <si>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</si>
  <si>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</si>
  <si>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</si>
  <si>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</si>
  <si>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</si>
  <si>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</si>
  <si>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</si>
  <si>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</si>
  <si>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</si>
  <si>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</si>
  <si>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</si>
  <si>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</si>
  <si>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</si>
  <si>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</si>
  <si>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</si>
  <si>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</si>
  <si>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</si>
  <si>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</si>
  <si>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</si>
  <si>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</si>
  <si>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</si>
  <si>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</si>
  <si>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</si>
  <si>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</si>
  <si>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</si>
  <si>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</si>
  <si>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</si>
  <si>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</si>
  <si>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</si>
  <si>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</si>
  <si>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</si>
  <si>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</si>
  <si>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</si>
  <si>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</si>
  <si>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</si>
  <si>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</si>
  <si>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</si>
  <si>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</si>
  <si>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</si>
  <si>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</si>
  <si>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</si>
  <si>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</si>
  <si>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</si>
  <si>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</si>
  <si>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</si>
  <si>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</si>
  <si>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</si>
  <si>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</si>
  <si>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</si>
  <si>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</si>
  <si>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</si>
  <si>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</si>
  <si>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</si>
  <si>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</si>
  <si>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</si>
  <si>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</si>
  <si>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</si>
  <si>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</si>
  <si>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</si>
  <si>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</si>
  <si>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</si>
  <si>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</si>
  <si>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</si>
  <si>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</si>
  <si>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</si>
  <si>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</si>
  <si>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</si>
  <si>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</si>
  <si>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</si>
  <si>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</si>
  <si>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</si>
  <si>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</si>
  <si>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</si>
  <si>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</si>
  <si>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</si>
  <si>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</si>
  <si>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01 июля 2015 года</t>
  </si>
  <si>
    <t>План за 6 месяцев 2015 г.</t>
  </si>
  <si>
    <t>на 01 августа 2015 года</t>
  </si>
  <si>
    <t>План за 7 месяцев 2015 г.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</si>
  <si>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</si>
  <si>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 01 сентября 2015 года</t>
  </si>
  <si>
    <t>План за 8 месяцев 2015 г.</t>
  </si>
  <si>
    <t>На  01.06.2015</t>
  </si>
  <si>
    <t>На  01.07.2015</t>
  </si>
  <si>
    <t>На  01.08.2015</t>
  </si>
  <si>
    <t>На  01.09.2015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</si>
</sst>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2" sqref="H11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105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3" t="s">
        <v>82</v>
      </c>
      <c r="B9" s="62">
        <f>B11+B12+B13+B14</f>
        <v>213968.80000000002</v>
      </c>
      <c r="C9" s="62">
        <f>C11+C12+C13+C14</f>
        <v>9711.300000000001</v>
      </c>
      <c r="D9" s="62">
        <f>D11+D12+D13+D14</f>
        <v>9074.93</v>
      </c>
      <c r="E9" s="75">
        <f>$D:$D/$B:$B*100</f>
        <v>4.241239844313751</v>
      </c>
      <c r="F9" s="62">
        <f>$D:$D/$C:$C*100</f>
        <v>93.44711830547918</v>
      </c>
      <c r="G9" s="62">
        <f>G11+G12+G13+G14</f>
        <v>11445.679999999998</v>
      </c>
      <c r="H9" s="75">
        <f>$D:$D/$G:$G*100</f>
        <v>79.28694494341971</v>
      </c>
      <c r="I9" s="62">
        <f>I11+I12+I13+I14</f>
        <v>9074.93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>$D:$D/$G:$G*100</f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>$D:$D/$G:$G*100</f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>$D:$D/$G:$G*100</f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>$D:$D/$G:$G*100</f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aca="true" t="shared" si="5" ref="H45:H50">$D:$D/$G:$G*100</f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4" t="s">
        <v>34</v>
      </c>
      <c r="B67" s="65"/>
      <c r="C67" s="65"/>
      <c r="D67" s="65"/>
      <c r="E67" s="65"/>
      <c r="F67" s="65"/>
      <c r="G67" s="65"/>
      <c r="H67" s="65"/>
      <c r="I67" s="66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>$D:$D/$G:$G*100</f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>$D:$D/$G:$G*100</f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>$D:$D/$G:$G*100</f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>$D:$D/$G:$G*100</f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>$D:$D/$G:$G*100</f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>$D:$D/$G:$G*100</f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>$D:$D/$G:$G*100</f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>$D:$D/$G:$G*100</f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aca="true" t="shared" si="10" ref="H88:H97">$D:$D/$G:$G*100</f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>$D:$D/$G:$G*100</f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>$D:$D/$G:$G*100</f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>$D:$D/$G:$G*100</f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>$D:$D/$G:$G*100</f>
        <v>0</v>
      </c>
      <c r="I104" s="37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>$D:$D/$G:$G*100</f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>$D:$D/$G:$G*100</f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>$D:$D/$G:$G*100</f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>$D:$D/$G:$G*100</f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E9:E10"/>
    <mergeCell ref="F9:F10"/>
    <mergeCell ref="G9:G10"/>
    <mergeCell ref="H9:H10"/>
    <mergeCell ref="I9:I10"/>
    <mergeCell ref="A67:I67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3" sqref="H113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7" t="s">
        <v>135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136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25675.2</v>
      </c>
      <c r="D9" s="62">
        <f>D11+D12+D13+D14</f>
        <v>24392.739999999998</v>
      </c>
      <c r="E9" s="75">
        <f>$D:$D/$B:$B*100</f>
        <v>11.400138711812186</v>
      </c>
      <c r="F9" s="62">
        <f>$D:$D/$C:$C*100</f>
        <v>95.00506325169813</v>
      </c>
      <c r="G9" s="62">
        <f>G11+G12+G13+G14</f>
        <v>30276.72</v>
      </c>
      <c r="H9" s="75">
        <f>$D:$D/$G:$G*100</f>
        <v>80.56599261743015</v>
      </c>
      <c r="I9" s="62">
        <f>I11+I12+I13+I14</f>
        <v>15317.78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3" ref="E44:E50">$D:$D/$B:$B*100</f>
        <v>52.957857142857144</v>
      </c>
      <c r="F44" s="35">
        <f aca="true" t="shared" si="4" ref="F44:F50">$D:$D/$C:$C*100</f>
        <v>219.35207100591714</v>
      </c>
      <c r="G44" s="37">
        <v>564.12</v>
      </c>
      <c r="H44" s="35">
        <f>$D:$D/$G:$G*100</f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3"/>
        <v>12.491177137672942</v>
      </c>
      <c r="F45" s="35">
        <f t="shared" si="4"/>
        <v>83.15255465635944</v>
      </c>
      <c r="G45" s="45">
        <f>G46+G47+G48+G49+G50+G51+G52+G54+G55+G56+G57</f>
        <v>1596.6000000000001</v>
      </c>
      <c r="H45" s="35">
        <f>$D:$D/$G:$G*100</f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3"/>
        <v>5.079913606911448</v>
      </c>
      <c r="F46" s="35">
        <f t="shared" si="4"/>
        <v>71.92660550458714</v>
      </c>
      <c r="G46" s="37">
        <v>16.73</v>
      </c>
      <c r="H46" s="35">
        <f>$D:$D/$G:$G*100</f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3"/>
        <v>15.714285714285714</v>
      </c>
      <c r="F47" s="35">
        <f t="shared" si="4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3"/>
        <v>61.40000000000001</v>
      </c>
      <c r="F48" s="35">
        <f t="shared" si="4"/>
        <v>460.50000000000006</v>
      </c>
      <c r="G48" s="37">
        <v>8</v>
      </c>
      <c r="H48" s="35">
        <f>$D:$D/$G:$G*100</f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3"/>
        <v>18.257270693512304</v>
      </c>
      <c r="F49" s="35">
        <f t="shared" si="4"/>
        <v>255.03125</v>
      </c>
      <c r="G49" s="37">
        <v>34.86</v>
      </c>
      <c r="H49" s="35">
        <f>$D:$D/$G:$G*100</f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3"/>
        <v>21.737564322469982</v>
      </c>
      <c r="F50" s="35">
        <f t="shared" si="4"/>
        <v>169.08605737158103</v>
      </c>
      <c r="G50" s="37">
        <v>298.32</v>
      </c>
      <c r="H50" s="35">
        <f>$D:$D/$G:$G*100</f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5" ref="E59:E65">$D:$D/$B:$B*100</f>
        <v>12.690621037558818</v>
      </c>
      <c r="F59" s="35">
        <f aca="true" t="shared" si="6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5"/>
        <v>11.747787554881556</v>
      </c>
      <c r="F60" s="35">
        <f t="shared" si="6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5"/>
        <v>11.990216140831023</v>
      </c>
      <c r="F61" s="35">
        <f t="shared" si="6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5"/>
        <v>21.291443153268037</v>
      </c>
      <c r="F62" s="35">
        <f t="shared" si="6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5"/>
        <v>7.523358775103567</v>
      </c>
      <c r="F63" s="35">
        <f t="shared" si="6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5"/>
        <v>10.53347871350569</v>
      </c>
      <c r="F64" s="35">
        <f t="shared" si="6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5"/>
        <v>0</v>
      </c>
      <c r="F65" s="35" t="e">
        <f t="shared" si="6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4" t="s">
        <v>34</v>
      </c>
      <c r="B68" s="65"/>
      <c r="C68" s="65"/>
      <c r="D68" s="65"/>
      <c r="E68" s="65"/>
      <c r="F68" s="65"/>
      <c r="G68" s="65"/>
      <c r="H68" s="65"/>
      <c r="I68" s="66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10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5">
        <f>$D:$D/$G:$G*100</f>
        <v>0</v>
      </c>
      <c r="I70" s="37">
        <v>0</v>
      </c>
      <c r="J70" s="61">
        <f>D70-'Январь  '!D69</f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5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5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5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5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5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5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5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7" ref="E83:E98">$D:$D/$B:$B*100</f>
        <v>0</v>
      </c>
      <c r="F83" s="38">
        <f aca="true" t="shared" si="8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7"/>
        <v>2.985983142055704</v>
      </c>
      <c r="F84" s="38">
        <f t="shared" si="8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7"/>
        <v>12.404911925677228</v>
      </c>
      <c r="F85" s="38">
        <f t="shared" si="8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7"/>
        <v>13.209567229586423</v>
      </c>
      <c r="F86" s="35">
        <f t="shared" si="8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7"/>
        <v>15.746387516263976</v>
      </c>
      <c r="F87" s="38">
        <f t="shared" si="8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7"/>
        <v>0</v>
      </c>
      <c r="F88" s="38">
        <f t="shared" si="8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7"/>
        <v>7.516358643510832</v>
      </c>
      <c r="F89" s="38">
        <f t="shared" si="8"/>
        <v>85.1762637934963</v>
      </c>
      <c r="G89" s="46">
        <v>1386.7</v>
      </c>
      <c r="H89" s="38">
        <f aca="true" t="shared" si="9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7"/>
        <v>15.166316912862559</v>
      </c>
      <c r="F90" s="38">
        <f t="shared" si="8"/>
        <v>91.77533532041728</v>
      </c>
      <c r="G90" s="46">
        <v>2689.4</v>
      </c>
      <c r="H90" s="38">
        <f t="shared" si="9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7"/>
        <v>11.077064807326828</v>
      </c>
      <c r="F91" s="35">
        <f t="shared" si="8"/>
        <v>95.57134659057111</v>
      </c>
      <c r="G91" s="45">
        <f>G92+G93+G94+G95</f>
        <v>112368.09999999999</v>
      </c>
      <c r="H91" s="35">
        <f t="shared" si="9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7"/>
        <v>11.301279803056703</v>
      </c>
      <c r="F92" s="38">
        <f t="shared" si="8"/>
        <v>94.68892432111824</v>
      </c>
      <c r="G92" s="46">
        <v>43541.2</v>
      </c>
      <c r="H92" s="38">
        <f t="shared" si="9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7"/>
        <v>11.177843235468469</v>
      </c>
      <c r="F93" s="38">
        <f t="shared" si="8"/>
        <v>97.91407032424895</v>
      </c>
      <c r="G93" s="46">
        <v>61936.7</v>
      </c>
      <c r="H93" s="38">
        <f t="shared" si="9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7"/>
        <v>7.740105301379812</v>
      </c>
      <c r="F94" s="38">
        <f t="shared" si="8"/>
        <v>83.39283094527849</v>
      </c>
      <c r="G94" s="46">
        <v>1805</v>
      </c>
      <c r="H94" s="38">
        <f t="shared" si="9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7"/>
        <v>9.750126312935677</v>
      </c>
      <c r="F95" s="38">
        <f t="shared" si="8"/>
        <v>81.57261667468553</v>
      </c>
      <c r="G95" s="37">
        <v>5085.2</v>
      </c>
      <c r="H95" s="38">
        <f t="shared" si="9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7"/>
        <v>7.478561382018194</v>
      </c>
      <c r="F96" s="35">
        <f t="shared" si="8"/>
        <v>83.57451310107446</v>
      </c>
      <c r="G96" s="45">
        <f>G97+G98</f>
        <v>11216.199999999999</v>
      </c>
      <c r="H96" s="35">
        <f t="shared" si="9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7"/>
        <v>7.112893366793345</v>
      </c>
      <c r="F97" s="38">
        <f t="shared" si="8"/>
        <v>81.96895922093731</v>
      </c>
      <c r="G97" s="46">
        <v>9873.3</v>
      </c>
      <c r="H97" s="38">
        <f t="shared" si="9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7"/>
        <v>11.155366040329257</v>
      </c>
      <c r="F98" s="38">
        <f t="shared" si="8"/>
        <v>95.57711609233857</v>
      </c>
      <c r="G98" s="46">
        <v>1342.9</v>
      </c>
      <c r="H98" s="38">
        <f t="shared" si="9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0" ref="C99:I99">C100</f>
        <v>0</v>
      </c>
      <c r="D99" s="45">
        <f t="shared" si="10"/>
        <v>0</v>
      </c>
      <c r="E99" s="45">
        <f t="shared" si="10"/>
        <v>0</v>
      </c>
      <c r="F99" s="45">
        <f t="shared" si="10"/>
        <v>0</v>
      </c>
      <c r="G99" s="45">
        <f t="shared" si="10"/>
        <v>0</v>
      </c>
      <c r="H99" s="45">
        <f t="shared" si="10"/>
        <v>0</v>
      </c>
      <c r="I99" s="45">
        <f t="shared" si="10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1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1"/>
        <v>7.587617134809761</v>
      </c>
      <c r="F101" s="35">
        <f aca="true" t="shared" si="12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1"/>
        <v>6.844444444444445</v>
      </c>
      <c r="F102" s="38">
        <f t="shared" si="12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1"/>
        <v>10.798682963129083</v>
      </c>
      <c r="F103" s="38">
        <f t="shared" si="12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1"/>
        <v>8.159573727956914</v>
      </c>
      <c r="F104" s="38">
        <f t="shared" si="12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1"/>
        <v>0</v>
      </c>
      <c r="F105" s="38">
        <f t="shared" si="12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1"/>
        <v>11.393553521687226</v>
      </c>
      <c r="F106" s="38">
        <f t="shared" si="12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1"/>
        <v>16.784071609952633</v>
      </c>
      <c r="F107" s="35">
        <f t="shared" si="12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1"/>
        <v>17.36366693665658</v>
      </c>
      <c r="F108" s="38">
        <f t="shared" si="12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20</v>
      </c>
      <c r="D111" s="36">
        <f t="shared" si="13"/>
        <v>11.6</v>
      </c>
      <c r="E111" s="36">
        <f t="shared" si="13"/>
        <v>57.99999999999999</v>
      </c>
      <c r="F111" s="36">
        <f t="shared" si="13"/>
        <v>57.99999999999999</v>
      </c>
      <c r="G111" s="36">
        <f t="shared" si="13"/>
        <v>0</v>
      </c>
      <c r="H111" s="38">
        <v>0</v>
      </c>
      <c r="I111" s="36">
        <f t="shared" si="13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35">
        <f>$D:$D/$G:$G*100</f>
        <v>85.5575200006855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0" sqref="J7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148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43118.399999999994</v>
      </c>
      <c r="D9" s="62">
        <f>D11+D12+D13+D14</f>
        <v>39302.46</v>
      </c>
      <c r="E9" s="75">
        <f>$D:$D/$B:$B*100</f>
        <v>18.368313511128722</v>
      </c>
      <c r="F9" s="62">
        <f>$D:$D/$C:$C*100</f>
        <v>91.15008905710789</v>
      </c>
      <c r="G9" s="62">
        <f>G11+G12+G13+G14</f>
        <v>50876.01</v>
      </c>
      <c r="H9" s="75">
        <f>$D:$D/$G:$G*100</f>
        <v>77.25145898823433</v>
      </c>
      <c r="I9" s="62">
        <f>I11+I12+I13+I14</f>
        <v>14909.72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>$D:$D/$G:$G*100</f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>$D:$D/$G:$G*100</f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>$D:$D/$G:$G*100</f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>$D:$D/$G:$G*100</f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6" ref="E59:E65">$D:$D/$B:$B*100</f>
        <v>19.833756614676535</v>
      </c>
      <c r="F59" s="35">
        <f aca="true" t="shared" si="7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6"/>
        <v>18.098299798139227</v>
      </c>
      <c r="F60" s="35">
        <f t="shared" si="7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6"/>
        <v>18.324761583023644</v>
      </c>
      <c r="F61" s="35">
        <f t="shared" si="7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6"/>
        <v>33.60711487573336</v>
      </c>
      <c r="F62" s="35">
        <f t="shared" si="7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6"/>
        <v>9.625592265151031</v>
      </c>
      <c r="F63" s="35">
        <f t="shared" si="7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6"/>
        <v>16.981400915077625</v>
      </c>
      <c r="F64" s="35">
        <f t="shared" si="7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4" t="s">
        <v>34</v>
      </c>
      <c r="B68" s="65"/>
      <c r="C68" s="65"/>
      <c r="D68" s="65"/>
      <c r="E68" s="65"/>
      <c r="F68" s="65"/>
      <c r="G68" s="65"/>
      <c r="H68" s="65"/>
      <c r="I68" s="66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10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  <c r="J71" s="61"/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8" ref="E83:E108">$D:$D/$B:$B*100</f>
        <v>16.149738381040322</v>
      </c>
      <c r="F83" s="38">
        <f aca="true" t="shared" si="9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8"/>
        <v>9.747738224123243</v>
      </c>
      <c r="F84" s="38">
        <f t="shared" si="9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8"/>
        <v>19.23476699541736</v>
      </c>
      <c r="F85" s="38">
        <f t="shared" si="9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8"/>
        <v>14.437111207744014</v>
      </c>
      <c r="F86" s="35">
        <f t="shared" si="9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8"/>
        <v>15.746390271250235</v>
      </c>
      <c r="F87" s="38">
        <f t="shared" si="9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8"/>
        <v>0.009934679482403199</v>
      </c>
      <c r="F88" s="38">
        <f t="shared" si="9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8"/>
        <v>12.149472177221867</v>
      </c>
      <c r="F89" s="38">
        <f t="shared" si="9"/>
        <v>83.97855788417125</v>
      </c>
      <c r="G89" s="46">
        <v>3140.43</v>
      </c>
      <c r="H89" s="38">
        <f aca="true" t="shared" si="10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8"/>
        <v>23.612823243621023</v>
      </c>
      <c r="F90" s="38">
        <f t="shared" si="9"/>
        <v>96.76686260814384</v>
      </c>
      <c r="G90" s="46">
        <v>4276.185</v>
      </c>
      <c r="H90" s="38">
        <f t="shared" si="10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8"/>
        <v>18.349976574542058</v>
      </c>
      <c r="F91" s="35">
        <f t="shared" si="9"/>
        <v>97.14077464020434</v>
      </c>
      <c r="G91" s="45">
        <f>G92+G93+G94+G95</f>
        <v>191435.4</v>
      </c>
      <c r="H91" s="35">
        <f t="shared" si="10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8"/>
        <v>18.49153874612943</v>
      </c>
      <c r="F92" s="38">
        <f t="shared" si="9"/>
        <v>98.25734608185027</v>
      </c>
      <c r="G92" s="46">
        <v>77335.09</v>
      </c>
      <c r="H92" s="38">
        <f t="shared" si="10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8"/>
        <v>18.506156974008498</v>
      </c>
      <c r="F93" s="38">
        <f t="shared" si="9"/>
        <v>98.21385070812777</v>
      </c>
      <c r="G93" s="46">
        <v>100915.52</v>
      </c>
      <c r="H93" s="38">
        <f t="shared" si="10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8"/>
        <v>12.50751470001841</v>
      </c>
      <c r="F94" s="38">
        <f t="shared" si="9"/>
        <v>64.31736246183391</v>
      </c>
      <c r="G94" s="46">
        <v>4190.07</v>
      </c>
      <c r="H94" s="38">
        <f t="shared" si="10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8"/>
        <v>18.216147802333925</v>
      </c>
      <c r="F95" s="38">
        <f t="shared" si="9"/>
        <v>92.43508662514532</v>
      </c>
      <c r="G95" s="37">
        <v>8994.72</v>
      </c>
      <c r="H95" s="38">
        <f t="shared" si="10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8"/>
        <v>13.541752173597338</v>
      </c>
      <c r="F96" s="35">
        <f t="shared" si="9"/>
        <v>81.6049839011784</v>
      </c>
      <c r="G96" s="45">
        <f>G97+G98</f>
        <v>18540.28</v>
      </c>
      <c r="H96" s="35">
        <f t="shared" si="10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8"/>
        <v>12.954539201897017</v>
      </c>
      <c r="F97" s="38">
        <f t="shared" si="9"/>
        <v>79.57999727688292</v>
      </c>
      <c r="G97" s="46">
        <v>16230.78</v>
      </c>
      <c r="H97" s="38">
        <f t="shared" si="10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8"/>
        <v>19.45501242013537</v>
      </c>
      <c r="F98" s="38">
        <f t="shared" si="9"/>
        <v>98.39322716239417</v>
      </c>
      <c r="G98" s="46">
        <v>2309.5</v>
      </c>
      <c r="H98" s="38">
        <f t="shared" si="10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35">
        <f t="shared" si="8"/>
        <v>0</v>
      </c>
      <c r="F99" s="35">
        <v>0</v>
      </c>
      <c r="G99" s="45">
        <f t="shared" si="11"/>
        <v>0</v>
      </c>
      <c r="H99" s="35"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8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8"/>
        <v>13.25495056970004</v>
      </c>
      <c r="F101" s="35">
        <f aca="true" t="shared" si="12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8"/>
        <v>11.655555555555557</v>
      </c>
      <c r="F102" s="38">
        <f t="shared" si="12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8"/>
        <v>17.7987543196159</v>
      </c>
      <c r="F103" s="38">
        <f t="shared" si="12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8"/>
        <v>15.565341808148839</v>
      </c>
      <c r="F104" s="38">
        <f t="shared" si="12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8"/>
        <v>1.5827272571946032</v>
      </c>
      <c r="F105" s="38">
        <f t="shared" si="12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8"/>
        <v>18.69160366096299</v>
      </c>
      <c r="F106" s="38">
        <f t="shared" si="12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8"/>
        <v>25.42545029180922</v>
      </c>
      <c r="F107" s="35">
        <f t="shared" si="12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8"/>
        <v>25.306666306544766</v>
      </c>
      <c r="F108" s="38">
        <f t="shared" si="12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11.6</v>
      </c>
      <c r="D111" s="36">
        <f t="shared" si="13"/>
        <v>11.6</v>
      </c>
      <c r="E111" s="38">
        <f>$D:$D/$B:$B*100</f>
        <v>57.99999999999999</v>
      </c>
      <c r="F111" s="38">
        <f>$D:$D/$C:$C*100</f>
        <v>100</v>
      </c>
      <c r="G111" s="36">
        <f t="shared" si="13"/>
        <v>0</v>
      </c>
      <c r="H111" s="38">
        <v>0</v>
      </c>
      <c r="I111" s="36">
        <f t="shared" si="13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-23376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8" sqref="I118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153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60213.299999999996</v>
      </c>
      <c r="D9" s="62">
        <f>D11+D12+D13+D14</f>
        <v>55729.99</v>
      </c>
      <c r="E9" s="75">
        <f>$D:$D/$B:$B*100</f>
        <v>26.045848740564043</v>
      </c>
      <c r="F9" s="62">
        <f>$D:$D/$C:$C*100</f>
        <v>92.55428617929925</v>
      </c>
      <c r="G9" s="62">
        <f>G11+G12+G13+G14</f>
        <v>71051.53000000001</v>
      </c>
      <c r="H9" s="75">
        <f>$D:$D/$G:$G*100</f>
        <v>78.43601678950472</v>
      </c>
      <c r="I9" s="62">
        <f>I11+I12+I13+I14</f>
        <v>16427.53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>$D:$D/$G:$G*100</f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>$D:$D/$G:$G*100</f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1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>$D:$D/$G:$G*100</f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1"/>
        <v>43.1456903416632</v>
      </c>
      <c r="F16" s="35">
        <f t="shared" si="0"/>
        <v>120.96480969593877</v>
      </c>
      <c r="G16" s="37">
        <v>2153.01</v>
      </c>
      <c r="H16" s="35">
        <f>$D:$D/$G:$G*100</f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1"/>
        <v>27.68292682926829</v>
      </c>
      <c r="F17" s="35">
        <f t="shared" si="0"/>
        <v>97.11229946524064</v>
      </c>
      <c r="G17" s="37">
        <v>38.73</v>
      </c>
      <c r="H17" s="35">
        <f>$D:$D/$G:$G*100</f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1"/>
        <v>40.79008647928046</v>
      </c>
      <c r="F18" s="35">
        <f t="shared" si="0"/>
        <v>125.29062347110249</v>
      </c>
      <c r="G18" s="37">
        <v>3322.5</v>
      </c>
      <c r="H18" s="35">
        <f>$D:$D/$G:$G*100</f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1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1"/>
        <v>41.21605057586144</v>
      </c>
      <c r="F20" s="35">
        <f t="shared" si="0"/>
        <v>95.70994580984183</v>
      </c>
      <c r="G20" s="45">
        <f>G21+G22+G23</f>
        <v>16386.12</v>
      </c>
      <c r="H20" s="35">
        <f aca="true" t="shared" si="2" ref="H20:H31">$D:$D/$G:$G*100</f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1"/>
        <v>41.38082810356757</v>
      </c>
      <c r="F21" s="35">
        <f t="shared" si="0"/>
        <v>95.28025132341679</v>
      </c>
      <c r="G21" s="37">
        <v>16026.86</v>
      </c>
      <c r="H21" s="35">
        <f t="shared" si="2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1"/>
        <v>38.462675535846266</v>
      </c>
      <c r="F22" s="35">
        <f t="shared" si="0"/>
        <v>337.9220779220779</v>
      </c>
      <c r="G22" s="37">
        <v>33.23</v>
      </c>
      <c r="H22" s="35">
        <f t="shared" si="2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1"/>
        <v>34.93712979320378</v>
      </c>
      <c r="F23" s="35">
        <f t="shared" si="0"/>
        <v>96.35998853539697</v>
      </c>
      <c r="G23" s="37">
        <v>326.03</v>
      </c>
      <c r="H23" s="35">
        <f t="shared" si="2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1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2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1"/>
        <v>12.233054404636174</v>
      </c>
      <c r="F25" s="35">
        <f t="shared" si="0"/>
        <v>189.42049647769207</v>
      </c>
      <c r="G25" s="37">
        <v>440.02</v>
      </c>
      <c r="H25" s="35">
        <f t="shared" si="2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1"/>
        <v>23.471851889118074</v>
      </c>
      <c r="F26" s="35">
        <f t="shared" si="0"/>
        <v>93.39924817047401</v>
      </c>
      <c r="G26" s="37">
        <v>3736.11</v>
      </c>
      <c r="H26" s="35">
        <f t="shared" si="2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1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2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1"/>
        <v>23.032378783707486</v>
      </c>
      <c r="F28" s="35">
        <f t="shared" si="0"/>
        <v>84.31049354775345</v>
      </c>
      <c r="G28" s="37">
        <v>3725.34</v>
      </c>
      <c r="H28" s="35">
        <f t="shared" si="2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1"/>
        <v>20.344827586206897</v>
      </c>
      <c r="F29" s="35">
        <f t="shared" si="0"/>
        <v>73.75</v>
      </c>
      <c r="G29" s="37">
        <v>16</v>
      </c>
      <c r="H29" s="35">
        <f t="shared" si="2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1"/>
        <v>0</v>
      </c>
      <c r="F30" s="35">
        <f t="shared" si="0"/>
        <v>0</v>
      </c>
      <c r="G30" s="37">
        <v>12</v>
      </c>
      <c r="H30" s="35">
        <f t="shared" si="2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2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1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 aca="true" t="shared" si="4" ref="H34:H46"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1"/>
        <v>32.3166671041005</v>
      </c>
      <c r="F35" s="35">
        <f t="shared" si="3"/>
        <v>121.91867449996698</v>
      </c>
      <c r="G35" s="37">
        <f>G36+G37</f>
        <v>14900.4</v>
      </c>
      <c r="H35" s="35">
        <f t="shared" si="4"/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1"/>
        <v>32.240159352237654</v>
      </c>
      <c r="F36" s="35">
        <f t="shared" si="3"/>
        <v>132.3257505773672</v>
      </c>
      <c r="G36" s="37">
        <v>8421.4</v>
      </c>
      <c r="H36" s="35">
        <f t="shared" si="4"/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1"/>
        <v>32.44252022436551</v>
      </c>
      <c r="F37" s="35">
        <f t="shared" si="3"/>
        <v>108.02957616030797</v>
      </c>
      <c r="G37" s="37">
        <v>6479</v>
      </c>
      <c r="H37" s="35">
        <f t="shared" si="4"/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1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1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1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1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>$D:$D/$G:$G*100</f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>$D:$D/$G:$G*100</f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>$D:$D/$G:$G*100</f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>$D:$D/$G:$G*100</f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>$D:$D/$G:$G*100</f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4" t="s">
        <v>34</v>
      </c>
      <c r="B68" s="65"/>
      <c r="C68" s="65"/>
      <c r="D68" s="65"/>
      <c r="E68" s="65"/>
      <c r="F68" s="65"/>
      <c r="G68" s="65"/>
      <c r="H68" s="65"/>
      <c r="I68" s="66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10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  <c r="J70" s="61">
        <f>D70-Март!D70</f>
        <v>0</v>
      </c>
    </row>
    <row r="71" spans="1:10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  <c r="J71" s="61"/>
    </row>
    <row r="72" spans="1:10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  <c r="J72" s="61"/>
    </row>
    <row r="73" spans="1:10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  <c r="J73" s="61"/>
    </row>
    <row r="74" spans="1:10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  <c r="J74" s="61"/>
    </row>
    <row r="75" spans="1:10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  <c r="J75" s="61"/>
    </row>
    <row r="76" spans="1:10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  <c r="J76" s="61"/>
    </row>
    <row r="77" spans="1:10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  <c r="J77" s="61"/>
    </row>
    <row r="78" spans="1:10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  <c r="J78" s="61"/>
    </row>
    <row r="79" spans="1:10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  <c r="J79" s="61"/>
    </row>
    <row r="80" spans="1:10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  <c r="J80" s="61"/>
    </row>
    <row r="81" spans="1:10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  <c r="J81" s="61"/>
    </row>
    <row r="82" spans="1:10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  <c r="J82" s="61"/>
    </row>
    <row r="83" spans="1:10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  <c r="J83" s="61"/>
    </row>
    <row r="84" spans="1:10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  <c r="J84" s="61"/>
    </row>
    <row r="85" spans="1:10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  <c r="J85" s="61"/>
    </row>
    <row r="86" spans="1:10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74997.68000000001</v>
      </c>
      <c r="J86" s="61"/>
    </row>
    <row r="87" spans="1:10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  <c r="J87" s="61"/>
    </row>
    <row r="88" spans="1:10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v>0</v>
      </c>
      <c r="I88" s="46">
        <v>0</v>
      </c>
      <c r="J88" s="61"/>
    </row>
    <row r="89" spans="1:10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  <c r="J89" s="61"/>
    </row>
    <row r="90" spans="1:10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  <c r="J90" s="61"/>
    </row>
    <row r="91" spans="1:10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  <c r="J91" s="61"/>
    </row>
    <row r="92" spans="1:10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  <c r="J92" s="61"/>
    </row>
    <row r="93" spans="1:10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  <c r="J93" s="61"/>
    </row>
    <row r="94" spans="1:10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  <c r="J94" s="61"/>
    </row>
    <row r="95" spans="1:10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  <c r="J95" s="61"/>
    </row>
    <row r="96" spans="1:10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  <c r="J96" s="61"/>
    </row>
    <row r="97" spans="1:10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  <c r="J97" s="61"/>
    </row>
    <row r="98" spans="1:10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  <c r="J98" s="61"/>
    </row>
    <row r="99" spans="1:10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  <c r="J99" s="61"/>
    </row>
    <row r="100" spans="1:10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  <c r="J100" s="61"/>
    </row>
    <row r="101" spans="1:10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  <c r="J101" s="61"/>
    </row>
    <row r="102" spans="1:10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  <c r="J102" s="61"/>
    </row>
    <row r="103" spans="1:10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  <c r="J103" s="61"/>
    </row>
    <row r="104" spans="1:10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  <c r="J104" s="61"/>
    </row>
    <row r="105" spans="1:10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  <c r="J105" s="61"/>
    </row>
    <row r="106" spans="1:10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  <c r="J106" s="61"/>
    </row>
    <row r="107" spans="1:10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  <c r="J107" s="61"/>
    </row>
    <row r="108" spans="1:10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  <c r="J108" s="61"/>
    </row>
    <row r="109" spans="1:10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  <c r="J109" s="61"/>
    </row>
    <row r="110" spans="1:10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  <c r="J110" s="61"/>
    </row>
    <row r="111" spans="1:10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  <c r="J111" s="61"/>
    </row>
    <row r="112" spans="1:10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  <c r="J112" s="61"/>
    </row>
    <row r="113" spans="1:10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186091.66</v>
      </c>
      <c r="J113" s="61"/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56365.56999999998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-D67+D113</f>
        <v>-84741.40999999997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1" sqref="I12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1.87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156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77019.8</v>
      </c>
      <c r="D9" s="62">
        <f>D11+D12+D13+D14</f>
        <v>73457.00000000001</v>
      </c>
      <c r="E9" s="75">
        <f>$D:$D/$B:$B*100</f>
        <v>34.33070615902879</v>
      </c>
      <c r="F9" s="62">
        <f>$D:$D/$C:$C*100</f>
        <v>95.37417651045577</v>
      </c>
      <c r="G9" s="62">
        <f>G11+G12+G13+G14</f>
        <v>90766.90999999999</v>
      </c>
      <c r="H9" s="75">
        <f>$D:$D/$G:$G*100</f>
        <v>80.92927257301149</v>
      </c>
      <c r="I9" s="62">
        <f>I11+I12+I13+I14</f>
        <v>17727.01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</v>
      </c>
      <c r="E40" s="35">
        <f t="shared" si="4"/>
        <v>26.267951281585166</v>
      </c>
      <c r="F40" s="35">
        <f t="shared" si="5"/>
        <v>46.78646592196859</v>
      </c>
      <c r="G40" s="36">
        <v>657.48</v>
      </c>
      <c r="H40" s="35">
        <f t="shared" si="6"/>
        <v>43.95570967938188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149394.77000000005</v>
      </c>
      <c r="E60" s="35">
        <f t="shared" si="9"/>
        <v>36.89835727405943</v>
      </c>
      <c r="F60" s="35">
        <f t="shared" si="10"/>
        <v>99.80060557172753</v>
      </c>
      <c r="G60" s="45">
        <f>G7+G15+G20+G24+G27+G31+G34+G40+G41+G42+G59+G46</f>
        <v>158845.66999999998</v>
      </c>
      <c r="H60" s="35">
        <f>$D:$D/$G:$G*100</f>
        <v>94.05026274874227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691014.8300000001</v>
      </c>
      <c r="E68" s="35">
        <f t="shared" si="9"/>
        <v>39.403158512208805</v>
      </c>
      <c r="F68" s="35">
        <f>$D:$D/$C:$C*100</f>
        <v>96.82405829204458</v>
      </c>
      <c r="G68" s="45">
        <f>G61+G60</f>
        <v>680558.6799999999</v>
      </c>
      <c r="H68" s="35">
        <f>$D:$D/$G:$G*100</f>
        <v>101.53640682387595</v>
      </c>
      <c r="I68" s="45">
        <f>I61+I60</f>
        <v>129412.68</v>
      </c>
    </row>
    <row r="69" spans="1:9" ht="12.75">
      <c r="A69" s="64" t="s">
        <v>34</v>
      </c>
      <c r="B69" s="65"/>
      <c r="C69" s="65"/>
      <c r="D69" s="65"/>
      <c r="E69" s="65"/>
      <c r="F69" s="65"/>
      <c r="G69" s="65"/>
      <c r="H69" s="65"/>
      <c r="I69" s="66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24970.84</v>
      </c>
      <c r="D70" s="45">
        <f>D71+D72+D73+D74+D75+D76+D77+D78</f>
        <v>23911.125</v>
      </c>
      <c r="E70" s="35">
        <f>$D:$D/$B:$B*100</f>
        <v>36.955060217222474</v>
      </c>
      <c r="F70" s="35">
        <f>$D:$D/$C:$C*100</f>
        <v>95.75619002003938</v>
      </c>
      <c r="G70" s="45">
        <f>G71+G72+G73+G74+G75+G76+G77+G78</f>
        <v>24870.666</v>
      </c>
      <c r="H70" s="35">
        <f>$D:$D/$G:$G*100</f>
        <v>96.14187653840874</v>
      </c>
      <c r="I70" s="45">
        <f>I71+I72+I73+I74+I75+I76+I77+I78</f>
        <v>5291.695</v>
      </c>
    </row>
    <row r="71" spans="1:10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487.077</v>
      </c>
      <c r="H71" s="38">
        <f>$D:$D/$G:$G*100</f>
        <v>0</v>
      </c>
      <c r="I71" s="46">
        <f>D71-'Апрель '!D70</f>
        <v>0</v>
      </c>
      <c r="J71" s="61"/>
    </row>
    <row r="72" spans="1:10" ht="12.75">
      <c r="A72" s="14" t="s">
        <v>37</v>
      </c>
      <c r="B72" s="46">
        <v>5370.5</v>
      </c>
      <c r="C72" s="46">
        <v>1779.58</v>
      </c>
      <c r="D72" s="46">
        <v>1675.15</v>
      </c>
      <c r="E72" s="38">
        <f>$D:$D/$B:$B*100</f>
        <v>31.19169537287031</v>
      </c>
      <c r="F72" s="38">
        <f>$D:$D/$C:$C*100</f>
        <v>94.13176142685353</v>
      </c>
      <c r="G72" s="46">
        <v>2040.64</v>
      </c>
      <c r="H72" s="38">
        <f>$D:$D/$G:$G*100</f>
        <v>82.08944252783441</v>
      </c>
      <c r="I72" s="46">
        <f>D72-'Апрель '!D71</f>
        <v>389.6600000000001</v>
      </c>
      <c r="J72" s="61"/>
    </row>
    <row r="73" spans="1:10" ht="25.5">
      <c r="A73" s="14" t="s">
        <v>38</v>
      </c>
      <c r="B73" s="46">
        <v>35384.24</v>
      </c>
      <c r="C73" s="46">
        <v>14535.61</v>
      </c>
      <c r="D73" s="46">
        <v>13898.09</v>
      </c>
      <c r="E73" s="38">
        <f>$D:$D/$B:$B*100</f>
        <v>39.27762755396188</v>
      </c>
      <c r="F73" s="38">
        <f>$D:$D/$C:$C*100</f>
        <v>95.61408155557282</v>
      </c>
      <c r="G73" s="46">
        <v>14005.75</v>
      </c>
      <c r="H73" s="38">
        <f>$D:$D/$G:$G*100</f>
        <v>99.23131570961927</v>
      </c>
      <c r="I73" s="46">
        <f>D73-'Апрель '!D72</f>
        <v>3251.6100000000006</v>
      </c>
      <c r="J73" s="61"/>
    </row>
    <row r="74" spans="1:10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D74-'Апрель '!D73</f>
        <v>0</v>
      </c>
      <c r="J74" s="61"/>
    </row>
    <row r="75" spans="1:10" ht="25.5">
      <c r="A75" s="3" t="s">
        <v>39</v>
      </c>
      <c r="B75" s="46">
        <v>10138.64</v>
      </c>
      <c r="C75" s="46">
        <v>4244.38</v>
      </c>
      <c r="D75" s="46">
        <v>4160.78</v>
      </c>
      <c r="E75" s="38">
        <f>$D:$D/$B:$B*100</f>
        <v>41.038837556121926</v>
      </c>
      <c r="F75" s="38">
        <f>$D:$D/$C:$C*100</f>
        <v>98.03033658626231</v>
      </c>
      <c r="G75" s="46">
        <v>3755.069</v>
      </c>
      <c r="H75" s="38">
        <f>$D:$D/$G:$G*100</f>
        <v>110.80435539267054</v>
      </c>
      <c r="I75" s="46">
        <f>D75-'Апрель '!D74</f>
        <v>875.0899999999997</v>
      </c>
      <c r="J75" s="61"/>
    </row>
    <row r="76" spans="1:10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D76-'Апрель '!D75</f>
        <v>0</v>
      </c>
      <c r="J76" s="61"/>
    </row>
    <row r="77" spans="1:10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D77-'Апрель '!D76</f>
        <v>0</v>
      </c>
      <c r="J77" s="61"/>
    </row>
    <row r="78" spans="1:10" ht="12.75">
      <c r="A78" s="3" t="s">
        <v>42</v>
      </c>
      <c r="B78" s="46">
        <v>12581.4</v>
      </c>
      <c r="C78" s="46">
        <v>4411.27</v>
      </c>
      <c r="D78" s="46">
        <v>4177.105</v>
      </c>
      <c r="E78" s="38">
        <f>$D:$D/$B:$B*100</f>
        <v>33.20063744893255</v>
      </c>
      <c r="F78" s="38">
        <f>$D:$D/$C:$C*100</f>
        <v>94.69166475867492</v>
      </c>
      <c r="G78" s="46">
        <v>4582.13</v>
      </c>
      <c r="H78" s="38">
        <f>$D:$D/$G:$G*100</f>
        <v>91.16077020948772</v>
      </c>
      <c r="I78" s="46">
        <f>D78-'Апрель '!D77</f>
        <v>775.3349999999996</v>
      </c>
      <c r="J78" s="61"/>
    </row>
    <row r="79" spans="1:10" ht="12.75">
      <c r="A79" s="13" t="s">
        <v>43</v>
      </c>
      <c r="B79" s="36">
        <v>260.2</v>
      </c>
      <c r="C79" s="36">
        <v>83.29</v>
      </c>
      <c r="D79" s="36">
        <v>83.29</v>
      </c>
      <c r="E79" s="35">
        <f>$D:$D/$B:$B*100</f>
        <v>32.009992313604926</v>
      </c>
      <c r="F79" s="35">
        <f>$D:$D/$C:$C*100</f>
        <v>100</v>
      </c>
      <c r="G79" s="36">
        <v>56.26</v>
      </c>
      <c r="H79" s="35">
        <f>$D:$D/$G:$G*100</f>
        <v>148.04479203697122</v>
      </c>
      <c r="I79" s="45">
        <f>D79-'Апрель '!D78</f>
        <v>10.620000000000005</v>
      </c>
      <c r="J79" s="61"/>
    </row>
    <row r="80" spans="1:10" ht="25.5">
      <c r="A80" s="15" t="s">
        <v>44</v>
      </c>
      <c r="B80" s="36">
        <v>2045.473</v>
      </c>
      <c r="C80" s="36">
        <v>912.076</v>
      </c>
      <c r="D80" s="36">
        <v>802.92</v>
      </c>
      <c r="E80" s="35">
        <f>$D:$D/$B:$B*100</f>
        <v>39.25351251275377</v>
      </c>
      <c r="F80" s="35">
        <f>$D:$D/$C:$C*100</f>
        <v>88.03213767273779</v>
      </c>
      <c r="G80" s="36">
        <v>816.7</v>
      </c>
      <c r="H80" s="35">
        <f>$D:$D/$G:$G*100</f>
        <v>98.31272192971714</v>
      </c>
      <c r="I80" s="45">
        <f>D80-'Апрель '!D79</f>
        <v>81.59999999999991</v>
      </c>
      <c r="J80" s="61"/>
    </row>
    <row r="81" spans="1:10" ht="12.75">
      <c r="A81" s="13" t="s">
        <v>45</v>
      </c>
      <c r="B81" s="45">
        <f>B82+B83+B84+B85+B86</f>
        <v>128708.1</v>
      </c>
      <c r="C81" s="45">
        <f>C82+C83+C84+C85+C86</f>
        <v>28332.745</v>
      </c>
      <c r="D81" s="45">
        <f>D82+D83+D84+D85+D86</f>
        <v>21077.49</v>
      </c>
      <c r="E81" s="35">
        <f>$D:$D/$B:$B*100</f>
        <v>16.37619543758318</v>
      </c>
      <c r="F81" s="35">
        <f>$D:$D/$C:$C*100</f>
        <v>74.3926859187135</v>
      </c>
      <c r="G81" s="45">
        <f>G82+G83+G84+G85+G86</f>
        <v>18534.71</v>
      </c>
      <c r="H81" s="35">
        <f>$D:$D/$G:$G*100</f>
        <v>113.71901691475077</v>
      </c>
      <c r="I81" s="45">
        <f>I82+I83+I84+I85+I86</f>
        <v>7616.41</v>
      </c>
      <c r="J81" s="61"/>
    </row>
    <row r="82" spans="1:10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5">
        <f>D82-'Апрель '!D81</f>
        <v>0</v>
      </c>
      <c r="J82" s="61"/>
    </row>
    <row r="83" spans="1:10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5">
        <f>D83-'Апрель '!D82</f>
        <v>0</v>
      </c>
      <c r="J83" s="61"/>
    </row>
    <row r="84" spans="1:10" ht="12.75">
      <c r="A84" s="14" t="s">
        <v>46</v>
      </c>
      <c r="B84" s="46">
        <v>12996</v>
      </c>
      <c r="C84" s="46">
        <v>4273.025</v>
      </c>
      <c r="D84" s="46">
        <v>4270.21</v>
      </c>
      <c r="E84" s="38">
        <f aca="true" t="shared" si="11" ref="E84:E109">$D:$D/$B:$B*100</f>
        <v>32.85787934749153</v>
      </c>
      <c r="F84" s="38">
        <f aca="true" t="shared" si="12" ref="F84:F99">$D:$D/$C:$C*100</f>
        <v>99.93412161173877</v>
      </c>
      <c r="G84" s="46">
        <v>3463.83</v>
      </c>
      <c r="H84" s="38">
        <f>$D:$D/$G:$G*100</f>
        <v>123.2800108550362</v>
      </c>
      <c r="I84" s="45">
        <f>D84-'Апрель '!D83</f>
        <v>1067.88</v>
      </c>
      <c r="J84" s="61"/>
    </row>
    <row r="85" spans="1:10" ht="12.75">
      <c r="A85" s="16" t="s">
        <v>89</v>
      </c>
      <c r="B85" s="37">
        <v>104840.6</v>
      </c>
      <c r="C85" s="37">
        <v>19385.7</v>
      </c>
      <c r="D85" s="37">
        <v>12934.58</v>
      </c>
      <c r="E85" s="38">
        <f t="shared" si="11"/>
        <v>12.337376932219007</v>
      </c>
      <c r="F85" s="38">
        <f t="shared" si="12"/>
        <v>66.72227466637779</v>
      </c>
      <c r="G85" s="37">
        <v>11493.51</v>
      </c>
      <c r="H85" s="38">
        <f>$D:$D/$G:$G*100</f>
        <v>112.53811933865285</v>
      </c>
      <c r="I85" s="45">
        <f>D85-'Апрель '!D84</f>
        <v>5573.66</v>
      </c>
      <c r="J85" s="61"/>
    </row>
    <row r="86" spans="1:10" ht="12.75">
      <c r="A86" s="14" t="s">
        <v>47</v>
      </c>
      <c r="B86" s="46">
        <v>10871.5</v>
      </c>
      <c r="C86" s="46">
        <v>4674.02</v>
      </c>
      <c r="D86" s="46">
        <v>3872.7</v>
      </c>
      <c r="E86" s="38">
        <f t="shared" si="11"/>
        <v>35.62249919514326</v>
      </c>
      <c r="F86" s="38">
        <f t="shared" si="12"/>
        <v>82.85587139122211</v>
      </c>
      <c r="G86" s="46">
        <v>3577.37</v>
      </c>
      <c r="H86" s="38">
        <f>$D:$D/$G:$G*100</f>
        <v>108.25550613998551</v>
      </c>
      <c r="I86" s="45">
        <f>D86-'Апрель '!D85</f>
        <v>974.8699999999999</v>
      </c>
      <c r="J86" s="61"/>
    </row>
    <row r="87" spans="1:10" ht="12.75">
      <c r="A87" s="13" t="s">
        <v>48</v>
      </c>
      <c r="B87" s="45">
        <f>B88+B89+B90+B91</f>
        <v>258911.84999999998</v>
      </c>
      <c r="C87" s="45">
        <f>C88+C89+C90+C91</f>
        <v>138977.73500000002</v>
      </c>
      <c r="D87" s="45">
        <f>D88+D89+D90+D91</f>
        <v>126863.74</v>
      </c>
      <c r="E87" s="35">
        <f t="shared" si="11"/>
        <v>48.99881562006529</v>
      </c>
      <c r="F87" s="35">
        <f t="shared" si="12"/>
        <v>91.28349947565341</v>
      </c>
      <c r="G87" s="45">
        <f>G88+G89+G90+G91</f>
        <v>19493.3</v>
      </c>
      <c r="H87" s="35">
        <f>$D:$D/$G:$G*100</f>
        <v>650.8068926246455</v>
      </c>
      <c r="I87" s="45">
        <f>I88+I89+I90+I91</f>
        <v>16136.150000000003</v>
      </c>
      <c r="J87" s="61"/>
    </row>
    <row r="88" spans="1:10" ht="12.75">
      <c r="A88" s="14" t="s">
        <v>49</v>
      </c>
      <c r="B88" s="46">
        <v>171342.8</v>
      </c>
      <c r="C88" s="46">
        <v>105034.49</v>
      </c>
      <c r="D88" s="46">
        <v>99075.13</v>
      </c>
      <c r="E88" s="38">
        <f t="shared" si="11"/>
        <v>57.82275648582842</v>
      </c>
      <c r="F88" s="38">
        <f t="shared" si="12"/>
        <v>94.32628272865418</v>
      </c>
      <c r="G88" s="46">
        <v>0</v>
      </c>
      <c r="H88" s="38">
        <v>0</v>
      </c>
      <c r="I88" s="45">
        <f>D88-'Апрель '!D87</f>
        <v>0</v>
      </c>
      <c r="J88" s="61"/>
    </row>
    <row r="89" spans="1:10" ht="12.75">
      <c r="A89" s="14" t="s">
        <v>50</v>
      </c>
      <c r="B89" s="46">
        <v>22949.91</v>
      </c>
      <c r="C89" s="46">
        <v>4412.16</v>
      </c>
      <c r="D89" s="46">
        <v>2.28</v>
      </c>
      <c r="E89" s="38">
        <f t="shared" si="11"/>
        <v>0.009934679482403199</v>
      </c>
      <c r="F89" s="38">
        <f t="shared" si="12"/>
        <v>0.05167536988685814</v>
      </c>
      <c r="G89" s="46">
        <v>4659.84</v>
      </c>
      <c r="H89" s="38">
        <v>0</v>
      </c>
      <c r="I89" s="45">
        <f>D89-'Апрель '!D88</f>
        <v>-0.020000000000000018</v>
      </c>
      <c r="J89" s="61"/>
    </row>
    <row r="90" spans="1:10" ht="12.75">
      <c r="A90" s="14" t="s">
        <v>51</v>
      </c>
      <c r="B90" s="46">
        <v>33178.75</v>
      </c>
      <c r="C90" s="46">
        <v>9011.019</v>
      </c>
      <c r="D90" s="46">
        <v>7919.34</v>
      </c>
      <c r="E90" s="38">
        <f t="shared" si="11"/>
        <v>23.868711147948613</v>
      </c>
      <c r="F90" s="38">
        <f t="shared" si="12"/>
        <v>87.88506605079847</v>
      </c>
      <c r="G90" s="46">
        <v>7448.92</v>
      </c>
      <c r="H90" s="38">
        <f aca="true" t="shared" si="13" ref="H90:H99">$D:$D/$G:$G*100</f>
        <v>106.31527791948363</v>
      </c>
      <c r="I90" s="45">
        <f>D90-'Апрель '!D89</f>
        <v>2607.4800000000005</v>
      </c>
      <c r="J90" s="61"/>
    </row>
    <row r="91" spans="1:10" ht="12.75">
      <c r="A91" s="14" t="s">
        <v>52</v>
      </c>
      <c r="B91" s="46">
        <v>31440.39</v>
      </c>
      <c r="C91" s="46">
        <v>20520.066</v>
      </c>
      <c r="D91" s="46">
        <v>19866.99</v>
      </c>
      <c r="E91" s="38">
        <f t="shared" si="11"/>
        <v>63.189387917897974</v>
      </c>
      <c r="F91" s="38">
        <f t="shared" si="12"/>
        <v>96.81737865755404</v>
      </c>
      <c r="G91" s="46">
        <v>7384.54</v>
      </c>
      <c r="H91" s="38">
        <f t="shared" si="13"/>
        <v>269.03490264796454</v>
      </c>
      <c r="I91" s="45">
        <f>D91-'Апрель '!D90</f>
        <v>13528.690000000002</v>
      </c>
      <c r="J91" s="61"/>
    </row>
    <row r="92" spans="1:10" ht="12.75">
      <c r="A92" s="17" t="s">
        <v>53</v>
      </c>
      <c r="B92" s="45">
        <f>B93+B94+B95+B96</f>
        <v>987315.75</v>
      </c>
      <c r="C92" s="45">
        <f>C93+C94+C95+C96</f>
        <v>403556.19999999995</v>
      </c>
      <c r="D92" s="45">
        <f>D93+D94+D95+D96</f>
        <v>384947.83</v>
      </c>
      <c r="E92" s="35">
        <f t="shared" si="11"/>
        <v>38.98933345284931</v>
      </c>
      <c r="F92" s="35">
        <f t="shared" si="12"/>
        <v>95.38890246265578</v>
      </c>
      <c r="G92" s="45">
        <f>G93+G94+G95+G96</f>
        <v>416713.377</v>
      </c>
      <c r="H92" s="35">
        <f t="shared" si="13"/>
        <v>92.37712328107001</v>
      </c>
      <c r="I92" s="45">
        <f>I93+I94+I95+I96</f>
        <v>122666.74000000002</v>
      </c>
      <c r="J92" s="61"/>
    </row>
    <row r="93" spans="1:10" ht="12.75">
      <c r="A93" s="14" t="s">
        <v>54</v>
      </c>
      <c r="B93" s="46">
        <v>369970.89</v>
      </c>
      <c r="C93" s="46">
        <v>148853.84</v>
      </c>
      <c r="D93" s="46">
        <v>145888.54</v>
      </c>
      <c r="E93" s="38">
        <f t="shared" si="11"/>
        <v>39.43243750879968</v>
      </c>
      <c r="F93" s="38">
        <f t="shared" si="12"/>
        <v>98.00791165347162</v>
      </c>
      <c r="G93" s="46">
        <v>137193.733</v>
      </c>
      <c r="H93" s="38">
        <f t="shared" si="13"/>
        <v>106.33761237475767</v>
      </c>
      <c r="I93" s="46">
        <f>D93-'Апрель '!D92</f>
        <v>45188.03000000001</v>
      </c>
      <c r="J93" s="61"/>
    </row>
    <row r="94" spans="1:10" ht="12.75">
      <c r="A94" s="14" t="s">
        <v>55</v>
      </c>
      <c r="B94" s="46">
        <v>541882.7</v>
      </c>
      <c r="C94" s="46">
        <v>222362.86</v>
      </c>
      <c r="D94" s="46">
        <v>214792.04</v>
      </c>
      <c r="E94" s="38">
        <f t="shared" si="11"/>
        <v>39.63810618054425</v>
      </c>
      <c r="F94" s="38">
        <f t="shared" si="12"/>
        <v>96.59528574151278</v>
      </c>
      <c r="G94" s="46">
        <v>247437.404</v>
      </c>
      <c r="H94" s="38">
        <f t="shared" si="13"/>
        <v>86.80661715962717</v>
      </c>
      <c r="I94" s="46">
        <f>D94-'Апрель '!D93</f>
        <v>71518.31</v>
      </c>
      <c r="J94" s="61"/>
    </row>
    <row r="95" spans="1:10" ht="12.75">
      <c r="A95" s="14" t="s">
        <v>56</v>
      </c>
      <c r="B95" s="46">
        <v>25733.04</v>
      </c>
      <c r="C95" s="46">
        <v>12533.35</v>
      </c>
      <c r="D95" s="46">
        <v>5983.31</v>
      </c>
      <c r="E95" s="38">
        <f t="shared" si="11"/>
        <v>23.251469705872296</v>
      </c>
      <c r="F95" s="38">
        <f t="shared" si="12"/>
        <v>47.739112049053126</v>
      </c>
      <c r="G95" s="46">
        <v>15419.02</v>
      </c>
      <c r="H95" s="38">
        <f t="shared" si="13"/>
        <v>38.80473596895263</v>
      </c>
      <c r="I95" s="46">
        <f>D95-'Апрель '!D94</f>
        <v>1331.8200000000006</v>
      </c>
      <c r="J95" s="61"/>
    </row>
    <row r="96" spans="1:10" ht="12.75">
      <c r="A96" s="14" t="s">
        <v>57</v>
      </c>
      <c r="B96" s="46">
        <v>49729.12</v>
      </c>
      <c r="C96" s="46">
        <v>19806.15</v>
      </c>
      <c r="D96" s="37">
        <v>18283.94</v>
      </c>
      <c r="E96" s="38">
        <f t="shared" si="11"/>
        <v>36.76706927450154</v>
      </c>
      <c r="F96" s="38">
        <f t="shared" si="12"/>
        <v>92.31445788303127</v>
      </c>
      <c r="G96" s="37">
        <v>16663.22</v>
      </c>
      <c r="H96" s="38">
        <f t="shared" si="13"/>
        <v>109.7263314053346</v>
      </c>
      <c r="I96" s="46">
        <f>D96-'Апрель '!D95</f>
        <v>4628.579999999998</v>
      </c>
      <c r="J96" s="61"/>
    </row>
    <row r="97" spans="1:10" ht="25.5">
      <c r="A97" s="17" t="s">
        <v>58</v>
      </c>
      <c r="B97" s="45">
        <f>B98+B99</f>
        <v>147176.22999999998</v>
      </c>
      <c r="C97" s="45">
        <f>C98+C99</f>
        <v>47748.332</v>
      </c>
      <c r="D97" s="45">
        <f>D98+D99</f>
        <v>35357.549999999996</v>
      </c>
      <c r="E97" s="35">
        <f t="shared" si="11"/>
        <v>24.02395413987707</v>
      </c>
      <c r="F97" s="35">
        <f t="shared" si="12"/>
        <v>74.04981183426469</v>
      </c>
      <c r="G97" s="45">
        <f>G98+G99</f>
        <v>35545.394</v>
      </c>
      <c r="H97" s="35">
        <f t="shared" si="13"/>
        <v>99.47153771878291</v>
      </c>
      <c r="I97" s="45">
        <f>I98+I99</f>
        <v>3773.6799999999994</v>
      </c>
      <c r="J97" s="61"/>
    </row>
    <row r="98" spans="1:10" ht="12.75">
      <c r="A98" s="14" t="s">
        <v>59</v>
      </c>
      <c r="B98" s="46">
        <v>133982.87</v>
      </c>
      <c r="C98" s="46">
        <v>43068.33</v>
      </c>
      <c r="D98" s="46">
        <v>30698.92</v>
      </c>
      <c r="E98" s="38">
        <f t="shared" si="11"/>
        <v>22.91257083834672</v>
      </c>
      <c r="F98" s="38">
        <f t="shared" si="12"/>
        <v>71.27956900116628</v>
      </c>
      <c r="G98" s="46">
        <v>31190.894</v>
      </c>
      <c r="H98" s="38">
        <f t="shared" si="13"/>
        <v>98.42269990722292</v>
      </c>
      <c r="I98" s="46">
        <f>D98-'Апрель '!D97</f>
        <v>3316.0699999999997</v>
      </c>
      <c r="J98" s="61"/>
    </row>
    <row r="99" spans="1:10" ht="25.5">
      <c r="A99" s="14" t="s">
        <v>60</v>
      </c>
      <c r="B99" s="46">
        <v>13193.36</v>
      </c>
      <c r="C99" s="46">
        <v>4680.002</v>
      </c>
      <c r="D99" s="46">
        <v>4658.63</v>
      </c>
      <c r="E99" s="38">
        <f t="shared" si="11"/>
        <v>35.310413723266855</v>
      </c>
      <c r="F99" s="38">
        <f t="shared" si="12"/>
        <v>99.54333352848994</v>
      </c>
      <c r="G99" s="46">
        <v>4354.5</v>
      </c>
      <c r="H99" s="38">
        <f t="shared" si="13"/>
        <v>106.98426914685956</v>
      </c>
      <c r="I99" s="46">
        <f>D99-'Апрель '!D98</f>
        <v>457.6099999999997</v>
      </c>
      <c r="J99" s="61"/>
    </row>
    <row r="100" spans="1:10" ht="12.75">
      <c r="A100" s="17" t="s">
        <v>124</v>
      </c>
      <c r="B100" s="45">
        <f>B101</f>
        <v>44.8</v>
      </c>
      <c r="C100" s="45">
        <f>C101</f>
        <v>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4.8</v>
      </c>
      <c r="J100" s="61"/>
    </row>
    <row r="101" spans="1:10" ht="12.75">
      <c r="A101" s="14" t="s">
        <v>125</v>
      </c>
      <c r="B101" s="46">
        <v>44.8</v>
      </c>
      <c r="C101" s="46">
        <v>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D101-'Апрель '!D100</f>
        <v>4.8</v>
      </c>
      <c r="J101" s="61"/>
    </row>
    <row r="102" spans="1:10" ht="12.75">
      <c r="A102" s="17" t="s">
        <v>61</v>
      </c>
      <c r="B102" s="45">
        <f>B103+B104+B105+B106+B107</f>
        <v>133773.7</v>
      </c>
      <c r="C102" s="45">
        <f>C103+C104+C105+C106+C107</f>
        <v>48960.479999999996</v>
      </c>
      <c r="D102" s="45">
        <f>D103+D104+D105+D106+D107</f>
        <v>37726.43</v>
      </c>
      <c r="E102" s="35">
        <f t="shared" si="11"/>
        <v>28.20167940335058</v>
      </c>
      <c r="F102" s="35">
        <f aca="true" t="shared" si="14" ref="F102:F109">$D:$D/$C:$C*100</f>
        <v>77.05486139024782</v>
      </c>
      <c r="G102" s="45">
        <f>G103+G104+G105+G106+G107</f>
        <v>162061.52200000003</v>
      </c>
      <c r="H102" s="35">
        <f>$D:$D/$G:$G*100</f>
        <v>23.27907916352902</v>
      </c>
      <c r="I102" s="45">
        <f>I103+I104+I105+I106+I107</f>
        <v>9191.099999999999</v>
      </c>
      <c r="J102" s="61"/>
    </row>
    <row r="103" spans="1:10" ht="12.75">
      <c r="A103" s="14" t="s">
        <v>62</v>
      </c>
      <c r="B103" s="46">
        <v>900</v>
      </c>
      <c r="C103" s="46">
        <v>267.64</v>
      </c>
      <c r="D103" s="46">
        <v>194.04</v>
      </c>
      <c r="E103" s="38">
        <f t="shared" si="11"/>
        <v>21.56</v>
      </c>
      <c r="F103" s="38">
        <f t="shared" si="14"/>
        <v>72.50037363622776</v>
      </c>
      <c r="G103" s="46">
        <v>245.625</v>
      </c>
      <c r="H103" s="38">
        <f>$D:$D/$G:$G*100</f>
        <v>78.99847328244275</v>
      </c>
      <c r="I103" s="46">
        <f>D103-'Апрель '!D102</f>
        <v>44.139999999999986</v>
      </c>
      <c r="J103" s="61"/>
    </row>
    <row r="104" spans="1:10" ht="12.75">
      <c r="A104" s="14" t="s">
        <v>63</v>
      </c>
      <c r="B104" s="46">
        <v>49049.5</v>
      </c>
      <c r="C104" s="46">
        <v>18868.39</v>
      </c>
      <c r="D104" s="46">
        <v>18404.39</v>
      </c>
      <c r="E104" s="38">
        <f t="shared" si="11"/>
        <v>37.52207463888521</v>
      </c>
      <c r="F104" s="38">
        <f t="shared" si="14"/>
        <v>97.54086066696735</v>
      </c>
      <c r="G104" s="46">
        <v>18989.86</v>
      </c>
      <c r="H104" s="38">
        <f>$D:$D/$G:$G*100</f>
        <v>96.91693356349124</v>
      </c>
      <c r="I104" s="46">
        <f>D104-'Апрель '!D103</f>
        <v>4046.2999999999993</v>
      </c>
      <c r="J104" s="61"/>
    </row>
    <row r="105" spans="1:10" ht="12.75">
      <c r="A105" s="14" t="s">
        <v>64</v>
      </c>
      <c r="B105" s="46">
        <v>22434.1</v>
      </c>
      <c r="C105" s="46">
        <v>7719.45</v>
      </c>
      <c r="D105" s="46">
        <v>7719.45</v>
      </c>
      <c r="E105" s="38">
        <f t="shared" si="11"/>
        <v>34.40944811692914</v>
      </c>
      <c r="F105" s="38">
        <f t="shared" si="14"/>
        <v>100</v>
      </c>
      <c r="G105" s="46">
        <v>131905.48</v>
      </c>
      <c r="H105" s="38">
        <f>$D:$D/$G:$G*100</f>
        <v>5.852258753768228</v>
      </c>
      <c r="I105" s="46">
        <f>D105-'Апрель '!D104</f>
        <v>2437.75</v>
      </c>
      <c r="J105" s="61"/>
    </row>
    <row r="106" spans="1:10" ht="12.75">
      <c r="A106" s="14" t="s">
        <v>65</v>
      </c>
      <c r="B106" s="37">
        <v>36260.1</v>
      </c>
      <c r="C106" s="37">
        <v>11743.02</v>
      </c>
      <c r="D106" s="37">
        <v>1451.92</v>
      </c>
      <c r="E106" s="38">
        <f t="shared" si="11"/>
        <v>4.004180904079139</v>
      </c>
      <c r="F106" s="38">
        <f t="shared" si="14"/>
        <v>12.364110765373812</v>
      </c>
      <c r="G106" s="37">
        <v>890.71</v>
      </c>
      <c r="H106" s="38">
        <v>0</v>
      </c>
      <c r="I106" s="46">
        <f>D106-'Апрель '!D105</f>
        <v>348.93000000000006</v>
      </c>
      <c r="J106" s="61"/>
    </row>
    <row r="107" spans="1:10" ht="12.75">
      <c r="A107" s="14" t="s">
        <v>66</v>
      </c>
      <c r="B107" s="46">
        <v>25130</v>
      </c>
      <c r="C107" s="46">
        <v>10361.98</v>
      </c>
      <c r="D107" s="46">
        <v>9956.63</v>
      </c>
      <c r="E107" s="38">
        <f t="shared" si="11"/>
        <v>39.62049343414245</v>
      </c>
      <c r="F107" s="38">
        <f t="shared" si="14"/>
        <v>96.08810285292965</v>
      </c>
      <c r="G107" s="46">
        <v>10029.847</v>
      </c>
      <c r="H107" s="38">
        <f>$D:$D/$G:$G*100</f>
        <v>99.27000880472055</v>
      </c>
      <c r="I107" s="46">
        <f>D107-'Апрель '!D106</f>
        <v>2313.9799999999996</v>
      </c>
      <c r="J107" s="61"/>
    </row>
    <row r="108" spans="1:10" ht="12.75">
      <c r="A108" s="17" t="s">
        <v>73</v>
      </c>
      <c r="B108" s="36">
        <f>B109+B110+B111</f>
        <v>32246.78</v>
      </c>
      <c r="C108" s="36">
        <f>C109+C110+C111</f>
        <v>13722.13</v>
      </c>
      <c r="D108" s="36">
        <f>D109+D110+D111</f>
        <v>13642.359999999999</v>
      </c>
      <c r="E108" s="35">
        <f t="shared" si="11"/>
        <v>42.30611552533307</v>
      </c>
      <c r="F108" s="35">
        <f t="shared" si="14"/>
        <v>99.41867625507118</v>
      </c>
      <c r="G108" s="36">
        <f>G109+G110+G111</f>
        <v>12208.369999999999</v>
      </c>
      <c r="H108" s="35">
        <f>$D:$D/$G:$G*100</f>
        <v>111.74595789609916</v>
      </c>
      <c r="I108" s="36">
        <f>I109+I110+I111</f>
        <v>2795.339999999999</v>
      </c>
      <c r="J108" s="61"/>
    </row>
    <row r="109" spans="1:10" ht="12.75">
      <c r="A109" s="54" t="s">
        <v>74</v>
      </c>
      <c r="B109" s="37">
        <v>22253.13</v>
      </c>
      <c r="C109" s="37">
        <v>9543.38</v>
      </c>
      <c r="D109" s="37">
        <v>9543.38</v>
      </c>
      <c r="E109" s="38">
        <f t="shared" si="11"/>
        <v>42.885562615236594</v>
      </c>
      <c r="F109" s="38">
        <f t="shared" si="14"/>
        <v>100</v>
      </c>
      <c r="G109" s="37">
        <v>9169.8</v>
      </c>
      <c r="H109" s="38">
        <f>$D:$D/$G:$G*100</f>
        <v>104.07402560579293</v>
      </c>
      <c r="I109" s="46">
        <f>D109-'Апрель '!D108</f>
        <v>1920.7599999999993</v>
      </c>
      <c r="J109" s="61"/>
    </row>
    <row r="110" spans="1:10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D110-'Апрель '!D109</f>
        <v>0</v>
      </c>
      <c r="J110" s="61"/>
    </row>
    <row r="111" spans="1:10" ht="25.5">
      <c r="A111" s="18" t="s">
        <v>85</v>
      </c>
      <c r="B111" s="37">
        <v>9993.65</v>
      </c>
      <c r="C111" s="37">
        <v>4178.75</v>
      </c>
      <c r="D111" s="37">
        <v>4098.98</v>
      </c>
      <c r="E111" s="38">
        <f>$D:$D/$B:$B*100</f>
        <v>41.01584506161412</v>
      </c>
      <c r="F111" s="38">
        <f>$D:$D/$C:$C*100</f>
        <v>98.09105593778042</v>
      </c>
      <c r="G111" s="37">
        <v>3038.57</v>
      </c>
      <c r="H111" s="38">
        <f>$D:$D/$G:$G*100</f>
        <v>134.8983238826158</v>
      </c>
      <c r="I111" s="46">
        <f>D111-'Апрель '!D110</f>
        <v>874.5799999999995</v>
      </c>
      <c r="J111" s="61"/>
    </row>
    <row r="112" spans="1:10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  <c r="J112" s="61"/>
    </row>
    <row r="113" spans="1:10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D113-'Апрель '!D112</f>
        <v>0</v>
      </c>
      <c r="J113" s="61"/>
    </row>
    <row r="114" spans="1:10" ht="33.75" customHeight="1">
      <c r="A114" s="20" t="s">
        <v>67</v>
      </c>
      <c r="B114" s="45">
        <f>B70+B79+B80+B81+B87+B92+B97+B100+B102+B108+B112</f>
        <v>1755206.133</v>
      </c>
      <c r="C114" s="45">
        <f>C70+C79+C80+C81+C87+C92+C97+C100+C102+C108+C112</f>
        <v>707288.628</v>
      </c>
      <c r="D114" s="45">
        <f>D70+D79+D80+D81+D87+D92+D97+D100+D102+D108+D112</f>
        <v>644429.1150000001</v>
      </c>
      <c r="E114" s="35">
        <f>$D:$D/$B:$B*100</f>
        <v>36.715295308280474</v>
      </c>
      <c r="F114" s="35">
        <f>$D:$D/$C:$C*100</f>
        <v>91.11260799176883</v>
      </c>
      <c r="G114" s="45">
        <f>G70+G79+G80+G81+G87+G92+G97+G100+G102+G108+G112</f>
        <v>690300.299</v>
      </c>
      <c r="H114" s="35">
        <f>$D:$D/$G:$G*100</f>
        <v>93.35489437474517</v>
      </c>
      <c r="I114" s="45">
        <f>I70+I79+I80+I81+I87+I92+I97+I100+I102+I108+I112</f>
        <v>167568.135</v>
      </c>
      <c r="J114" s="61"/>
    </row>
    <row r="115" spans="1:9" ht="26.25" customHeight="1">
      <c r="A115" s="21" t="s">
        <v>68</v>
      </c>
      <c r="B115" s="39">
        <f>B68-B114</f>
        <v>-1501.9729999995325</v>
      </c>
      <c r="C115" s="39">
        <f>C68-C114</f>
        <v>6392.292000000016</v>
      </c>
      <c r="D115" s="39">
        <f>D68-D114</f>
        <v>46585.71499999997</v>
      </c>
      <c r="E115" s="39"/>
      <c r="F115" s="39"/>
      <c r="G115" s="39">
        <f>G68-G114</f>
        <v>-9741.619000000064</v>
      </c>
      <c r="H115" s="39"/>
      <c r="I115" s="39">
        <f>I68-I114</f>
        <v>-38155.455000000016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166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-46585.71499999997</v>
      </c>
      <c r="E117" s="37"/>
      <c r="F117" s="37"/>
      <c r="G117" s="50"/>
      <c r="H117" s="47"/>
      <c r="I117" s="36">
        <f>I119+I120</f>
        <v>-33624.700999999994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12751.386</v>
      </c>
      <c r="E119" s="37"/>
      <c r="F119" s="37"/>
      <c r="G119" s="37"/>
      <c r="H119" s="47"/>
      <c r="I119" s="37">
        <f>D119-'Апрель '!I118</f>
        <v>-2819.8939999999984</v>
      </c>
    </row>
    <row r="120" spans="1:9" ht="12.75">
      <c r="A120" s="3" t="s">
        <v>72</v>
      </c>
      <c r="B120" s="37">
        <v>1413</v>
      </c>
      <c r="C120" s="37"/>
      <c r="D120" s="37">
        <f>45997.699-12751.386</f>
        <v>33246.313</v>
      </c>
      <c r="E120" s="37"/>
      <c r="F120" s="37"/>
      <c r="G120" s="37"/>
      <c r="H120" s="47"/>
      <c r="I120" s="37">
        <f>D120-'Апрель '!I119</f>
        <v>-30804.806999999993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159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160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98650.9</v>
      </c>
      <c r="D7" s="35">
        <f>D8+D9</f>
        <v>92194.75</v>
      </c>
      <c r="E7" s="35">
        <f>$D:$D/$B:$B*100</f>
        <v>41.431001321193925</v>
      </c>
      <c r="F7" s="35">
        <f>$D:$D/$C:$C*100</f>
        <v>93.45555894573694</v>
      </c>
      <c r="G7" s="35">
        <f>G8+G9</f>
        <v>116445.64</v>
      </c>
      <c r="H7" s="35">
        <f>$D:$D/$G:$G*100</f>
        <v>79.17406783113563</v>
      </c>
      <c r="I7" s="35">
        <f>I8+I9</f>
        <v>15592.53</v>
      </c>
    </row>
    <row r="8" spans="1:9" ht="25.5">
      <c r="A8" s="4" t="s">
        <v>5</v>
      </c>
      <c r="B8" s="36">
        <v>8557.2</v>
      </c>
      <c r="C8" s="36">
        <v>3374.9</v>
      </c>
      <c r="D8" s="58">
        <v>3639.38</v>
      </c>
      <c r="E8" s="35">
        <f>$D:$D/$B:$B*100</f>
        <v>42.53003318842612</v>
      </c>
      <c r="F8" s="35">
        <f>$D:$D/$C:$C*100</f>
        <v>107.83667664227087</v>
      </c>
      <c r="G8" s="36">
        <v>3374.01</v>
      </c>
      <c r="H8" s="35">
        <f>$D:$D/$G:$G*100</f>
        <v>107.86512191724387</v>
      </c>
      <c r="I8" s="58">
        <v>494.19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95276</v>
      </c>
      <c r="D9" s="62">
        <f>D11+D12+D13+D14</f>
        <v>88555.37</v>
      </c>
      <c r="E9" s="75">
        <f>$D:$D/$B:$B*100</f>
        <v>41.38704801821574</v>
      </c>
      <c r="F9" s="62">
        <f>$D:$D/$C:$C*100</f>
        <v>92.9461459339183</v>
      </c>
      <c r="G9" s="62">
        <f>G11+G12+G13+G14</f>
        <v>113071.63</v>
      </c>
      <c r="H9" s="75">
        <f>$D:$D/$G:$G*100</f>
        <v>78.31793881453729</v>
      </c>
      <c r="I9" s="62">
        <f>I11+I12+I13+I14</f>
        <v>15098.34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92520</v>
      </c>
      <c r="D11" s="59">
        <v>87083.37</v>
      </c>
      <c r="E11" s="35">
        <f aca="true" t="shared" si="0" ref="E11:E30">$D:$D/$B:$B*100</f>
        <v>42.442095197620056</v>
      </c>
      <c r="F11" s="35">
        <f aca="true" t="shared" si="1" ref="F11:F18">$D:$D/$C:$C*100</f>
        <v>94.12383268482489</v>
      </c>
      <c r="G11" s="37">
        <v>110829.94</v>
      </c>
      <c r="H11" s="35">
        <f>$D:$D/$G:$G*100</f>
        <v>78.57386731419325</v>
      </c>
      <c r="I11" s="37">
        <v>14654.81</v>
      </c>
    </row>
    <row r="12" spans="1:9" ht="89.25">
      <c r="A12" s="2" t="s">
        <v>87</v>
      </c>
      <c r="B12" s="37">
        <v>3157.1</v>
      </c>
      <c r="C12" s="37">
        <v>1307.8</v>
      </c>
      <c r="D12" s="37">
        <v>348.97</v>
      </c>
      <c r="E12" s="35">
        <f t="shared" si="0"/>
        <v>11.053498463780052</v>
      </c>
      <c r="F12" s="35">
        <f t="shared" si="1"/>
        <v>26.683743691695984</v>
      </c>
      <c r="G12" s="37">
        <v>857.81</v>
      </c>
      <c r="H12" s="35">
        <f>$D:$D/$G:$G*100</f>
        <v>40.68150289691191</v>
      </c>
      <c r="I12" s="37">
        <v>4.54</v>
      </c>
    </row>
    <row r="13" spans="1:9" ht="25.5">
      <c r="A13" s="3" t="s">
        <v>88</v>
      </c>
      <c r="B13" s="37">
        <v>5236.4</v>
      </c>
      <c r="C13" s="37">
        <v>1248.2</v>
      </c>
      <c r="D13" s="37">
        <v>1024.35</v>
      </c>
      <c r="E13" s="35">
        <f t="shared" si="0"/>
        <v>19.562103735390725</v>
      </c>
      <c r="F13" s="35">
        <f t="shared" si="1"/>
        <v>82.06617529242108</v>
      </c>
      <c r="G13" s="37">
        <v>1383.88</v>
      </c>
      <c r="H13" s="35">
        <f>$D:$D/$G:$G*100</f>
        <v>74.02014625545567</v>
      </c>
      <c r="I13" s="37">
        <v>397.33</v>
      </c>
    </row>
    <row r="14" spans="1:9" ht="65.25" customHeight="1">
      <c r="A14" s="7" t="s">
        <v>91</v>
      </c>
      <c r="B14" s="37">
        <v>393.7</v>
      </c>
      <c r="C14" s="52">
        <v>200</v>
      </c>
      <c r="D14" s="37">
        <v>98.68</v>
      </c>
      <c r="E14" s="35">
        <f t="shared" si="0"/>
        <v>25.06477012954026</v>
      </c>
      <c r="F14" s="35">
        <f t="shared" si="1"/>
        <v>49.34</v>
      </c>
      <c r="G14" s="37">
        <v>0</v>
      </c>
      <c r="H14" s="35">
        <v>0</v>
      </c>
      <c r="I14" s="37">
        <v>41.66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7993.679999999999</v>
      </c>
      <c r="D15" s="45">
        <f>D16+D17+D18+D19</f>
        <v>9691.01</v>
      </c>
      <c r="E15" s="35">
        <f t="shared" si="0"/>
        <v>56.192472501029215</v>
      </c>
      <c r="F15" s="35">
        <f t="shared" si="1"/>
        <v>121.23339938551456</v>
      </c>
      <c r="G15" s="45">
        <f>G16+G17+G18+G19</f>
        <v>6870.86</v>
      </c>
      <c r="H15" s="35">
        <f>$D:$D/$G:$G*100</f>
        <v>141.04508023740843</v>
      </c>
      <c r="I15" s="45">
        <f>I16+I17+I18+I19</f>
        <v>969.1200000000001</v>
      </c>
    </row>
    <row r="16" spans="1:9" ht="37.5" customHeight="1">
      <c r="A16" s="10" t="s">
        <v>99</v>
      </c>
      <c r="B16" s="37">
        <v>5274.2</v>
      </c>
      <c r="C16" s="52">
        <v>2370.7</v>
      </c>
      <c r="D16" s="37">
        <v>3151.76</v>
      </c>
      <c r="E16" s="35">
        <f t="shared" si="0"/>
        <v>59.758067574229266</v>
      </c>
      <c r="F16" s="35">
        <f t="shared" si="1"/>
        <v>132.94638714303795</v>
      </c>
      <c r="G16" s="37">
        <v>2713.5</v>
      </c>
      <c r="H16" s="35">
        <f>$D:$D/$G:$G*100</f>
        <v>116.15109637000185</v>
      </c>
      <c r="I16" s="37">
        <v>213.15</v>
      </c>
    </row>
    <row r="17" spans="1:9" ht="56.25" customHeight="1">
      <c r="A17" s="10" t="s">
        <v>100</v>
      </c>
      <c r="B17" s="37">
        <v>196.8</v>
      </c>
      <c r="C17" s="52">
        <v>78.7</v>
      </c>
      <c r="D17" s="37">
        <v>88.11</v>
      </c>
      <c r="E17" s="35">
        <f t="shared" si="0"/>
        <v>44.77134146341463</v>
      </c>
      <c r="F17" s="35">
        <f t="shared" si="1"/>
        <v>111.95679796696314</v>
      </c>
      <c r="G17" s="37">
        <v>54.31</v>
      </c>
      <c r="H17" s="35">
        <f>$D:$D/$G:$G*100</f>
        <v>162.23531577978272</v>
      </c>
      <c r="I17" s="37">
        <v>15.35</v>
      </c>
    </row>
    <row r="18" spans="1:9" ht="55.5" customHeight="1">
      <c r="A18" s="10" t="s">
        <v>101</v>
      </c>
      <c r="B18" s="37">
        <v>11551.9</v>
      </c>
      <c r="C18" s="52">
        <v>5544.28</v>
      </c>
      <c r="D18" s="37">
        <v>6720.98</v>
      </c>
      <c r="E18" s="35">
        <f t="shared" si="0"/>
        <v>58.18073217392809</v>
      </c>
      <c r="F18" s="35">
        <f t="shared" si="1"/>
        <v>121.2236755719408</v>
      </c>
      <c r="G18" s="37">
        <v>4102.92</v>
      </c>
      <c r="H18" s="35">
        <f>$D:$D/$G:$G*100</f>
        <v>163.80967701051932</v>
      </c>
      <c r="I18" s="37">
        <v>807.94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-269.84</v>
      </c>
      <c r="E19" s="35">
        <f t="shared" si="0"/>
        <v>-120.89605734767024</v>
      </c>
      <c r="F19" s="35">
        <v>0</v>
      </c>
      <c r="G19" s="37">
        <v>0.13</v>
      </c>
      <c r="H19" s="35">
        <v>0</v>
      </c>
      <c r="I19" s="37">
        <v>-67.32</v>
      </c>
    </row>
    <row r="20" spans="1:9" ht="12.75">
      <c r="A20" s="8" t="s">
        <v>7</v>
      </c>
      <c r="B20" s="45">
        <f>B21+B22+B23</f>
        <v>42423.4</v>
      </c>
      <c r="C20" s="45">
        <f>C21+C22+C23</f>
        <v>19588.1</v>
      </c>
      <c r="D20" s="45">
        <f>D21+D22+D23</f>
        <v>19643.89</v>
      </c>
      <c r="E20" s="35">
        <f t="shared" si="0"/>
        <v>46.30437447257881</v>
      </c>
      <c r="F20" s="35">
        <f aca="true" t="shared" si="2" ref="F20:F30">$D:$D/$C:$C*100</f>
        <v>100.2848157810099</v>
      </c>
      <c r="G20" s="45">
        <f>G21+G22+G23</f>
        <v>17712.06</v>
      </c>
      <c r="H20" s="35">
        <f aca="true" t="shared" si="3" ref="H20:H31">$D:$D/$G:$G*100</f>
        <v>110.90686232996048</v>
      </c>
      <c r="I20" s="45">
        <f>I21+I22+I23</f>
        <v>898.3399999999999</v>
      </c>
    </row>
    <row r="21" spans="1:9" ht="18.75" customHeight="1">
      <c r="A21" s="5" t="s">
        <v>109</v>
      </c>
      <c r="B21" s="37">
        <v>41190.5</v>
      </c>
      <c r="C21" s="37">
        <v>19202.8</v>
      </c>
      <c r="D21" s="37">
        <v>18973.21</v>
      </c>
      <c r="E21" s="35">
        <f t="shared" si="0"/>
        <v>46.06210169820711</v>
      </c>
      <c r="F21" s="35">
        <f t="shared" si="2"/>
        <v>98.80439310933822</v>
      </c>
      <c r="G21" s="37">
        <v>17353.71</v>
      </c>
      <c r="H21" s="35">
        <f t="shared" si="3"/>
        <v>109.33229839613547</v>
      </c>
      <c r="I21" s="37">
        <v>885.61</v>
      </c>
    </row>
    <row r="22" spans="1:9" ht="12.75">
      <c r="A22" s="3" t="s">
        <v>107</v>
      </c>
      <c r="B22" s="37">
        <v>270.6</v>
      </c>
      <c r="C22" s="37">
        <v>30.8</v>
      </c>
      <c r="D22" s="37">
        <v>324.18</v>
      </c>
      <c r="E22" s="35">
        <f t="shared" si="0"/>
        <v>119.80044345898004</v>
      </c>
      <c r="F22" s="35">
        <f t="shared" si="2"/>
        <v>1052.5324675324675</v>
      </c>
      <c r="G22" s="37">
        <v>27.15</v>
      </c>
      <c r="H22" s="35">
        <f t="shared" si="3"/>
        <v>1194.033149171271</v>
      </c>
      <c r="I22" s="37">
        <v>2.42</v>
      </c>
    </row>
    <row r="23" spans="1:9" ht="27" customHeight="1">
      <c r="A23" s="3" t="s">
        <v>108</v>
      </c>
      <c r="B23" s="37">
        <v>962.3</v>
      </c>
      <c r="C23" s="37">
        <v>354.5</v>
      </c>
      <c r="D23" s="37">
        <v>346.5</v>
      </c>
      <c r="E23" s="35">
        <f t="shared" si="0"/>
        <v>36.00748207419724</v>
      </c>
      <c r="F23" s="35">
        <f t="shared" si="2"/>
        <v>97.74330042313117</v>
      </c>
      <c r="G23" s="37">
        <v>331.2</v>
      </c>
      <c r="H23" s="35">
        <f t="shared" si="3"/>
        <v>104.61956521739131</v>
      </c>
      <c r="I23" s="37">
        <v>10.31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9879.66</v>
      </c>
      <c r="D24" s="45">
        <f>$25:$25+$26:$26</f>
        <v>8486.42</v>
      </c>
      <c r="E24" s="35">
        <f t="shared" si="0"/>
        <v>33.5767387941301</v>
      </c>
      <c r="F24" s="35">
        <f t="shared" si="2"/>
        <v>85.89789527169962</v>
      </c>
      <c r="G24" s="45">
        <f>$25:$25+$26:$26</f>
        <v>8388.61</v>
      </c>
      <c r="H24" s="35">
        <f t="shared" si="3"/>
        <v>101.16598578310352</v>
      </c>
      <c r="I24" s="45">
        <f>$25:$25+$26:$26</f>
        <v>2179.12</v>
      </c>
    </row>
    <row r="25" spans="1:9" ht="12.75">
      <c r="A25" s="3" t="s">
        <v>9</v>
      </c>
      <c r="B25" s="37">
        <v>7385.4</v>
      </c>
      <c r="C25" s="37">
        <v>2028.56</v>
      </c>
      <c r="D25" s="37">
        <v>1878.34</v>
      </c>
      <c r="E25" s="35">
        <f t="shared" si="0"/>
        <v>25.4331518942779</v>
      </c>
      <c r="F25" s="35">
        <f t="shared" si="2"/>
        <v>92.59474701265923</v>
      </c>
      <c r="G25" s="37">
        <v>1788.35</v>
      </c>
      <c r="H25" s="35">
        <f t="shared" si="3"/>
        <v>105.03201274918221</v>
      </c>
      <c r="I25" s="37">
        <v>647.54</v>
      </c>
    </row>
    <row r="26" spans="1:9" ht="12.75">
      <c r="A26" s="3" t="s">
        <v>10</v>
      </c>
      <c r="B26" s="37">
        <v>17889.3</v>
      </c>
      <c r="C26" s="37">
        <v>7851.1</v>
      </c>
      <c r="D26" s="37">
        <v>6608.08</v>
      </c>
      <c r="E26" s="35">
        <f t="shared" si="0"/>
        <v>36.938728737289885</v>
      </c>
      <c r="F26" s="35">
        <f t="shared" si="2"/>
        <v>84.16756887569893</v>
      </c>
      <c r="G26" s="37">
        <v>6600.26</v>
      </c>
      <c r="H26" s="35">
        <f t="shared" si="3"/>
        <v>100.11848018108378</v>
      </c>
      <c r="I26" s="37">
        <v>1531.58</v>
      </c>
    </row>
    <row r="27" spans="1:9" ht="12.75">
      <c r="A27" s="6" t="s">
        <v>11</v>
      </c>
      <c r="B27" s="45">
        <f>B28+B29+B30</f>
        <v>21506.7</v>
      </c>
      <c r="C27" s="45">
        <f>C28+C29+C30</f>
        <v>9810.35</v>
      </c>
      <c r="D27" s="45">
        <f>D28+D29+D30</f>
        <v>8025.71</v>
      </c>
      <c r="E27" s="35">
        <f t="shared" si="0"/>
        <v>37.317254622977956</v>
      </c>
      <c r="F27" s="35">
        <f t="shared" si="2"/>
        <v>81.80860010091384</v>
      </c>
      <c r="G27" s="45">
        <f>G28+G29+G30</f>
        <v>6272.56</v>
      </c>
      <c r="H27" s="35">
        <f t="shared" si="3"/>
        <v>127.94951343630032</v>
      </c>
      <c r="I27" s="45">
        <f>I28+I29+I30</f>
        <v>1681.6000000000001</v>
      </c>
    </row>
    <row r="28" spans="1:9" ht="25.5">
      <c r="A28" s="3" t="s">
        <v>12</v>
      </c>
      <c r="B28" s="37">
        <v>21430.7</v>
      </c>
      <c r="C28" s="37">
        <v>9798.35</v>
      </c>
      <c r="D28" s="37">
        <v>7996.31</v>
      </c>
      <c r="E28" s="35">
        <f t="shared" si="0"/>
        <v>37.31240696757456</v>
      </c>
      <c r="F28" s="35">
        <f t="shared" si="2"/>
        <v>81.60874024708242</v>
      </c>
      <c r="G28" s="37">
        <v>6233.56</v>
      </c>
      <c r="H28" s="35">
        <f t="shared" si="3"/>
        <v>128.2783834598528</v>
      </c>
      <c r="I28" s="37">
        <v>1675.2</v>
      </c>
    </row>
    <row r="29" spans="1:9" ht="25.5">
      <c r="A29" s="5" t="s">
        <v>111</v>
      </c>
      <c r="B29" s="37">
        <v>58</v>
      </c>
      <c r="C29" s="37">
        <v>0</v>
      </c>
      <c r="D29" s="37">
        <v>29.4</v>
      </c>
      <c r="E29" s="35">
        <f t="shared" si="0"/>
        <v>50.689655172413794</v>
      </c>
      <c r="F29" s="35" t="e">
        <f t="shared" si="2"/>
        <v>#DIV/0!</v>
      </c>
      <c r="G29" s="37">
        <v>27</v>
      </c>
      <c r="H29" s="35">
        <f t="shared" si="3"/>
        <v>108.88888888888889</v>
      </c>
      <c r="I29" s="37">
        <v>6.4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0.26</v>
      </c>
      <c r="H31" s="35">
        <f t="shared" si="3"/>
        <v>-69.23076923076923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24653</v>
      </c>
      <c r="D34" s="45">
        <f>D35+D38+D39</f>
        <v>27786.01</v>
      </c>
      <c r="E34" s="35">
        <f aca="true" t="shared" si="4" ref="E34:E42">$D:$D/$B:$B*100</f>
        <v>47.35457977214047</v>
      </c>
      <c r="F34" s="35">
        <f aca="true" t="shared" si="5" ref="F34:F42">$D:$D/$C:$C*100</f>
        <v>112.70843305074432</v>
      </c>
      <c r="G34" s="45">
        <f>G35+G38+G39</f>
        <v>24191.8</v>
      </c>
      <c r="H34" s="35">
        <f aca="true" t="shared" si="6" ref="H34:H47">$D:$D/$G:$G*100</f>
        <v>114.85714167610513</v>
      </c>
      <c r="I34" s="45">
        <f>I35+I38+I39</f>
        <v>3813.03</v>
      </c>
    </row>
    <row r="35" spans="1:9" ht="84" customHeight="1">
      <c r="A35" s="1" t="s">
        <v>114</v>
      </c>
      <c r="B35" s="37">
        <f>B36+B37</f>
        <v>57151.5</v>
      </c>
      <c r="C35" s="37">
        <v>23199</v>
      </c>
      <c r="D35" s="37">
        <v>25913.12</v>
      </c>
      <c r="E35" s="35">
        <f t="shared" si="4"/>
        <v>45.341102158298554</v>
      </c>
      <c r="F35" s="35">
        <f t="shared" si="5"/>
        <v>111.6992973835079</v>
      </c>
      <c r="G35" s="37">
        <v>22690.92</v>
      </c>
      <c r="H35" s="35">
        <f t="shared" si="6"/>
        <v>114.20039381391322</v>
      </c>
      <c r="I35" s="37">
        <v>3813.55</v>
      </c>
    </row>
    <row r="36" spans="1:9" ht="81.75" customHeight="1">
      <c r="A36" s="1" t="s">
        <v>115</v>
      </c>
      <c r="B36" s="37">
        <v>35543.9</v>
      </c>
      <c r="C36" s="37">
        <v>13360</v>
      </c>
      <c r="D36" s="37">
        <v>15190.12</v>
      </c>
      <c r="E36" s="35">
        <f t="shared" si="4"/>
        <v>42.73622196776381</v>
      </c>
      <c r="F36" s="35">
        <f t="shared" si="5"/>
        <v>113.69850299401199</v>
      </c>
      <c r="G36" s="37">
        <v>12871.6</v>
      </c>
      <c r="H36" s="35">
        <f t="shared" si="6"/>
        <v>118.0126790764163</v>
      </c>
      <c r="I36" s="37">
        <v>1808.56</v>
      </c>
    </row>
    <row r="37" spans="1:9" ht="76.5">
      <c r="A37" s="3" t="s">
        <v>116</v>
      </c>
      <c r="B37" s="37">
        <v>21607.6</v>
      </c>
      <c r="C37" s="37">
        <v>9839.01</v>
      </c>
      <c r="D37" s="37">
        <v>10722.99</v>
      </c>
      <c r="E37" s="35">
        <f t="shared" si="4"/>
        <v>49.62601121827505</v>
      </c>
      <c r="F37" s="35">
        <f t="shared" si="5"/>
        <v>108.98444050773402</v>
      </c>
      <c r="G37" s="37">
        <v>9819.32</v>
      </c>
      <c r="H37" s="35">
        <f t="shared" si="6"/>
        <v>109.20297943238432</v>
      </c>
      <c r="I37" s="37">
        <v>2004.99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-0.52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788.1</v>
      </c>
      <c r="D40" s="36">
        <v>309.6</v>
      </c>
      <c r="E40" s="35">
        <f t="shared" si="4"/>
        <v>28.140338120341756</v>
      </c>
      <c r="F40" s="35">
        <f t="shared" si="5"/>
        <v>39.28435477731252</v>
      </c>
      <c r="G40" s="36">
        <v>914.16</v>
      </c>
      <c r="H40" s="35">
        <f t="shared" si="6"/>
        <v>33.86715673405094</v>
      </c>
      <c r="I40" s="36">
        <v>20.57</v>
      </c>
    </row>
    <row r="41" spans="1:9" ht="25.5">
      <c r="A41" s="12" t="s">
        <v>123</v>
      </c>
      <c r="B41" s="36">
        <v>3575.8</v>
      </c>
      <c r="C41" s="36">
        <v>1269.79</v>
      </c>
      <c r="D41" s="36">
        <v>2862.3</v>
      </c>
      <c r="E41" s="35">
        <f t="shared" si="4"/>
        <v>80.0464231780301</v>
      </c>
      <c r="F41" s="35">
        <f t="shared" si="5"/>
        <v>225.41522613975542</v>
      </c>
      <c r="G41" s="36">
        <v>390.23</v>
      </c>
      <c r="H41" s="35">
        <f t="shared" si="6"/>
        <v>733.490505599262</v>
      </c>
      <c r="I41" s="36">
        <v>1832.41</v>
      </c>
    </row>
    <row r="42" spans="1:9" ht="25.5">
      <c r="A42" s="8" t="s">
        <v>16</v>
      </c>
      <c r="B42" s="45">
        <f>B43+B44+B45</f>
        <v>1400</v>
      </c>
      <c r="C42" s="45">
        <f>C43+C44+C45</f>
        <v>966</v>
      </c>
      <c r="D42" s="45">
        <f>D43+D44+D45</f>
        <v>3309.52</v>
      </c>
      <c r="E42" s="35">
        <f t="shared" si="4"/>
        <v>236.39428571428573</v>
      </c>
      <c r="F42" s="35">
        <f t="shared" si="5"/>
        <v>342.600414078675</v>
      </c>
      <c r="G42" s="45">
        <f>G43+G44+G45</f>
        <v>2887.06</v>
      </c>
      <c r="H42" s="35">
        <f t="shared" si="6"/>
        <v>114.63287912270614</v>
      </c>
      <c r="I42" s="45">
        <f>I43+I44+I45</f>
        <v>580.24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6.35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427.78</v>
      </c>
      <c r="E44" s="35">
        <v>0</v>
      </c>
      <c r="F44" s="35">
        <v>0</v>
      </c>
      <c r="G44" s="37">
        <v>307.65</v>
      </c>
      <c r="H44" s="35">
        <f t="shared" si="6"/>
        <v>139.04761904761904</v>
      </c>
      <c r="I44" s="37">
        <v>7.75</v>
      </c>
    </row>
    <row r="45" spans="1:9" ht="12.75">
      <c r="A45" s="51" t="s">
        <v>118</v>
      </c>
      <c r="B45" s="37">
        <v>1400</v>
      </c>
      <c r="C45" s="37">
        <v>966</v>
      </c>
      <c r="D45" s="37">
        <v>2844.71</v>
      </c>
      <c r="E45" s="35">
        <f aca="true" t="shared" si="7" ref="E45:E53">$D:$D/$B:$B*100</f>
        <v>203.19357142857143</v>
      </c>
      <c r="F45" s="35">
        <f aca="true" t="shared" si="8" ref="F45:F51">$D:$D/$C:$C*100</f>
        <v>294.4834368530021</v>
      </c>
      <c r="G45" s="37">
        <v>2509.27</v>
      </c>
      <c r="H45" s="35">
        <f t="shared" si="6"/>
        <v>113.36803133979205</v>
      </c>
      <c r="I45" s="37">
        <v>566.14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5595.3</v>
      </c>
      <c r="D46" s="45">
        <f>D47+D48+D49+D50+D51+D52+D53+D55+D56+D57+D58+D54</f>
        <v>4641.83</v>
      </c>
      <c r="E46" s="35">
        <f t="shared" si="7"/>
        <v>42.11231571784985</v>
      </c>
      <c r="F46" s="35">
        <f t="shared" si="8"/>
        <v>82.95944810823369</v>
      </c>
      <c r="G46" s="45">
        <f>G47+G48+G49+G50+G51+G52+G53+G55+G56+G57+G58</f>
        <v>5374.630000000001</v>
      </c>
      <c r="H46" s="35">
        <f t="shared" si="6"/>
        <v>86.3655730720068</v>
      </c>
      <c r="I46" s="45">
        <f>I47+I48+I49+I50+I51+I52+I53+I55+I56+I57+I58</f>
        <v>730.53</v>
      </c>
    </row>
    <row r="47" spans="1:9" ht="25.5">
      <c r="A47" s="3" t="s">
        <v>18</v>
      </c>
      <c r="B47" s="37">
        <v>231.5</v>
      </c>
      <c r="C47" s="37">
        <v>97.55</v>
      </c>
      <c r="D47" s="37">
        <v>78.59</v>
      </c>
      <c r="E47" s="35">
        <f t="shared" si="7"/>
        <v>33.94816414686825</v>
      </c>
      <c r="F47" s="35">
        <f t="shared" si="8"/>
        <v>80.56381342901076</v>
      </c>
      <c r="G47" s="37">
        <v>99.03</v>
      </c>
      <c r="H47" s="35">
        <f t="shared" si="6"/>
        <v>79.35978996263758</v>
      </c>
      <c r="I47" s="37">
        <v>6.2</v>
      </c>
    </row>
    <row r="48" spans="1:9" ht="63.75">
      <c r="A48" s="3" t="s">
        <v>150</v>
      </c>
      <c r="B48" s="37">
        <v>140</v>
      </c>
      <c r="C48" s="37">
        <v>63</v>
      </c>
      <c r="D48" s="37">
        <v>117.05</v>
      </c>
      <c r="E48" s="35">
        <f t="shared" si="7"/>
        <v>83.60714285714286</v>
      </c>
      <c r="F48" s="35">
        <f t="shared" si="8"/>
        <v>185.7936507936508</v>
      </c>
      <c r="G48" s="37">
        <v>20.9</v>
      </c>
      <c r="H48" s="35">
        <v>0</v>
      </c>
      <c r="I48" s="37">
        <v>35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87.9</v>
      </c>
      <c r="E49" s="35">
        <f t="shared" si="7"/>
        <v>146.5</v>
      </c>
      <c r="F49" s="35">
        <f t="shared" si="8"/>
        <v>676.1538461538462</v>
      </c>
      <c r="G49" s="37">
        <v>45.73</v>
      </c>
      <c r="H49" s="35">
        <f>$D:$D/$G:$G*100</f>
        <v>192.2151760332386</v>
      </c>
      <c r="I49" s="37">
        <v>20.27</v>
      </c>
    </row>
    <row r="50" spans="1:9" ht="38.25">
      <c r="A50" s="3" t="s">
        <v>19</v>
      </c>
      <c r="B50" s="37">
        <v>447</v>
      </c>
      <c r="C50" s="37">
        <v>208.5</v>
      </c>
      <c r="D50" s="37">
        <v>239.55</v>
      </c>
      <c r="E50" s="35">
        <f t="shared" si="7"/>
        <v>53.59060402684565</v>
      </c>
      <c r="F50" s="35">
        <f t="shared" si="8"/>
        <v>114.89208633093526</v>
      </c>
      <c r="G50" s="37">
        <v>277.56</v>
      </c>
      <c r="H50" s="35">
        <f>$D:$D/$G:$G*100</f>
        <v>86.305663640294</v>
      </c>
      <c r="I50" s="37">
        <v>43.61</v>
      </c>
    </row>
    <row r="51" spans="1:9" ht="63.75">
      <c r="A51" s="3" t="s">
        <v>20</v>
      </c>
      <c r="B51" s="37">
        <v>2332</v>
      </c>
      <c r="C51" s="37">
        <v>1356.6</v>
      </c>
      <c r="D51" s="37">
        <v>1181.46</v>
      </c>
      <c r="E51" s="35">
        <f t="shared" si="7"/>
        <v>50.662950257289886</v>
      </c>
      <c r="F51" s="35">
        <f t="shared" si="8"/>
        <v>87.08978328173376</v>
      </c>
      <c r="G51" s="37">
        <v>1321.26</v>
      </c>
      <c r="H51" s="35">
        <f>$D:$D/$G:$G*100</f>
        <v>89.4191907724445</v>
      </c>
      <c r="I51" s="37">
        <v>124.17</v>
      </c>
    </row>
    <row r="52" spans="1:9" ht="25.5">
      <c r="A52" s="3" t="s">
        <v>21</v>
      </c>
      <c r="B52" s="37">
        <v>0</v>
      </c>
      <c r="C52" s="37">
        <v>0</v>
      </c>
      <c r="D52" s="37">
        <v>20.86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15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3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2159.55</v>
      </c>
      <c r="D56" s="37">
        <v>1389.82</v>
      </c>
      <c r="E56" s="35">
        <f t="shared" si="9"/>
        <v>32.527148474068525</v>
      </c>
      <c r="F56" s="35">
        <f t="shared" si="10"/>
        <v>64.35692621147923</v>
      </c>
      <c r="G56" s="37">
        <v>2220.61</v>
      </c>
      <c r="H56" s="35">
        <v>0</v>
      </c>
      <c r="I56" s="37">
        <v>155.18</v>
      </c>
    </row>
    <row r="57" spans="1:9" ht="63.75">
      <c r="A57" s="3" t="s">
        <v>95</v>
      </c>
      <c r="B57" s="37">
        <v>17</v>
      </c>
      <c r="C57" s="37">
        <v>11.8</v>
      </c>
      <c r="D57" s="37">
        <v>8.68</v>
      </c>
      <c r="E57" s="35">
        <f t="shared" si="9"/>
        <v>51.05882352941177</v>
      </c>
      <c r="F57" s="35">
        <f t="shared" si="10"/>
        <v>73.5593220338983</v>
      </c>
      <c r="G57" s="37">
        <v>11.8</v>
      </c>
      <c r="H57" s="35">
        <v>0</v>
      </c>
      <c r="I57" s="37">
        <v>0.5</v>
      </c>
    </row>
    <row r="58" spans="1:9" ht="38.25">
      <c r="A58" s="3" t="s">
        <v>23</v>
      </c>
      <c r="B58" s="37">
        <v>3331.2</v>
      </c>
      <c r="C58" s="37">
        <v>1494.3</v>
      </c>
      <c r="D58" s="37">
        <v>1513.33</v>
      </c>
      <c r="E58" s="35">
        <f t="shared" si="9"/>
        <v>45.42897454370797</v>
      </c>
      <c r="F58" s="35">
        <f t="shared" si="10"/>
        <v>101.27350598942648</v>
      </c>
      <c r="G58" s="37">
        <v>1201.44</v>
      </c>
      <c r="H58" s="35">
        <f>$D:$D/$G:$G*100</f>
        <v>125.95968171527498</v>
      </c>
      <c r="I58" s="37">
        <v>327.6</v>
      </c>
    </row>
    <row r="59" spans="1:9" ht="12.75">
      <c r="A59" s="6" t="s">
        <v>24</v>
      </c>
      <c r="B59" s="36">
        <v>130</v>
      </c>
      <c r="C59" s="36">
        <v>64.4</v>
      </c>
      <c r="D59" s="36">
        <v>789.98</v>
      </c>
      <c r="E59" s="35">
        <f t="shared" si="9"/>
        <v>607.6769230769231</v>
      </c>
      <c r="F59" s="35">
        <f t="shared" si="10"/>
        <v>1226.6770186335402</v>
      </c>
      <c r="G59" s="36">
        <v>399.68</v>
      </c>
      <c r="H59" s="35">
        <f>$D:$D/$G:$G*100</f>
        <v>197.6531224979984</v>
      </c>
      <c r="I59" s="36">
        <v>48.53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179259.28</v>
      </c>
      <c r="D60" s="45">
        <f>D7+D15+D20+D24+D27+D31+D34+D40+D41+D42+D59+D46</f>
        <v>177740.84</v>
      </c>
      <c r="E60" s="35">
        <f t="shared" si="9"/>
        <v>43.899428450617314</v>
      </c>
      <c r="F60" s="35">
        <f t="shared" si="10"/>
        <v>99.15293646164372</v>
      </c>
      <c r="G60" s="45">
        <f>G7+G15+G20+G24+G27+G31+G34+G40+G41+G42+G59+G46</f>
        <v>189847.55</v>
      </c>
      <c r="H60" s="35">
        <f>$D:$D/$G:$G*100</f>
        <v>93.62293060932312</v>
      </c>
      <c r="I60" s="45">
        <f>I7+I15+I20+I24+I27+I31+I34+I40+I41+I42+I59+I46</f>
        <v>28345.999999999996</v>
      </c>
    </row>
    <row r="61" spans="1:9" ht="12.75">
      <c r="A61" s="8" t="s">
        <v>26</v>
      </c>
      <c r="B61" s="45">
        <f>B62+B67</f>
        <v>1373230.53</v>
      </c>
      <c r="C61" s="45">
        <f>C62+C67</f>
        <v>728474.69</v>
      </c>
      <c r="D61" s="45">
        <f>D62+D67</f>
        <v>708433.61</v>
      </c>
      <c r="E61" s="35">
        <f t="shared" si="9"/>
        <v>51.58883337672372</v>
      </c>
      <c r="F61" s="35">
        <f t="shared" si="10"/>
        <v>97.24889824243586</v>
      </c>
      <c r="G61" s="45">
        <f>G62+G67</f>
        <v>682635.42</v>
      </c>
      <c r="H61" s="35">
        <f>$D:$D/$G:$G*100</f>
        <v>103.77920471809094</v>
      </c>
      <c r="I61" s="45">
        <f>I62+I67</f>
        <v>166813.55</v>
      </c>
    </row>
    <row r="62" spans="1:9" ht="25.5">
      <c r="A62" s="8" t="s">
        <v>27</v>
      </c>
      <c r="B62" s="45">
        <f>B63+B64+B65+B66</f>
        <v>1376229.42</v>
      </c>
      <c r="C62" s="45">
        <f>C63+C64+C65+C66</f>
        <v>731473.58</v>
      </c>
      <c r="D62" s="45">
        <f>D63+D64+D65+D66</f>
        <v>712079.73</v>
      </c>
      <c r="E62" s="35">
        <f t="shared" si="9"/>
        <v>51.74135356007722</v>
      </c>
      <c r="F62" s="35">
        <f t="shared" si="10"/>
        <v>97.34866022092008</v>
      </c>
      <c r="G62" s="45">
        <f>G63+G64+G65+G66</f>
        <v>690669.79</v>
      </c>
      <c r="H62" s="35">
        <f>$D:$D/$G:$G*100</f>
        <v>103.09988076936156</v>
      </c>
      <c r="I62" s="45">
        <f>I63+I64+I65+I66</f>
        <v>166834.93</v>
      </c>
    </row>
    <row r="63" spans="1:9" ht="12.75">
      <c r="A63" s="3" t="s">
        <v>28</v>
      </c>
      <c r="B63" s="37">
        <v>276586.7</v>
      </c>
      <c r="C63" s="37">
        <v>206712.71</v>
      </c>
      <c r="D63" s="37">
        <v>206712.7</v>
      </c>
      <c r="E63" s="35">
        <f t="shared" si="9"/>
        <v>74.73703543952041</v>
      </c>
      <c r="F63" s="35">
        <f t="shared" si="10"/>
        <v>99.99999516236811</v>
      </c>
      <c r="G63" s="37">
        <v>166054.1</v>
      </c>
      <c r="H63" s="35">
        <v>0</v>
      </c>
      <c r="I63" s="37">
        <v>44462</v>
      </c>
    </row>
    <row r="64" spans="1:9" ht="12.75">
      <c r="A64" s="3" t="s">
        <v>29</v>
      </c>
      <c r="B64" s="37">
        <v>458360.82</v>
      </c>
      <c r="C64" s="37">
        <v>189758.62</v>
      </c>
      <c r="D64" s="37">
        <v>183249.9</v>
      </c>
      <c r="E64" s="35">
        <f t="shared" si="9"/>
        <v>39.97939876274765</v>
      </c>
      <c r="F64" s="35">
        <f t="shared" si="10"/>
        <v>96.5700003509722</v>
      </c>
      <c r="G64" s="37">
        <v>75089.21</v>
      </c>
      <c r="H64" s="35">
        <v>0</v>
      </c>
      <c r="I64" s="37">
        <v>46799.69</v>
      </c>
    </row>
    <row r="65" spans="1:9" ht="12.75">
      <c r="A65" s="3" t="s">
        <v>30</v>
      </c>
      <c r="B65" s="37">
        <v>641274.4</v>
      </c>
      <c r="C65" s="37">
        <v>335002.25</v>
      </c>
      <c r="D65" s="37">
        <v>322117.13</v>
      </c>
      <c r="E65" s="35">
        <f t="shared" si="9"/>
        <v>50.23077952277527</v>
      </c>
      <c r="F65" s="35">
        <f t="shared" si="10"/>
        <v>96.15372135560284</v>
      </c>
      <c r="G65" s="37">
        <v>448458.8</v>
      </c>
      <c r="H65" s="35">
        <f>$D:$D/$G:$G*100</f>
        <v>71.82758594546478</v>
      </c>
      <c r="I65" s="37">
        <v>75573.24</v>
      </c>
    </row>
    <row r="66" spans="1:9" ht="24.75" customHeight="1">
      <c r="A66" s="3" t="s">
        <v>31</v>
      </c>
      <c r="B66" s="37">
        <v>7.5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-3646.12</v>
      </c>
      <c r="E67" s="35">
        <f t="shared" si="9"/>
        <v>121.58231879128611</v>
      </c>
      <c r="F67" s="35">
        <v>0</v>
      </c>
      <c r="G67" s="36">
        <v>-8034.37</v>
      </c>
      <c r="H67" s="35">
        <f>$D:$D/$G:$G*100</f>
        <v>45.381529603441216</v>
      </c>
      <c r="I67" s="36">
        <v>-21.38</v>
      </c>
    </row>
    <row r="68" spans="1:9" ht="12.75">
      <c r="A68" s="6" t="s">
        <v>32</v>
      </c>
      <c r="B68" s="45">
        <f>B61+B60</f>
        <v>1778112.4300000002</v>
      </c>
      <c r="C68" s="45">
        <f>C61+C60</f>
        <v>907733.97</v>
      </c>
      <c r="D68" s="45">
        <f>D61+D60</f>
        <v>886174.45</v>
      </c>
      <c r="E68" s="35">
        <f t="shared" si="9"/>
        <v>49.837931226879725</v>
      </c>
      <c r="F68" s="35">
        <f>$D:$D/$C:$C*100</f>
        <v>97.62490765879348</v>
      </c>
      <c r="G68" s="45">
        <f>G61+G60</f>
        <v>872482.97</v>
      </c>
      <c r="H68" s="35">
        <f>$D:$D/$G:$G*100</f>
        <v>101.56925469846134</v>
      </c>
      <c r="I68" s="45">
        <f>I61+I60</f>
        <v>195159.55</v>
      </c>
    </row>
    <row r="69" spans="1:9" ht="12.75">
      <c r="A69" s="64" t="s">
        <v>34</v>
      </c>
      <c r="B69" s="65"/>
      <c r="C69" s="65"/>
      <c r="D69" s="65"/>
      <c r="E69" s="65"/>
      <c r="F69" s="65"/>
      <c r="G69" s="65"/>
      <c r="H69" s="65"/>
      <c r="I69" s="66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30585.4</v>
      </c>
      <c r="D70" s="45">
        <f>D71+D72+D73+D74+D75+D76+D77+D78</f>
        <v>29543.399999999998</v>
      </c>
      <c r="E70" s="35">
        <f>$D:$D/$B:$B*100</f>
        <v>45.6598393434642</v>
      </c>
      <c r="F70" s="35">
        <f>$D:$D/$C:$C*100</f>
        <v>96.59314574927905</v>
      </c>
      <c r="G70" s="45">
        <f>G71+G72+G73+G74+G75+G76+G77+G78</f>
        <v>31080.3</v>
      </c>
      <c r="H70" s="35">
        <f>$D:$D/$G:$G*100</f>
        <v>95.05506703603247</v>
      </c>
      <c r="I70" s="45">
        <f>I71+I72+I73+I74+I75+I76+I77+I78</f>
        <v>5632.274999999999</v>
      </c>
    </row>
    <row r="71" spans="1:9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593.5</v>
      </c>
      <c r="H71" s="38">
        <f>$D:$D/$G:$G*100</f>
        <v>0</v>
      </c>
      <c r="I71" s="46">
        <f>D71-Май!D71</f>
        <v>0</v>
      </c>
    </row>
    <row r="72" spans="1:9" ht="12.75">
      <c r="A72" s="14" t="s">
        <v>37</v>
      </c>
      <c r="B72" s="46">
        <v>5370.5</v>
      </c>
      <c r="C72" s="46">
        <v>2261.8</v>
      </c>
      <c r="D72" s="46">
        <v>2054.6</v>
      </c>
      <c r="E72" s="38">
        <f>$D:$D/$B:$B*100</f>
        <v>38.25714551717717</v>
      </c>
      <c r="F72" s="38">
        <f>$D:$D/$C:$C*100</f>
        <v>90.83915465558403</v>
      </c>
      <c r="G72" s="46">
        <v>2585.6</v>
      </c>
      <c r="H72" s="38">
        <f>$D:$D/$G:$G*100</f>
        <v>79.4631806930693</v>
      </c>
      <c r="I72" s="46">
        <f>D72-Май!D72</f>
        <v>379.4499999999998</v>
      </c>
    </row>
    <row r="73" spans="1:9" ht="25.5">
      <c r="A73" s="14" t="s">
        <v>38</v>
      </c>
      <c r="B73" s="46">
        <v>35384.24</v>
      </c>
      <c r="C73" s="46">
        <v>17431.9</v>
      </c>
      <c r="D73" s="46">
        <v>17053.1</v>
      </c>
      <c r="E73" s="38">
        <f>$D:$D/$B:$B*100</f>
        <v>48.19405475432001</v>
      </c>
      <c r="F73" s="38">
        <f>$D:$D/$C:$C*100</f>
        <v>97.82697238969934</v>
      </c>
      <c r="G73" s="46">
        <v>17283.9</v>
      </c>
      <c r="H73" s="38">
        <f>$D:$D/$G:$G*100</f>
        <v>98.66465323219875</v>
      </c>
      <c r="I73" s="46">
        <f>D73-Май!D73</f>
        <v>3155.0099999999984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D74-Май!D74</f>
        <v>0</v>
      </c>
    </row>
    <row r="75" spans="1:9" ht="25.5">
      <c r="A75" s="3" t="s">
        <v>39</v>
      </c>
      <c r="B75" s="46">
        <v>10138.64</v>
      </c>
      <c r="C75" s="46">
        <v>5195.5</v>
      </c>
      <c r="D75" s="46">
        <v>5159</v>
      </c>
      <c r="E75" s="38">
        <f>$D:$D/$B:$B*100</f>
        <v>50.884536782053615</v>
      </c>
      <c r="F75" s="38">
        <f>$D:$D/$C:$C*100</f>
        <v>99.29746896352613</v>
      </c>
      <c r="G75" s="46">
        <v>4287.5</v>
      </c>
      <c r="H75" s="38">
        <f>$D:$D/$G:$G*100</f>
        <v>120.3265306122449</v>
      </c>
      <c r="I75" s="46">
        <f>D75-Май!D75</f>
        <v>998.2200000000003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D76-Май!D76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D77-Май!D77</f>
        <v>0</v>
      </c>
    </row>
    <row r="78" spans="1:9" ht="12.75">
      <c r="A78" s="3" t="s">
        <v>42</v>
      </c>
      <c r="B78" s="46">
        <v>12581.4</v>
      </c>
      <c r="C78" s="46">
        <v>5696.2</v>
      </c>
      <c r="D78" s="46">
        <v>5276.7</v>
      </c>
      <c r="E78" s="38">
        <f>$D:$D/$B:$B*100</f>
        <v>41.94048357098574</v>
      </c>
      <c r="F78" s="38">
        <f>$D:$D/$C:$C*100</f>
        <v>92.63544117130719</v>
      </c>
      <c r="G78" s="46">
        <v>6329.8</v>
      </c>
      <c r="H78" s="38">
        <f>$D:$D/$G:$G*100</f>
        <v>83.36282346993585</v>
      </c>
      <c r="I78" s="46">
        <f>D78-Май!D78</f>
        <v>1099.5950000000003</v>
      </c>
    </row>
    <row r="79" spans="1:9" ht="12.75">
      <c r="A79" s="13" t="s">
        <v>43</v>
      </c>
      <c r="B79" s="36">
        <v>235.3</v>
      </c>
      <c r="C79" s="36">
        <v>123.1</v>
      </c>
      <c r="D79" s="36">
        <v>116.4</v>
      </c>
      <c r="E79" s="35">
        <f>$D:$D/$B:$B*100</f>
        <v>49.468763280917976</v>
      </c>
      <c r="F79" s="35">
        <f>$D:$D/$C:$C*100</f>
        <v>94.55727051177905</v>
      </c>
      <c r="G79" s="36">
        <v>74.7</v>
      </c>
      <c r="H79" s="35">
        <f>$D:$D/$G:$G*100</f>
        <v>155.82329317269077</v>
      </c>
      <c r="I79" s="45">
        <f>D79-Май!D79</f>
        <v>33.11</v>
      </c>
    </row>
    <row r="80" spans="1:9" ht="25.5">
      <c r="A80" s="15" t="s">
        <v>44</v>
      </c>
      <c r="B80" s="36">
        <v>2045.473</v>
      </c>
      <c r="C80" s="36">
        <v>1130.8</v>
      </c>
      <c r="D80" s="36">
        <v>1098.5</v>
      </c>
      <c r="E80" s="35">
        <f>$D:$D/$B:$B*100</f>
        <v>53.703959915383884</v>
      </c>
      <c r="F80" s="35">
        <f>$D:$D/$C:$C*100</f>
        <v>97.14361513972409</v>
      </c>
      <c r="G80" s="36">
        <v>947.8</v>
      </c>
      <c r="H80" s="35">
        <f>$D:$D/$G:$G*100</f>
        <v>115.89997889850181</v>
      </c>
      <c r="I80" s="45">
        <f>D80-Май!D80</f>
        <v>295.58000000000004</v>
      </c>
    </row>
    <row r="81" spans="1:9" ht="12.75">
      <c r="A81" s="13" t="s">
        <v>45</v>
      </c>
      <c r="B81" s="45">
        <f>B82+B83+B84+B85+B86</f>
        <v>128708.1</v>
      </c>
      <c r="C81" s="45">
        <f>C82+C83+C84+C85+C86</f>
        <v>40916.2</v>
      </c>
      <c r="D81" s="45">
        <f>D82+D83+D84+D85+D86</f>
        <v>31675.300000000003</v>
      </c>
      <c r="E81" s="35">
        <f>$D:$D/$B:$B*100</f>
        <v>24.6101838190448</v>
      </c>
      <c r="F81" s="35">
        <f>$D:$D/$C:$C*100</f>
        <v>77.41505809434895</v>
      </c>
      <c r="G81" s="45">
        <f>G82+G83+G84+G85+G86</f>
        <v>26078.329999999998</v>
      </c>
      <c r="H81" s="35">
        <f>$D:$D/$G:$G*100</f>
        <v>121.46214884158613</v>
      </c>
      <c r="I81" s="45">
        <f>I82+I83+I84+I85+I86</f>
        <v>10597.810000000001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D82-Май!D82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D83-Май!D83</f>
        <v>0</v>
      </c>
    </row>
    <row r="84" spans="1:9" ht="12.75">
      <c r="A84" s="14" t="s">
        <v>46</v>
      </c>
      <c r="B84" s="46">
        <v>12996</v>
      </c>
      <c r="C84" s="46">
        <v>5373.7</v>
      </c>
      <c r="D84" s="46">
        <v>5373.7</v>
      </c>
      <c r="E84" s="38">
        <f aca="true" t="shared" si="11" ref="E84:E109">$D:$D/$B:$B*100</f>
        <v>41.34887657740843</v>
      </c>
      <c r="F84" s="38">
        <f aca="true" t="shared" si="12" ref="F84:F99">$D:$D/$C:$C*100</f>
        <v>100</v>
      </c>
      <c r="G84" s="46">
        <v>3463.83</v>
      </c>
      <c r="H84" s="38">
        <f>$D:$D/$G:$G*100</f>
        <v>155.13752118319894</v>
      </c>
      <c r="I84" s="46">
        <f>D84-Май!D84</f>
        <v>1103.4899999999998</v>
      </c>
    </row>
    <row r="85" spans="1:9" ht="12.75">
      <c r="A85" s="16" t="s">
        <v>89</v>
      </c>
      <c r="B85" s="37">
        <v>104840.6</v>
      </c>
      <c r="C85" s="37">
        <v>30060.5</v>
      </c>
      <c r="D85" s="37">
        <v>21687.5</v>
      </c>
      <c r="E85" s="38">
        <f t="shared" si="11"/>
        <v>20.68616547406253</v>
      </c>
      <c r="F85" s="38">
        <f t="shared" si="12"/>
        <v>72.14617188669517</v>
      </c>
      <c r="G85" s="37">
        <v>18197.2</v>
      </c>
      <c r="H85" s="38">
        <f>$D:$D/$G:$G*100</f>
        <v>119.18042336183588</v>
      </c>
      <c r="I85" s="46">
        <f>D85-Май!D85</f>
        <v>8752.92</v>
      </c>
    </row>
    <row r="86" spans="1:9" ht="12.75">
      <c r="A86" s="14" t="s">
        <v>47</v>
      </c>
      <c r="B86" s="46">
        <v>10871.5</v>
      </c>
      <c r="C86" s="46">
        <v>5482</v>
      </c>
      <c r="D86" s="46">
        <v>4614.1</v>
      </c>
      <c r="E86" s="38">
        <f t="shared" si="11"/>
        <v>42.44216529457756</v>
      </c>
      <c r="F86" s="38">
        <f t="shared" si="12"/>
        <v>84.1681867931412</v>
      </c>
      <c r="G86" s="46">
        <v>4417.3</v>
      </c>
      <c r="H86" s="38">
        <f>$D:$D/$G:$G*100</f>
        <v>104.45521019627375</v>
      </c>
      <c r="I86" s="46">
        <f>D86-Май!D86</f>
        <v>741.4000000000005</v>
      </c>
    </row>
    <row r="87" spans="1:9" ht="12.75">
      <c r="A87" s="13" t="s">
        <v>48</v>
      </c>
      <c r="B87" s="45">
        <f>B88+B89+B90+B91</f>
        <v>278874.15</v>
      </c>
      <c r="C87" s="45">
        <f>C88+C89+C90+C91</f>
        <v>182785.2</v>
      </c>
      <c r="D87" s="45">
        <f>D88+D89+D90+D91</f>
        <v>171764.69999999998</v>
      </c>
      <c r="E87" s="35">
        <f t="shared" si="11"/>
        <v>61.59219131640562</v>
      </c>
      <c r="F87" s="35">
        <f t="shared" si="12"/>
        <v>93.97079194595622</v>
      </c>
      <c r="G87" s="45">
        <f>G88+G89+G90+G91</f>
        <v>27403.1</v>
      </c>
      <c r="H87" s="35">
        <f>$D:$D/$G:$G*100</f>
        <v>626.8075509705106</v>
      </c>
      <c r="I87" s="45">
        <f>I88+I89+I90+I91</f>
        <v>44900.95999999999</v>
      </c>
    </row>
    <row r="88" spans="1:9" ht="12.75">
      <c r="A88" s="14" t="s">
        <v>49</v>
      </c>
      <c r="B88" s="46">
        <v>191305.1</v>
      </c>
      <c r="C88" s="46">
        <v>137972.9</v>
      </c>
      <c r="D88" s="46">
        <v>137972.9</v>
      </c>
      <c r="E88" s="38">
        <f t="shared" si="11"/>
        <v>72.12191415701933</v>
      </c>
      <c r="F88" s="38">
        <f t="shared" si="12"/>
        <v>100</v>
      </c>
      <c r="G88" s="46">
        <v>0</v>
      </c>
      <c r="H88" s="38">
        <v>0</v>
      </c>
      <c r="I88" s="46">
        <f>D88-Май!D88</f>
        <v>38897.76999999999</v>
      </c>
    </row>
    <row r="89" spans="1:9" ht="12.75">
      <c r="A89" s="14" t="s">
        <v>50</v>
      </c>
      <c r="B89" s="46">
        <v>22949.91</v>
      </c>
      <c r="C89" s="46">
        <v>7262.7</v>
      </c>
      <c r="D89" s="46">
        <v>2246</v>
      </c>
      <c r="E89" s="38">
        <f t="shared" si="11"/>
        <v>9.786530753279642</v>
      </c>
      <c r="F89" s="38">
        <f t="shared" si="12"/>
        <v>30.92513803406447</v>
      </c>
      <c r="G89" s="46">
        <v>4660.8</v>
      </c>
      <c r="H89" s="38">
        <v>0</v>
      </c>
      <c r="I89" s="46">
        <f>D89-Май!D89</f>
        <v>2243.72</v>
      </c>
    </row>
    <row r="90" spans="1:9" ht="12.75">
      <c r="A90" s="14" t="s">
        <v>51</v>
      </c>
      <c r="B90" s="46">
        <v>33178.75</v>
      </c>
      <c r="C90" s="46">
        <v>15132.2</v>
      </c>
      <c r="D90" s="46">
        <v>9608.3</v>
      </c>
      <c r="E90" s="38">
        <f t="shared" si="11"/>
        <v>28.95919828203293</v>
      </c>
      <c r="F90" s="38">
        <f t="shared" si="12"/>
        <v>63.495724349400604</v>
      </c>
      <c r="G90" s="46">
        <v>12307.9</v>
      </c>
      <c r="H90" s="38">
        <f aca="true" t="shared" si="13" ref="H90:H99">$D:$D/$G:$G*100</f>
        <v>78.06612013422273</v>
      </c>
      <c r="I90" s="46">
        <f>D90-Май!D90</f>
        <v>1688.9599999999991</v>
      </c>
    </row>
    <row r="91" spans="1:9" ht="12.75">
      <c r="A91" s="14" t="s">
        <v>52</v>
      </c>
      <c r="B91" s="46">
        <v>31440.39</v>
      </c>
      <c r="C91" s="46">
        <v>22417.4</v>
      </c>
      <c r="D91" s="46">
        <v>21937.5</v>
      </c>
      <c r="E91" s="38">
        <f t="shared" si="11"/>
        <v>69.77489783046585</v>
      </c>
      <c r="F91" s="38">
        <f t="shared" si="12"/>
        <v>97.85925218803251</v>
      </c>
      <c r="G91" s="46">
        <v>10434.4</v>
      </c>
      <c r="H91" s="38">
        <f t="shared" si="13"/>
        <v>210.2420838764088</v>
      </c>
      <c r="I91" s="46">
        <f>D91-Май!D91</f>
        <v>2070.5099999999984</v>
      </c>
    </row>
    <row r="92" spans="1:9" ht="12.75">
      <c r="A92" s="17" t="s">
        <v>53</v>
      </c>
      <c r="B92" s="45">
        <f>B93+B94+B95+B96</f>
        <v>991524.6200000001</v>
      </c>
      <c r="C92" s="45">
        <f>C93+C94+C95+C96</f>
        <v>535511.8</v>
      </c>
      <c r="D92" s="45">
        <f>D93+D94+D95+D96</f>
        <v>507069.9</v>
      </c>
      <c r="E92" s="35">
        <f t="shared" si="11"/>
        <v>51.14042453126378</v>
      </c>
      <c r="F92" s="35">
        <f t="shared" si="12"/>
        <v>94.68883785567377</v>
      </c>
      <c r="G92" s="45">
        <f>G93+G94+G95+G96</f>
        <v>520801.1</v>
      </c>
      <c r="H92" s="35">
        <f t="shared" si="13"/>
        <v>97.3634464289726</v>
      </c>
      <c r="I92" s="45">
        <f>I93+I94+I95+I96</f>
        <v>122122.06999999998</v>
      </c>
    </row>
    <row r="93" spans="1:9" ht="12.75">
      <c r="A93" s="14" t="s">
        <v>54</v>
      </c>
      <c r="B93" s="46">
        <v>373215.9</v>
      </c>
      <c r="C93" s="46">
        <f>189470.5+0.2</f>
        <v>189470.7</v>
      </c>
      <c r="D93" s="46">
        <f>181090.6+0.1</f>
        <v>181090.7</v>
      </c>
      <c r="E93" s="38">
        <f t="shared" si="11"/>
        <v>48.521700174081545</v>
      </c>
      <c r="F93" s="38">
        <f t="shared" si="12"/>
        <v>95.57715256237508</v>
      </c>
      <c r="G93" s="46">
        <f>165531.8-0.1</f>
        <v>165531.69999999998</v>
      </c>
      <c r="H93" s="38">
        <f t="shared" si="13"/>
        <v>109.39940808920589</v>
      </c>
      <c r="I93" s="46">
        <f>D93-Май!D93</f>
        <v>35202.16</v>
      </c>
    </row>
    <row r="94" spans="1:9" ht="12.75">
      <c r="A94" s="14" t="s">
        <v>55</v>
      </c>
      <c r="B94" s="46">
        <v>542546.3</v>
      </c>
      <c r="C94" s="46">
        <v>305635.3</v>
      </c>
      <c r="D94" s="46">
        <v>289942.3</v>
      </c>
      <c r="E94" s="38">
        <f t="shared" si="11"/>
        <v>53.44102429599096</v>
      </c>
      <c r="F94" s="38">
        <f t="shared" si="12"/>
        <v>94.86544911533453</v>
      </c>
      <c r="G94" s="46">
        <v>315859</v>
      </c>
      <c r="H94" s="38">
        <f t="shared" si="13"/>
        <v>91.79485150019471</v>
      </c>
      <c r="I94" s="46">
        <f>D94-Май!D94</f>
        <v>75150.25999999998</v>
      </c>
    </row>
    <row r="95" spans="1:9" ht="12.75">
      <c r="A95" s="14" t="s">
        <v>56</v>
      </c>
      <c r="B95" s="46">
        <v>26033.3</v>
      </c>
      <c r="C95" s="46">
        <v>16925.9</v>
      </c>
      <c r="D95" s="46">
        <v>13670.7</v>
      </c>
      <c r="E95" s="38">
        <f t="shared" si="11"/>
        <v>52.51235917075439</v>
      </c>
      <c r="F95" s="38">
        <f t="shared" si="12"/>
        <v>80.76793553075464</v>
      </c>
      <c r="G95" s="46">
        <v>18537.2</v>
      </c>
      <c r="H95" s="38">
        <f t="shared" si="13"/>
        <v>73.7473836393846</v>
      </c>
      <c r="I95" s="46">
        <f>D95-Май!D95</f>
        <v>7687.39</v>
      </c>
    </row>
    <row r="96" spans="1:9" ht="12.75">
      <c r="A96" s="14" t="s">
        <v>57</v>
      </c>
      <c r="B96" s="46">
        <v>49729.12</v>
      </c>
      <c r="C96" s="46">
        <v>23479.9</v>
      </c>
      <c r="D96" s="37">
        <v>22366.2</v>
      </c>
      <c r="E96" s="38">
        <f t="shared" si="11"/>
        <v>44.976062315198824</v>
      </c>
      <c r="F96" s="38">
        <f t="shared" si="12"/>
        <v>95.25679410900388</v>
      </c>
      <c r="G96" s="37">
        <v>20873.2</v>
      </c>
      <c r="H96" s="38">
        <f t="shared" si="13"/>
        <v>107.15271256922752</v>
      </c>
      <c r="I96" s="46">
        <f>D96-Май!D96</f>
        <v>4082.260000000002</v>
      </c>
    </row>
    <row r="97" spans="1:9" ht="25.5">
      <c r="A97" s="17" t="s">
        <v>58</v>
      </c>
      <c r="B97" s="45">
        <f>B98+B99</f>
        <v>147438.26</v>
      </c>
      <c r="C97" s="45">
        <f>C98+C99</f>
        <v>66565</v>
      </c>
      <c r="D97" s="45">
        <f>D98+D99</f>
        <v>44389</v>
      </c>
      <c r="E97" s="35">
        <f t="shared" si="11"/>
        <v>30.106839296665598</v>
      </c>
      <c r="F97" s="35">
        <f t="shared" si="12"/>
        <v>66.68519492225644</v>
      </c>
      <c r="G97" s="45">
        <f>G98+G99</f>
        <v>43921</v>
      </c>
      <c r="H97" s="35">
        <f t="shared" si="13"/>
        <v>101.06554950934633</v>
      </c>
      <c r="I97" s="45">
        <f>I98+I99</f>
        <v>9031.45</v>
      </c>
    </row>
    <row r="98" spans="1:9" ht="12.75">
      <c r="A98" s="14" t="s">
        <v>59</v>
      </c>
      <c r="B98" s="46">
        <v>134244.9</v>
      </c>
      <c r="C98" s="46">
        <v>60718</v>
      </c>
      <c r="D98" s="46">
        <v>38574.6</v>
      </c>
      <c r="E98" s="38">
        <f t="shared" si="11"/>
        <v>28.734499411150814</v>
      </c>
      <c r="F98" s="38">
        <f t="shared" si="12"/>
        <v>63.53074870713792</v>
      </c>
      <c r="G98" s="46">
        <v>38514.7</v>
      </c>
      <c r="H98" s="38">
        <f t="shared" si="13"/>
        <v>100.15552503329899</v>
      </c>
      <c r="I98" s="46">
        <f>D98-Май!D98</f>
        <v>7875.68</v>
      </c>
    </row>
    <row r="99" spans="1:9" ht="25.5">
      <c r="A99" s="14" t="s">
        <v>60</v>
      </c>
      <c r="B99" s="46">
        <v>13193.36</v>
      </c>
      <c r="C99" s="46">
        <v>5847</v>
      </c>
      <c r="D99" s="46">
        <v>5814.4</v>
      </c>
      <c r="E99" s="38">
        <f t="shared" si="11"/>
        <v>44.07065372278176</v>
      </c>
      <c r="F99" s="38">
        <f t="shared" si="12"/>
        <v>99.44244911920642</v>
      </c>
      <c r="G99" s="46">
        <v>5406.3</v>
      </c>
      <c r="H99" s="38">
        <f t="shared" si="13"/>
        <v>107.54860070658306</v>
      </c>
      <c r="I99" s="46">
        <f>D99-Май!D99</f>
        <v>1155.7699999999995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D101-Май!D101</f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57607.9</v>
      </c>
      <c r="D102" s="45">
        <f>D103+D104+D105+D106+D107</f>
        <v>46749</v>
      </c>
      <c r="E102" s="35">
        <f t="shared" si="11"/>
        <v>34.946331005272334</v>
      </c>
      <c r="F102" s="35">
        <f aca="true" t="shared" si="14" ref="F102:F109">$D:$D/$C:$C*100</f>
        <v>81.15032834038387</v>
      </c>
      <c r="G102" s="45">
        <f>G103+G104+G105+G106+G107</f>
        <v>198311.6</v>
      </c>
      <c r="H102" s="35">
        <f>$D:$D/$G:$G*100</f>
        <v>23.573507550743376</v>
      </c>
      <c r="I102" s="45">
        <f>I103+I104+I105+I106+I107</f>
        <v>9022.57</v>
      </c>
    </row>
    <row r="103" spans="1:9" ht="12.75">
      <c r="A103" s="14" t="s">
        <v>62</v>
      </c>
      <c r="B103" s="46">
        <v>900</v>
      </c>
      <c r="C103" s="46">
        <v>339.4</v>
      </c>
      <c r="D103" s="46">
        <v>238.2</v>
      </c>
      <c r="E103" s="38">
        <f t="shared" si="11"/>
        <v>26.466666666666665</v>
      </c>
      <c r="F103" s="38">
        <f t="shared" si="14"/>
        <v>70.18267530936949</v>
      </c>
      <c r="G103" s="46">
        <v>301.9</v>
      </c>
      <c r="H103" s="38">
        <f>$D:$D/$G:$G*100</f>
        <v>78.9002981119576</v>
      </c>
      <c r="I103" s="46">
        <f>D103-Май!D103</f>
        <v>44.16</v>
      </c>
    </row>
    <row r="104" spans="1:9" ht="12.75">
      <c r="A104" s="14" t="s">
        <v>63</v>
      </c>
      <c r="B104" s="46">
        <v>49049.5</v>
      </c>
      <c r="C104" s="46">
        <v>23146.1</v>
      </c>
      <c r="D104" s="46">
        <v>23146.1</v>
      </c>
      <c r="E104" s="38">
        <f t="shared" si="11"/>
        <v>47.18926798438312</v>
      </c>
      <c r="F104" s="38">
        <f t="shared" si="14"/>
        <v>100</v>
      </c>
      <c r="G104" s="46">
        <v>22840.2</v>
      </c>
      <c r="H104" s="38">
        <f>$D:$D/$G:$G*100</f>
        <v>101.33930526002399</v>
      </c>
      <c r="I104" s="46">
        <f>D104-Май!D104</f>
        <v>4741.709999999999</v>
      </c>
    </row>
    <row r="105" spans="1:9" ht="12.75">
      <c r="A105" s="14" t="s">
        <v>64</v>
      </c>
      <c r="B105" s="46">
        <v>22434.1</v>
      </c>
      <c r="C105" s="46">
        <v>9049</v>
      </c>
      <c r="D105" s="46">
        <v>8962.4</v>
      </c>
      <c r="E105" s="38">
        <f t="shared" si="11"/>
        <v>39.94989770037577</v>
      </c>
      <c r="F105" s="38">
        <f t="shared" si="14"/>
        <v>99.042988175489</v>
      </c>
      <c r="G105" s="46">
        <v>161199.1</v>
      </c>
      <c r="H105" s="38">
        <f>$D:$D/$G:$G*100</f>
        <v>5.559832530082363</v>
      </c>
      <c r="I105" s="46">
        <f>D105-Май!D105</f>
        <v>1242.9499999999998</v>
      </c>
    </row>
    <row r="106" spans="1:9" ht="12.75">
      <c r="A106" s="14" t="s">
        <v>65</v>
      </c>
      <c r="B106" s="37">
        <v>36260.1</v>
      </c>
      <c r="C106" s="37">
        <v>12242</v>
      </c>
      <c r="D106" s="37">
        <v>1950.8</v>
      </c>
      <c r="E106" s="38">
        <f t="shared" si="11"/>
        <v>5.380018256982193</v>
      </c>
      <c r="F106" s="38">
        <f t="shared" si="14"/>
        <v>15.935304688776345</v>
      </c>
      <c r="G106" s="37">
        <v>1431.5</v>
      </c>
      <c r="H106" s="38">
        <v>0</v>
      </c>
      <c r="I106" s="46">
        <f>D106-Май!D106</f>
        <v>498.8799999999999</v>
      </c>
    </row>
    <row r="107" spans="1:9" ht="12.75">
      <c r="A107" s="14" t="s">
        <v>66</v>
      </c>
      <c r="B107" s="46">
        <v>25130</v>
      </c>
      <c r="C107" s="46">
        <v>12831.4</v>
      </c>
      <c r="D107" s="46">
        <v>12451.5</v>
      </c>
      <c r="E107" s="38">
        <f t="shared" si="11"/>
        <v>49.5483485873458</v>
      </c>
      <c r="F107" s="38">
        <f t="shared" si="14"/>
        <v>97.03929423133874</v>
      </c>
      <c r="G107" s="46">
        <v>12538.9</v>
      </c>
      <c r="H107" s="38">
        <f>$D:$D/$G:$G*100</f>
        <v>99.30296915997417</v>
      </c>
      <c r="I107" s="46">
        <f>D107-Май!D107</f>
        <v>2494.870000000001</v>
      </c>
    </row>
    <row r="108" spans="1:9" ht="12.75">
      <c r="A108" s="17" t="s">
        <v>73</v>
      </c>
      <c r="B108" s="36">
        <f>B109+B110+B111</f>
        <v>32246.78</v>
      </c>
      <c r="C108" s="36">
        <f>C109+C110+C111</f>
        <v>16708.3</v>
      </c>
      <c r="D108" s="36">
        <f>D109+D110+D111</f>
        <v>16593.7</v>
      </c>
      <c r="E108" s="35">
        <f t="shared" si="11"/>
        <v>51.45847120239603</v>
      </c>
      <c r="F108" s="35">
        <f t="shared" si="14"/>
        <v>99.31411334486454</v>
      </c>
      <c r="G108" s="36">
        <f>G109+G110+G111</f>
        <v>14513.2</v>
      </c>
      <c r="H108" s="35">
        <f>$D:$D/$G:$G*100</f>
        <v>114.33522586335198</v>
      </c>
      <c r="I108" s="36">
        <f>I109+I110+I111</f>
        <v>2951.340000000001</v>
      </c>
    </row>
    <row r="109" spans="1:9" ht="12.75">
      <c r="A109" s="54" t="s">
        <v>74</v>
      </c>
      <c r="B109" s="37">
        <v>22253.13</v>
      </c>
      <c r="C109" s="37">
        <v>11624.4</v>
      </c>
      <c r="D109" s="37">
        <v>11624.4</v>
      </c>
      <c r="E109" s="38">
        <f t="shared" si="11"/>
        <v>52.23714596553384</v>
      </c>
      <c r="F109" s="38">
        <f t="shared" si="14"/>
        <v>100</v>
      </c>
      <c r="G109" s="37">
        <v>10872.7</v>
      </c>
      <c r="H109" s="38">
        <f>$D:$D/$G:$G*100</f>
        <v>106.91364610446345</v>
      </c>
      <c r="I109" s="46">
        <f>D109-Май!D109</f>
        <v>2081.0200000000004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D110-Май!D110</f>
        <v>0</v>
      </c>
    </row>
    <row r="111" spans="1:9" ht="25.5">
      <c r="A111" s="18" t="s">
        <v>85</v>
      </c>
      <c r="B111" s="37">
        <v>9993.65</v>
      </c>
      <c r="C111" s="37">
        <v>5083.9</v>
      </c>
      <c r="D111" s="37">
        <v>4969.3</v>
      </c>
      <c r="E111" s="38">
        <f>$D:$D/$B:$B*100</f>
        <v>49.724575105191796</v>
      </c>
      <c r="F111" s="38">
        <f>$D:$D/$C:$C*100</f>
        <v>97.74582505556758</v>
      </c>
      <c r="G111" s="37">
        <v>3640.5</v>
      </c>
      <c r="H111" s="38">
        <f>$D:$D/$G:$G*100</f>
        <v>136.5004807032001</v>
      </c>
      <c r="I111" s="46">
        <f>D111-Май!D111</f>
        <v>870.3200000000006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D113-Май!D113</f>
        <v>0</v>
      </c>
    </row>
    <row r="114" spans="1:10" ht="33.75" customHeight="1">
      <c r="A114" s="20" t="s">
        <v>67</v>
      </c>
      <c r="B114" s="45">
        <f>B70+B79+B80+B81+B87+B92+B97+B100+B102+B108+B112</f>
        <v>1779614.4330000002</v>
      </c>
      <c r="C114" s="45">
        <f>C70+C79+C80+C81+C87+C92+C97+C100+C102+C108+C112+0.02</f>
        <v>931990.1200000001</v>
      </c>
      <c r="D114" s="45">
        <f>D70+D79+D80+D81+D87+D92+D97+D100+D102+D108+D112</f>
        <v>849016.2799999999</v>
      </c>
      <c r="E114" s="35">
        <f>$D:$D/$B:$B*100</f>
        <v>47.70787785580967</v>
      </c>
      <c r="F114" s="35">
        <f>$D:$D/$C:$C*100</f>
        <v>91.09713308977994</v>
      </c>
      <c r="G114" s="45">
        <f>G70+G79+G80+G81+G87+G92+G97+G100+G102+G108+G112</f>
        <v>863131.1299999999</v>
      </c>
      <c r="H114" s="35">
        <f>$D:$D/$G:$G*100</f>
        <v>98.36469228030276</v>
      </c>
      <c r="I114" s="45">
        <f>I70+I79+I80+I81+I87+I92+I97+I100+I102+I108+I112</f>
        <v>204587.16499999998</v>
      </c>
      <c r="J114" s="61"/>
    </row>
    <row r="115" spans="1:9" ht="26.25" customHeight="1">
      <c r="A115" s="21" t="s">
        <v>68</v>
      </c>
      <c r="B115" s="39">
        <f>B68-B114</f>
        <v>-1502.003000000026</v>
      </c>
      <c r="C115" s="39">
        <f>C68-C114</f>
        <v>-24256.15000000014</v>
      </c>
      <c r="D115" s="39">
        <f>D68-D114</f>
        <v>37158.17000000004</v>
      </c>
      <c r="E115" s="39"/>
      <c r="F115" s="39"/>
      <c r="G115" s="39">
        <f>G68-G114</f>
        <v>9351.840000000084</v>
      </c>
      <c r="H115" s="39"/>
      <c r="I115" s="39">
        <f>I68-I114</f>
        <v>-9427.61499999999</v>
      </c>
    </row>
    <row r="116" spans="1:9" ht="24" customHeight="1">
      <c r="A116" s="3" t="s">
        <v>69</v>
      </c>
      <c r="B116" s="37" t="s">
        <v>103</v>
      </c>
      <c r="C116" s="37"/>
      <c r="D116" s="37" t="s">
        <v>167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-37158.17000000004</v>
      </c>
      <c r="E117" s="37"/>
      <c r="F117" s="37"/>
      <c r="G117" s="50"/>
      <c r="H117" s="47"/>
      <c r="I117" s="36">
        <f>I119+I120</f>
        <v>70194.701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1213</v>
      </c>
      <c r="E119" s="37"/>
      <c r="F119" s="37"/>
      <c r="G119" s="37"/>
      <c r="H119" s="47"/>
      <c r="I119" s="37">
        <f>D119-Май!I119</f>
        <v>4032.8939999999984</v>
      </c>
    </row>
    <row r="120" spans="1:9" ht="12.75">
      <c r="A120" s="3" t="s">
        <v>72</v>
      </c>
      <c r="B120" s="37">
        <v>1413</v>
      </c>
      <c r="C120" s="37"/>
      <c r="D120" s="37">
        <v>35357</v>
      </c>
      <c r="E120" s="37"/>
      <c r="F120" s="37"/>
      <c r="G120" s="37"/>
      <c r="H120" s="47"/>
      <c r="I120" s="37">
        <f>D120-Май!I120</f>
        <v>66161.807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161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162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121043.7</v>
      </c>
      <c r="D7" s="35">
        <f>D8+D9</f>
        <v>108751.14000000001</v>
      </c>
      <c r="E7" s="35">
        <f>$D:$D/$B:$B*100</f>
        <v>48.87120606131418</v>
      </c>
      <c r="F7" s="35">
        <f>$D:$D/$C:$C*100</f>
        <v>89.84452722446522</v>
      </c>
      <c r="G7" s="35">
        <f>G8+G9</f>
        <v>141456.47</v>
      </c>
      <c r="H7" s="35">
        <f>$D:$D/$G:$G*100</f>
        <v>76.87957998669133</v>
      </c>
      <c r="I7" s="35">
        <f>I8+I9</f>
        <v>16556.39</v>
      </c>
    </row>
    <row r="8" spans="1:9" ht="25.5">
      <c r="A8" s="4" t="s">
        <v>5</v>
      </c>
      <c r="B8" s="36">
        <v>8557.2</v>
      </c>
      <c r="C8" s="36">
        <v>4554.9</v>
      </c>
      <c r="D8" s="58">
        <v>4263.8</v>
      </c>
      <c r="E8" s="35">
        <f>$D:$D/$B:$B*100</f>
        <v>49.827046230075254</v>
      </c>
      <c r="F8" s="35">
        <f>$D:$D/$C:$C*100</f>
        <v>93.60908033107205</v>
      </c>
      <c r="G8" s="36">
        <v>4547.81</v>
      </c>
      <c r="H8" s="35">
        <f>$D:$D/$G:$G*100</f>
        <v>93.75501615063074</v>
      </c>
      <c r="I8" s="58">
        <v>624.42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116488.8</v>
      </c>
      <c r="D9" s="62">
        <f>D11+D12+D13+D14</f>
        <v>104487.34000000001</v>
      </c>
      <c r="E9" s="75">
        <f>$D:$D/$B:$B*100</f>
        <v>48.83297938764904</v>
      </c>
      <c r="F9" s="62">
        <f>$D:$D/$C:$C*100</f>
        <v>89.69732712501117</v>
      </c>
      <c r="G9" s="62">
        <f>G11+G12+G13+G14</f>
        <v>136908.66</v>
      </c>
      <c r="H9" s="75">
        <f>$D:$D/$G:$G*100</f>
        <v>76.3190144436444</v>
      </c>
      <c r="I9" s="62">
        <f>I11+I12+I13+I14</f>
        <v>15931.97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109782.8</v>
      </c>
      <c r="D11" s="59">
        <v>101421.47</v>
      </c>
      <c r="E11" s="35">
        <f aca="true" t="shared" si="0" ref="E11:E30">$D:$D/$B:$B*100</f>
        <v>49.43009996997782</v>
      </c>
      <c r="F11" s="35">
        <f aca="true" t="shared" si="1" ref="F11:F18">$D:$D/$C:$C*100</f>
        <v>92.3837522817782</v>
      </c>
      <c r="G11" s="37">
        <v>130530.13</v>
      </c>
      <c r="H11" s="35">
        <f>$D:$D/$G:$G*100</f>
        <v>77.69966213930837</v>
      </c>
      <c r="I11" s="37">
        <v>14338.1</v>
      </c>
    </row>
    <row r="12" spans="1:9" ht="89.25">
      <c r="A12" s="2" t="s">
        <v>87</v>
      </c>
      <c r="B12" s="37">
        <v>3157.1</v>
      </c>
      <c r="C12" s="37">
        <v>1599.8</v>
      </c>
      <c r="D12" s="37">
        <v>766.85</v>
      </c>
      <c r="E12" s="35">
        <f t="shared" si="0"/>
        <v>24.289696240220458</v>
      </c>
      <c r="F12" s="35">
        <f t="shared" si="1"/>
        <v>47.93411676459557</v>
      </c>
      <c r="G12" s="37">
        <v>1049.16</v>
      </c>
      <c r="H12" s="35">
        <f>$D:$D/$G:$G*100</f>
        <v>73.09180677875634</v>
      </c>
      <c r="I12" s="37">
        <v>417.88</v>
      </c>
    </row>
    <row r="13" spans="1:9" ht="25.5">
      <c r="A13" s="3" t="s">
        <v>88</v>
      </c>
      <c r="B13" s="37">
        <v>5236.4</v>
      </c>
      <c r="C13" s="37">
        <v>4848.2</v>
      </c>
      <c r="D13" s="37">
        <v>2144.56</v>
      </c>
      <c r="E13" s="35">
        <f t="shared" si="0"/>
        <v>40.954854480177225</v>
      </c>
      <c r="F13" s="35">
        <f t="shared" si="1"/>
        <v>44.23414875623943</v>
      </c>
      <c r="G13" s="37">
        <v>5329.37</v>
      </c>
      <c r="H13" s="35">
        <f>$D:$D/$G:$G*100</f>
        <v>40.24040364996238</v>
      </c>
      <c r="I13" s="37">
        <v>1120.21</v>
      </c>
    </row>
    <row r="14" spans="1:9" ht="65.25" customHeight="1">
      <c r="A14" s="7" t="s">
        <v>91</v>
      </c>
      <c r="B14" s="37">
        <v>393.7</v>
      </c>
      <c r="C14" s="52">
        <v>258</v>
      </c>
      <c r="D14" s="37">
        <v>154.46</v>
      </c>
      <c r="E14" s="35">
        <f t="shared" si="0"/>
        <v>39.23291846583694</v>
      </c>
      <c r="F14" s="35">
        <f t="shared" si="1"/>
        <v>59.868217054263575</v>
      </c>
      <c r="G14" s="37">
        <v>0</v>
      </c>
      <c r="H14" s="35">
        <v>0</v>
      </c>
      <c r="I14" s="37">
        <v>55.78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9763.78</v>
      </c>
      <c r="D15" s="45">
        <f>D16+D17+D18+D19</f>
        <v>11917.17</v>
      </c>
      <c r="E15" s="35">
        <f t="shared" si="0"/>
        <v>53.359753877896246</v>
      </c>
      <c r="F15" s="35">
        <f t="shared" si="1"/>
        <v>122.05488038444126</v>
      </c>
      <c r="G15" s="45">
        <f>G16+G17+G18+G19</f>
        <v>9265.37</v>
      </c>
      <c r="H15" s="35">
        <f>$D:$D/$G:$G*100</f>
        <v>128.62055158077874</v>
      </c>
      <c r="I15" s="45">
        <f>I16+I17+I18+I19</f>
        <v>2226.16</v>
      </c>
    </row>
    <row r="16" spans="1:9" ht="37.5" customHeight="1">
      <c r="A16" s="10" t="s">
        <v>99</v>
      </c>
      <c r="B16" s="37">
        <v>6898.65</v>
      </c>
      <c r="C16" s="52">
        <v>3153.4</v>
      </c>
      <c r="D16" s="37">
        <v>3994.13</v>
      </c>
      <c r="E16" s="35">
        <f t="shared" si="0"/>
        <v>57.89726975567684</v>
      </c>
      <c r="F16" s="35">
        <f t="shared" si="1"/>
        <v>126.66106424811315</v>
      </c>
      <c r="G16" s="37">
        <v>3609.12</v>
      </c>
      <c r="H16" s="35">
        <f>$D:$D/$G:$G*100</f>
        <v>110.66769738883717</v>
      </c>
      <c r="I16" s="37">
        <v>842.37</v>
      </c>
    </row>
    <row r="17" spans="1:9" ht="56.25" customHeight="1">
      <c r="A17" s="10" t="s">
        <v>100</v>
      </c>
      <c r="B17" s="37">
        <v>196.8</v>
      </c>
      <c r="C17" s="52">
        <v>107.6</v>
      </c>
      <c r="D17" s="37">
        <v>109.07</v>
      </c>
      <c r="E17" s="35">
        <f t="shared" si="0"/>
        <v>55.421747967479675</v>
      </c>
      <c r="F17" s="35">
        <f t="shared" si="1"/>
        <v>101.36617100371748</v>
      </c>
      <c r="G17" s="37">
        <v>74.25</v>
      </c>
      <c r="H17" s="35">
        <f>$D:$D/$G:$G*100</f>
        <v>146.8956228956229</v>
      </c>
      <c r="I17" s="37">
        <v>20.96</v>
      </c>
    </row>
    <row r="18" spans="1:9" ht="55.5" customHeight="1">
      <c r="A18" s="10" t="s">
        <v>101</v>
      </c>
      <c r="B18" s="37">
        <v>15014.98</v>
      </c>
      <c r="C18" s="52">
        <v>6465.58</v>
      </c>
      <c r="D18" s="37">
        <v>8103.6</v>
      </c>
      <c r="E18" s="35">
        <f t="shared" si="0"/>
        <v>53.970101858277545</v>
      </c>
      <c r="F18" s="35">
        <f t="shared" si="1"/>
        <v>125.33446342014174</v>
      </c>
      <c r="G18" s="37">
        <v>5711.9</v>
      </c>
      <c r="H18" s="35">
        <f>$D:$D/$G:$G*100</f>
        <v>141.8722316567167</v>
      </c>
      <c r="I18" s="37">
        <v>1382.62</v>
      </c>
    </row>
    <row r="19" spans="1:9" ht="54" customHeight="1">
      <c r="A19" s="10" t="s">
        <v>102</v>
      </c>
      <c r="B19" s="37">
        <v>223.2</v>
      </c>
      <c r="C19" s="52">
        <v>37.2</v>
      </c>
      <c r="D19" s="37">
        <v>-289.63</v>
      </c>
      <c r="E19" s="35">
        <f t="shared" si="0"/>
        <v>-129.7625448028674</v>
      </c>
      <c r="F19" s="35">
        <v>0</v>
      </c>
      <c r="G19" s="37">
        <v>-129.9</v>
      </c>
      <c r="H19" s="35">
        <v>0</v>
      </c>
      <c r="I19" s="37">
        <v>-19.79</v>
      </c>
    </row>
    <row r="20" spans="1:9" ht="12.75">
      <c r="A20" s="8" t="s">
        <v>7</v>
      </c>
      <c r="B20" s="45">
        <f>B21+B22+B23</f>
        <v>42423.4</v>
      </c>
      <c r="C20" s="45">
        <f>C21+C22+C23</f>
        <v>29041</v>
      </c>
      <c r="D20" s="45">
        <f>D21+D22+D23</f>
        <v>28009.35</v>
      </c>
      <c r="E20" s="35">
        <f t="shared" si="0"/>
        <v>66.0233503208135</v>
      </c>
      <c r="F20" s="35">
        <f aca="true" t="shared" si="2" ref="F20:F30">$D:$D/$C:$C*100</f>
        <v>96.44760855342447</v>
      </c>
      <c r="G20" s="45">
        <f>G21+G22+G23</f>
        <v>26045.260000000002</v>
      </c>
      <c r="H20" s="35">
        <f aca="true" t="shared" si="3" ref="H20:H31">$D:$D/$G:$G*100</f>
        <v>107.54106505367962</v>
      </c>
      <c r="I20" s="45">
        <f>I21+I22+I23</f>
        <v>8365.46</v>
      </c>
    </row>
    <row r="21" spans="1:9" ht="18.75" customHeight="1">
      <c r="A21" s="5" t="s">
        <v>109</v>
      </c>
      <c r="B21" s="37">
        <v>41190.5</v>
      </c>
      <c r="C21" s="37">
        <v>28639.9</v>
      </c>
      <c r="D21" s="37">
        <v>27326.63</v>
      </c>
      <c r="E21" s="35">
        <f t="shared" si="0"/>
        <v>66.34206916643402</v>
      </c>
      <c r="F21" s="35">
        <f t="shared" si="2"/>
        <v>95.4145440451957</v>
      </c>
      <c r="G21" s="37">
        <v>25672.11</v>
      </c>
      <c r="H21" s="35">
        <f t="shared" si="3"/>
        <v>106.44481501520522</v>
      </c>
      <c r="I21" s="37">
        <v>8353.42</v>
      </c>
    </row>
    <row r="22" spans="1:9" ht="12.75">
      <c r="A22" s="3" t="s">
        <v>107</v>
      </c>
      <c r="B22" s="37">
        <v>270.6</v>
      </c>
      <c r="C22" s="37">
        <v>30.8</v>
      </c>
      <c r="D22" s="37">
        <v>329.17</v>
      </c>
      <c r="E22" s="35">
        <f t="shared" si="0"/>
        <v>121.64449371766443</v>
      </c>
      <c r="F22" s="35">
        <f t="shared" si="2"/>
        <v>1068.7337662337663</v>
      </c>
      <c r="G22" s="37">
        <v>27.15</v>
      </c>
      <c r="H22" s="35">
        <f t="shared" si="3"/>
        <v>1212.412523020258</v>
      </c>
      <c r="I22" s="37">
        <v>4.99</v>
      </c>
    </row>
    <row r="23" spans="1:9" ht="27" customHeight="1">
      <c r="A23" s="3" t="s">
        <v>108</v>
      </c>
      <c r="B23" s="37">
        <v>962.3</v>
      </c>
      <c r="C23" s="37">
        <v>370.3</v>
      </c>
      <c r="D23" s="37">
        <v>353.55</v>
      </c>
      <c r="E23" s="35">
        <f t="shared" si="0"/>
        <v>36.74010183934324</v>
      </c>
      <c r="F23" s="35">
        <f t="shared" si="2"/>
        <v>95.47664056170673</v>
      </c>
      <c r="G23" s="37">
        <v>346</v>
      </c>
      <c r="H23" s="35">
        <f t="shared" si="3"/>
        <v>102.1820809248555</v>
      </c>
      <c r="I23" s="37">
        <v>7.05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12632.16</v>
      </c>
      <c r="D24" s="45">
        <f>$25:$25+$26:$26</f>
        <v>11516.759999999998</v>
      </c>
      <c r="E24" s="35">
        <f t="shared" si="0"/>
        <v>45.566356870704695</v>
      </c>
      <c r="F24" s="35">
        <f t="shared" si="2"/>
        <v>91.17015617281604</v>
      </c>
      <c r="G24" s="45">
        <f>$25:$25+$26:$26</f>
        <v>10789.67</v>
      </c>
      <c r="H24" s="35">
        <f t="shared" si="3"/>
        <v>106.73876031426353</v>
      </c>
      <c r="I24" s="45">
        <f>$25:$25+$26:$26</f>
        <v>3030.35</v>
      </c>
    </row>
    <row r="25" spans="1:9" ht="12.75">
      <c r="A25" s="3" t="s">
        <v>9</v>
      </c>
      <c r="B25" s="37">
        <v>7385.4</v>
      </c>
      <c r="C25" s="37">
        <v>2665.16</v>
      </c>
      <c r="D25" s="37">
        <v>2806.13</v>
      </c>
      <c r="E25" s="35">
        <f t="shared" si="0"/>
        <v>37.99564004657839</v>
      </c>
      <c r="F25" s="35">
        <f t="shared" si="2"/>
        <v>105.28936349037208</v>
      </c>
      <c r="G25" s="37">
        <v>2375.61</v>
      </c>
      <c r="H25" s="35">
        <f t="shared" si="3"/>
        <v>118.12250327284362</v>
      </c>
      <c r="I25" s="37">
        <v>927.79</v>
      </c>
    </row>
    <row r="26" spans="1:9" ht="12.75">
      <c r="A26" s="3" t="s">
        <v>10</v>
      </c>
      <c r="B26" s="37">
        <v>17889.3</v>
      </c>
      <c r="C26" s="37">
        <v>9967</v>
      </c>
      <c r="D26" s="37">
        <v>8710.63</v>
      </c>
      <c r="E26" s="35">
        <f t="shared" si="0"/>
        <v>48.69184372781495</v>
      </c>
      <c r="F26" s="35">
        <f t="shared" si="2"/>
        <v>87.39470251831042</v>
      </c>
      <c r="G26" s="37">
        <v>8414.06</v>
      </c>
      <c r="H26" s="35">
        <f t="shared" si="3"/>
        <v>103.52469556908316</v>
      </c>
      <c r="I26" s="37">
        <v>2102.56</v>
      </c>
    </row>
    <row r="27" spans="1:9" ht="12.75">
      <c r="A27" s="6" t="s">
        <v>11</v>
      </c>
      <c r="B27" s="45">
        <f>B28+B29+B30</f>
        <v>21506.7</v>
      </c>
      <c r="C27" s="45">
        <f>C28+C29+C30</f>
        <v>11728.85</v>
      </c>
      <c r="D27" s="45">
        <f>D28+D29+D30</f>
        <v>9813.57</v>
      </c>
      <c r="E27" s="35">
        <f t="shared" si="0"/>
        <v>45.63029195553013</v>
      </c>
      <c r="F27" s="35">
        <f t="shared" si="2"/>
        <v>83.67035131321484</v>
      </c>
      <c r="G27" s="45">
        <f>G28+G29+G30</f>
        <v>7503.94</v>
      </c>
      <c r="H27" s="35">
        <f t="shared" si="3"/>
        <v>130.7788974858541</v>
      </c>
      <c r="I27" s="45">
        <f>I28+I29+I30</f>
        <v>1787.8600000000001</v>
      </c>
    </row>
    <row r="28" spans="1:9" ht="25.5">
      <c r="A28" s="3" t="s">
        <v>12</v>
      </c>
      <c r="B28" s="37">
        <v>21430.7</v>
      </c>
      <c r="C28" s="37">
        <v>11713.85</v>
      </c>
      <c r="D28" s="37">
        <v>9772.97</v>
      </c>
      <c r="E28" s="35">
        <f t="shared" si="0"/>
        <v>45.6026634687621</v>
      </c>
      <c r="F28" s="35">
        <f t="shared" si="2"/>
        <v>83.43089590527451</v>
      </c>
      <c r="G28" s="37">
        <v>7456.94</v>
      </c>
      <c r="H28" s="35">
        <f t="shared" si="3"/>
        <v>131.05871845555953</v>
      </c>
      <c r="I28" s="37">
        <v>1776.66</v>
      </c>
    </row>
    <row r="29" spans="1:9" ht="25.5">
      <c r="A29" s="5" t="s">
        <v>111</v>
      </c>
      <c r="B29" s="37">
        <v>58</v>
      </c>
      <c r="C29" s="37">
        <v>0</v>
      </c>
      <c r="D29" s="37">
        <v>32.6</v>
      </c>
      <c r="E29" s="35">
        <f t="shared" si="0"/>
        <v>56.20689655172414</v>
      </c>
      <c r="F29" s="35" t="e">
        <f t="shared" si="2"/>
        <v>#DIV/0!</v>
      </c>
      <c r="G29" s="37">
        <v>32</v>
      </c>
      <c r="H29" s="35">
        <f t="shared" si="3"/>
        <v>101.875</v>
      </c>
      <c r="I29" s="37">
        <v>3.2</v>
      </c>
    </row>
    <row r="30" spans="1:9" ht="25.5">
      <c r="A30" s="3" t="s">
        <v>110</v>
      </c>
      <c r="B30" s="37">
        <v>18</v>
      </c>
      <c r="C30" s="37">
        <v>15</v>
      </c>
      <c r="D30" s="37">
        <v>8</v>
      </c>
      <c r="E30" s="35">
        <f t="shared" si="0"/>
        <v>44.44444444444444</v>
      </c>
      <c r="F30" s="35">
        <f t="shared" si="2"/>
        <v>53.333333333333336</v>
      </c>
      <c r="G30" s="37">
        <v>15</v>
      </c>
      <c r="H30" s="35">
        <f t="shared" si="3"/>
        <v>53.333333333333336</v>
      </c>
      <c r="I30" s="37">
        <v>8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31353</v>
      </c>
      <c r="D34" s="45">
        <f>D35+D38+D39</f>
        <v>34024.36</v>
      </c>
      <c r="E34" s="35">
        <f aca="true" t="shared" si="4" ref="E34:E42">$D:$D/$B:$B*100</f>
        <v>57.98634887902312</v>
      </c>
      <c r="F34" s="35">
        <f aca="true" t="shared" si="5" ref="F34:F42">$D:$D/$C:$C*100</f>
        <v>108.52026919274074</v>
      </c>
      <c r="G34" s="45">
        <f>G35+G38+G39</f>
        <v>30782.83</v>
      </c>
      <c r="H34" s="35">
        <f aca="true" t="shared" si="6" ref="H34:H47">$D:$D/$G:$G*100</f>
        <v>110.5303183625417</v>
      </c>
      <c r="I34" s="45">
        <f>I35+I38+I39</f>
        <v>6238.35</v>
      </c>
    </row>
    <row r="35" spans="1:9" ht="84" customHeight="1">
      <c r="A35" s="1" t="s">
        <v>114</v>
      </c>
      <c r="B35" s="37">
        <f>B36+B37</f>
        <v>57151.5</v>
      </c>
      <c r="C35" s="37">
        <v>29899</v>
      </c>
      <c r="D35" s="37">
        <v>32151.47</v>
      </c>
      <c r="E35" s="35">
        <f t="shared" si="4"/>
        <v>56.25656369474117</v>
      </c>
      <c r="F35" s="35">
        <f t="shared" si="5"/>
        <v>107.53359644135256</v>
      </c>
      <c r="G35" s="37">
        <v>29281.95</v>
      </c>
      <c r="H35" s="35">
        <f t="shared" si="6"/>
        <v>109.79962058537768</v>
      </c>
      <c r="I35" s="37">
        <v>6238.35</v>
      </c>
    </row>
    <row r="36" spans="1:9" ht="81.75" customHeight="1">
      <c r="A36" s="1" t="s">
        <v>115</v>
      </c>
      <c r="B36" s="37">
        <v>35543.9</v>
      </c>
      <c r="C36" s="37">
        <v>17660</v>
      </c>
      <c r="D36" s="37">
        <v>18889.53</v>
      </c>
      <c r="E36" s="35">
        <f t="shared" si="4"/>
        <v>53.144224466082775</v>
      </c>
      <c r="F36" s="35">
        <f t="shared" si="5"/>
        <v>106.96223103057756</v>
      </c>
      <c r="G36" s="37">
        <v>17067.34</v>
      </c>
      <c r="H36" s="35">
        <f t="shared" si="6"/>
        <v>110.6764733110139</v>
      </c>
      <c r="I36" s="37">
        <v>3699.41</v>
      </c>
    </row>
    <row r="37" spans="1:9" ht="76.5">
      <c r="A37" s="3" t="s">
        <v>116</v>
      </c>
      <c r="B37" s="37">
        <v>21607.6</v>
      </c>
      <c r="C37" s="37">
        <v>12239.01</v>
      </c>
      <c r="D37" s="37">
        <v>13261.93</v>
      </c>
      <c r="E37" s="35">
        <f t="shared" si="4"/>
        <v>61.37622873433423</v>
      </c>
      <c r="F37" s="35">
        <f t="shared" si="5"/>
        <v>108.35786554631461</v>
      </c>
      <c r="G37" s="37">
        <v>12214.61</v>
      </c>
      <c r="H37" s="35">
        <f t="shared" si="6"/>
        <v>108.57432206185871</v>
      </c>
      <c r="I37" s="37">
        <v>2538.94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910.3</v>
      </c>
      <c r="D40" s="36">
        <v>425.5</v>
      </c>
      <c r="E40" s="35">
        <f t="shared" si="4"/>
        <v>38.67478640247228</v>
      </c>
      <c r="F40" s="35">
        <f t="shared" si="5"/>
        <v>46.74283203339559</v>
      </c>
      <c r="G40" s="36">
        <v>1035.38</v>
      </c>
      <c r="H40" s="35">
        <f t="shared" si="6"/>
        <v>41.09602271629739</v>
      </c>
      <c r="I40" s="36">
        <v>115.9</v>
      </c>
    </row>
    <row r="41" spans="1:9" ht="25.5">
      <c r="A41" s="12" t="s">
        <v>123</v>
      </c>
      <c r="B41" s="36">
        <v>3575.8</v>
      </c>
      <c r="C41" s="36">
        <v>2058.32</v>
      </c>
      <c r="D41" s="36">
        <v>3193.32</v>
      </c>
      <c r="E41" s="35">
        <f t="shared" si="4"/>
        <v>89.30365232954863</v>
      </c>
      <c r="F41" s="35">
        <f t="shared" si="5"/>
        <v>155.1420576003731</v>
      </c>
      <c r="G41" s="36">
        <v>393.3</v>
      </c>
      <c r="H41" s="35">
        <f t="shared" si="6"/>
        <v>811.9298245614035</v>
      </c>
      <c r="I41" s="36">
        <v>331.02</v>
      </c>
    </row>
    <row r="42" spans="1:9" ht="25.5">
      <c r="A42" s="8" t="s">
        <v>16</v>
      </c>
      <c r="B42" s="45">
        <f>B43+B44+B45</f>
        <v>9967.8</v>
      </c>
      <c r="C42" s="45">
        <f>C43+C44+C45</f>
        <v>1044</v>
      </c>
      <c r="D42" s="45">
        <f>D43+D44+D45</f>
        <v>3613.13</v>
      </c>
      <c r="E42" s="35">
        <f t="shared" si="4"/>
        <v>36.24801861995626</v>
      </c>
      <c r="F42" s="35">
        <f t="shared" si="5"/>
        <v>346.0852490421456</v>
      </c>
      <c r="G42" s="45">
        <f>G43+G44+G45</f>
        <v>3075.48</v>
      </c>
      <c r="H42" s="35">
        <f t="shared" si="6"/>
        <v>117.48182397544448</v>
      </c>
      <c r="I42" s="45">
        <f>I43+I44+I45</f>
        <v>303.61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0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434.98</v>
      </c>
      <c r="E44" s="35">
        <v>0</v>
      </c>
      <c r="F44" s="35">
        <v>0</v>
      </c>
      <c r="G44" s="37">
        <v>307.65</v>
      </c>
      <c r="H44" s="35">
        <f t="shared" si="6"/>
        <v>141.38794084186577</v>
      </c>
      <c r="I44" s="37">
        <v>7.2</v>
      </c>
    </row>
    <row r="45" spans="1:9" ht="12.75">
      <c r="A45" s="51" t="s">
        <v>118</v>
      </c>
      <c r="B45" s="37">
        <v>1400</v>
      </c>
      <c r="C45" s="37">
        <v>1044</v>
      </c>
      <c r="D45" s="37">
        <v>3141.12</v>
      </c>
      <c r="E45" s="35">
        <f aca="true" t="shared" si="7" ref="E45:E53">$D:$D/$B:$B*100</f>
        <v>224.3657142857143</v>
      </c>
      <c r="F45" s="35">
        <f aca="true" t="shared" si="8" ref="F45:F51">$D:$D/$C:$C*100</f>
        <v>300.8735632183908</v>
      </c>
      <c r="G45" s="37">
        <v>2697.69</v>
      </c>
      <c r="H45" s="35">
        <f t="shared" si="6"/>
        <v>116.43739643917573</v>
      </c>
      <c r="I45" s="37">
        <v>296.41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6703.7</v>
      </c>
      <c r="D46" s="45">
        <f>D47+D48+D49+D50+D51+D52+D53+D55+D56+D57+D58+D54</f>
        <v>5614.71</v>
      </c>
      <c r="E46" s="35">
        <f t="shared" si="7"/>
        <v>50.9386255386709</v>
      </c>
      <c r="F46" s="35">
        <f t="shared" si="8"/>
        <v>83.75538881513195</v>
      </c>
      <c r="G46" s="45">
        <f>G47+G48+G49+G50+G51+G52+G53+G55+G56+G57+G58</f>
        <v>6448.59</v>
      </c>
      <c r="H46" s="35">
        <f t="shared" si="6"/>
        <v>87.06880108674919</v>
      </c>
      <c r="I46" s="45">
        <f>I47+I48+I49+I50+I51+I52+I53+I55+I56+I57+I58</f>
        <v>972.88</v>
      </c>
    </row>
    <row r="47" spans="1:9" ht="25.5">
      <c r="A47" s="3" t="s">
        <v>18</v>
      </c>
      <c r="B47" s="37">
        <v>231.5</v>
      </c>
      <c r="C47" s="37">
        <v>134.35</v>
      </c>
      <c r="D47" s="37">
        <v>121.28</v>
      </c>
      <c r="E47" s="35">
        <f t="shared" si="7"/>
        <v>52.388768898488124</v>
      </c>
      <c r="F47" s="35">
        <f t="shared" si="8"/>
        <v>90.27167845180499</v>
      </c>
      <c r="G47" s="37">
        <v>134.95</v>
      </c>
      <c r="H47" s="35">
        <f t="shared" si="6"/>
        <v>89.87032234160802</v>
      </c>
      <c r="I47" s="37">
        <v>42.69</v>
      </c>
    </row>
    <row r="48" spans="1:9" ht="63.75">
      <c r="A48" s="3" t="s">
        <v>150</v>
      </c>
      <c r="B48" s="37">
        <v>140</v>
      </c>
      <c r="C48" s="37">
        <v>63</v>
      </c>
      <c r="D48" s="37">
        <v>154.05</v>
      </c>
      <c r="E48" s="35">
        <f t="shared" si="7"/>
        <v>110.0357142857143</v>
      </c>
      <c r="F48" s="35">
        <f t="shared" si="8"/>
        <v>244.52380952380955</v>
      </c>
      <c r="G48" s="37">
        <v>61.94</v>
      </c>
      <c r="H48" s="35">
        <v>0</v>
      </c>
      <c r="I48" s="37">
        <v>37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112.55</v>
      </c>
      <c r="E49" s="35">
        <f t="shared" si="7"/>
        <v>187.58333333333331</v>
      </c>
      <c r="F49" s="35">
        <f t="shared" si="8"/>
        <v>865.7692307692308</v>
      </c>
      <c r="G49" s="37">
        <v>48.73</v>
      </c>
      <c r="H49" s="35">
        <f>$D:$D/$G:$G*100</f>
        <v>230.96655037964294</v>
      </c>
      <c r="I49" s="37">
        <v>24.65</v>
      </c>
    </row>
    <row r="50" spans="1:9" ht="38.25">
      <c r="A50" s="3" t="s">
        <v>19</v>
      </c>
      <c r="B50" s="37">
        <v>447</v>
      </c>
      <c r="C50" s="37">
        <v>259.5</v>
      </c>
      <c r="D50" s="37">
        <v>409.37</v>
      </c>
      <c r="E50" s="35">
        <f t="shared" si="7"/>
        <v>91.58165548098434</v>
      </c>
      <c r="F50" s="35">
        <f t="shared" si="8"/>
        <v>157.7533718689788</v>
      </c>
      <c r="G50" s="37">
        <v>336.66</v>
      </c>
      <c r="H50" s="35">
        <f>$D:$D/$G:$G*100</f>
        <v>121.59745737539356</v>
      </c>
      <c r="I50" s="37">
        <v>169.82</v>
      </c>
    </row>
    <row r="51" spans="1:9" ht="63.75">
      <c r="A51" s="3" t="s">
        <v>20</v>
      </c>
      <c r="B51" s="37">
        <v>2332</v>
      </c>
      <c r="C51" s="37">
        <v>1542.6</v>
      </c>
      <c r="D51" s="37">
        <v>1388.23</v>
      </c>
      <c r="E51" s="35">
        <f t="shared" si="7"/>
        <v>59.529588336192106</v>
      </c>
      <c r="F51" s="35">
        <f t="shared" si="8"/>
        <v>89.99286918190069</v>
      </c>
      <c r="G51" s="37">
        <v>1506.43</v>
      </c>
      <c r="H51" s="35">
        <f>$D:$D/$G:$G*100</f>
        <v>92.15363475236154</v>
      </c>
      <c r="I51" s="37">
        <v>206.77</v>
      </c>
    </row>
    <row r="52" spans="1:9" ht="25.5">
      <c r="A52" s="3" t="s">
        <v>21</v>
      </c>
      <c r="B52" s="37">
        <v>0</v>
      </c>
      <c r="C52" s="37">
        <v>0</v>
      </c>
      <c r="D52" s="37">
        <v>22.86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2589.55</v>
      </c>
      <c r="D56" s="37">
        <v>1550.08</v>
      </c>
      <c r="E56" s="35">
        <f t="shared" si="9"/>
        <v>36.277850589777195</v>
      </c>
      <c r="F56" s="35">
        <f t="shared" si="10"/>
        <v>59.85904886949469</v>
      </c>
      <c r="G56" s="37">
        <v>2664.52</v>
      </c>
      <c r="H56" s="35">
        <v>0</v>
      </c>
      <c r="I56" s="37">
        <v>160.26</v>
      </c>
    </row>
    <row r="57" spans="1:9" ht="63.75">
      <c r="A57" s="3" t="s">
        <v>95</v>
      </c>
      <c r="B57" s="37">
        <v>17</v>
      </c>
      <c r="C57" s="37">
        <v>13.5</v>
      </c>
      <c r="D57" s="37">
        <v>11.88</v>
      </c>
      <c r="E57" s="35">
        <f t="shared" si="9"/>
        <v>69.88235294117648</v>
      </c>
      <c r="F57" s="35">
        <f t="shared" si="10"/>
        <v>88</v>
      </c>
      <c r="G57" s="37">
        <v>13.5</v>
      </c>
      <c r="H57" s="35">
        <v>0</v>
      </c>
      <c r="I57" s="37">
        <v>3.2</v>
      </c>
    </row>
    <row r="58" spans="1:9" ht="38.25">
      <c r="A58" s="3" t="s">
        <v>23</v>
      </c>
      <c r="B58" s="37">
        <v>3331.2</v>
      </c>
      <c r="C58" s="37">
        <v>1897.2</v>
      </c>
      <c r="D58" s="37">
        <v>1839.82</v>
      </c>
      <c r="E58" s="35">
        <f t="shared" si="9"/>
        <v>55.229947166186356</v>
      </c>
      <c r="F58" s="35">
        <f t="shared" si="10"/>
        <v>96.97554290533417</v>
      </c>
      <c r="G58" s="37">
        <v>1505.56</v>
      </c>
      <c r="H58" s="35">
        <f>$D:$D/$G:$G*100</f>
        <v>122.2017056776216</v>
      </c>
      <c r="I58" s="37">
        <v>326.49</v>
      </c>
    </row>
    <row r="59" spans="1:9" ht="12.75">
      <c r="A59" s="6" t="s">
        <v>24</v>
      </c>
      <c r="B59" s="36">
        <v>130</v>
      </c>
      <c r="C59" s="36">
        <v>75.1</v>
      </c>
      <c r="D59" s="36">
        <v>869.72</v>
      </c>
      <c r="E59" s="35">
        <f t="shared" si="9"/>
        <v>669.0153846153846</v>
      </c>
      <c r="F59" s="35">
        <f t="shared" si="10"/>
        <v>1158.0825565912119</v>
      </c>
      <c r="G59" s="36">
        <v>431.82</v>
      </c>
      <c r="H59" s="35">
        <f>$D:$D/$G:$G*100</f>
        <v>201.4079940716039</v>
      </c>
      <c r="I59" s="36">
        <v>79.74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226353.91</v>
      </c>
      <c r="D60" s="45">
        <f>D7+D15+D20+D24+D27+D31+D34+D40+D41+D42+D59+D46</f>
        <v>217748.55000000005</v>
      </c>
      <c r="E60" s="35">
        <f t="shared" si="9"/>
        <v>52.02608857520274</v>
      </c>
      <c r="F60" s="35">
        <f t="shared" si="10"/>
        <v>96.19827198920488</v>
      </c>
      <c r="G60" s="45">
        <f>G7+G15+G20+G24+G27+G31+G34+G40+G41+G42+G59+G46</f>
        <v>237228.38</v>
      </c>
      <c r="H60" s="35">
        <f>$D:$D/$G:$G*100</f>
        <v>91.78857521178539</v>
      </c>
      <c r="I60" s="45">
        <f>I7+I15+I20+I24+I27+I31+I34+I40+I41+I42+I59+I46</f>
        <v>40007.69999999999</v>
      </c>
    </row>
    <row r="61" spans="1:9" ht="12.75">
      <c r="A61" s="8" t="s">
        <v>26</v>
      </c>
      <c r="B61" s="45">
        <f>B62+B67</f>
        <v>1374595.1500000001</v>
      </c>
      <c r="C61" s="45">
        <f>C62+C67</f>
        <v>825411.05</v>
      </c>
      <c r="D61" s="45">
        <f>D62+D67</f>
        <v>777413.74</v>
      </c>
      <c r="E61" s="35">
        <f t="shared" si="9"/>
        <v>56.55583318477443</v>
      </c>
      <c r="F61" s="35">
        <f t="shared" si="10"/>
        <v>94.18504150144342</v>
      </c>
      <c r="G61" s="45">
        <f>G62+G67</f>
        <v>756373.4900000001</v>
      </c>
      <c r="H61" s="35">
        <f>$D:$D/$G:$G*100</f>
        <v>102.78172758275808</v>
      </c>
      <c r="I61" s="45">
        <f>I62+I67</f>
        <v>68980.12</v>
      </c>
    </row>
    <row r="62" spans="1:9" ht="25.5">
      <c r="A62" s="8" t="s">
        <v>27</v>
      </c>
      <c r="B62" s="45">
        <f>B63+B64+B65+B66</f>
        <v>1377594.04</v>
      </c>
      <c r="C62" s="45">
        <f>C63+C64+C65+C66</f>
        <v>828409.9400000001</v>
      </c>
      <c r="D62" s="45">
        <f>D63+D64+D65+D66</f>
        <v>781063.36</v>
      </c>
      <c r="E62" s="35">
        <f t="shared" si="9"/>
        <v>56.69764366866744</v>
      </c>
      <c r="F62" s="35">
        <f t="shared" si="10"/>
        <v>94.28464366325686</v>
      </c>
      <c r="G62" s="45">
        <f>G63+G64+G65+G66</f>
        <v>764408.9900000001</v>
      </c>
      <c r="H62" s="35">
        <f>$D:$D/$G:$G*100</f>
        <v>102.17872503043166</v>
      </c>
      <c r="I62" s="45">
        <f>I63+I64+I65+I66</f>
        <v>68983.62</v>
      </c>
    </row>
    <row r="63" spans="1:9" ht="12.75">
      <c r="A63" s="3" t="s">
        <v>28</v>
      </c>
      <c r="B63" s="37">
        <v>276586.7</v>
      </c>
      <c r="C63" s="37">
        <v>210466.91</v>
      </c>
      <c r="D63" s="37">
        <v>210466.9</v>
      </c>
      <c r="E63" s="35">
        <f t="shared" si="9"/>
        <v>76.09436751658701</v>
      </c>
      <c r="F63" s="35">
        <f t="shared" si="10"/>
        <v>99.99999524865927</v>
      </c>
      <c r="G63" s="37">
        <v>183660.4</v>
      </c>
      <c r="H63" s="35">
        <v>0</v>
      </c>
      <c r="I63" s="37">
        <v>3754.2</v>
      </c>
    </row>
    <row r="64" spans="1:9" ht="12.75">
      <c r="A64" s="3" t="s">
        <v>29</v>
      </c>
      <c r="B64" s="37">
        <v>459658.2</v>
      </c>
      <c r="C64" s="37">
        <v>235356.88</v>
      </c>
      <c r="D64" s="37">
        <v>209297.19</v>
      </c>
      <c r="E64" s="35">
        <f t="shared" si="9"/>
        <v>45.533222294304764</v>
      </c>
      <c r="F64" s="35">
        <f t="shared" si="10"/>
        <v>88.92758520592217</v>
      </c>
      <c r="G64" s="37">
        <v>78578.07</v>
      </c>
      <c r="H64" s="35">
        <v>0</v>
      </c>
      <c r="I64" s="37">
        <v>26047.29</v>
      </c>
    </row>
    <row r="65" spans="1:9" ht="12.75">
      <c r="A65" s="3" t="s">
        <v>30</v>
      </c>
      <c r="B65" s="37">
        <v>641341.64</v>
      </c>
      <c r="C65" s="37">
        <v>382578.65</v>
      </c>
      <c r="D65" s="37">
        <v>361299.27</v>
      </c>
      <c r="E65" s="35">
        <f t="shared" si="9"/>
        <v>56.3349153502648</v>
      </c>
      <c r="F65" s="35">
        <f t="shared" si="10"/>
        <v>94.43790708132825</v>
      </c>
      <c r="G65" s="37">
        <v>501102.84</v>
      </c>
      <c r="H65" s="35">
        <f>$D:$D/$G:$G*100</f>
        <v>72.10082265748085</v>
      </c>
      <c r="I65" s="37">
        <v>39182.13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-3649.62</v>
      </c>
      <c r="E67" s="35">
        <f t="shared" si="9"/>
        <v>121.69902864059704</v>
      </c>
      <c r="F67" s="35">
        <v>0</v>
      </c>
      <c r="G67" s="36">
        <v>-8035.5</v>
      </c>
      <c r="H67" s="35">
        <f>$D:$D/$G:$G*100</f>
        <v>45.41870449878663</v>
      </c>
      <c r="I67" s="36">
        <v>-3.5</v>
      </c>
    </row>
    <row r="68" spans="1:9" ht="12.75">
      <c r="A68" s="6" t="s">
        <v>32</v>
      </c>
      <c r="B68" s="45">
        <f>B61+B60</f>
        <v>1793132.3800000001</v>
      </c>
      <c r="C68" s="45">
        <f>C61+C60</f>
        <v>1051764.96</v>
      </c>
      <c r="D68" s="45">
        <f>D61+D60</f>
        <v>995162.29</v>
      </c>
      <c r="E68" s="35">
        <f t="shared" si="9"/>
        <v>55.4985399349043</v>
      </c>
      <c r="F68" s="35">
        <f>$D:$D/$C:$C*100</f>
        <v>94.61831567387452</v>
      </c>
      <c r="G68" s="45">
        <f>G61+G60</f>
        <v>993601.8700000001</v>
      </c>
      <c r="H68" s="35">
        <f>$D:$D/$G:$G*100</f>
        <v>100.15704680588009</v>
      </c>
      <c r="I68" s="45">
        <f>I61+I60</f>
        <v>108987.81999999998</v>
      </c>
    </row>
    <row r="69" spans="1:9" ht="12.75">
      <c r="A69" s="64" t="s">
        <v>34</v>
      </c>
      <c r="B69" s="65"/>
      <c r="C69" s="65"/>
      <c r="D69" s="65"/>
      <c r="E69" s="65"/>
      <c r="F69" s="65"/>
      <c r="G69" s="65"/>
      <c r="H69" s="65"/>
      <c r="I69" s="66"/>
    </row>
    <row r="70" spans="1:9" ht="12.75">
      <c r="A70" s="13" t="s">
        <v>35</v>
      </c>
      <c r="B70" s="45">
        <f>B71+B72+B73+B74+B75+B76+B77+B78</f>
        <v>67198.29999999999</v>
      </c>
      <c r="C70" s="45">
        <f>C71+C72+C73+C74+C75+C76+C77+C78</f>
        <v>36114.2</v>
      </c>
      <c r="D70" s="45">
        <f>D71+D72+D73+D74+D75+D76+D77+D78</f>
        <v>34348.9</v>
      </c>
      <c r="E70" s="35">
        <f>$D:$D/$B:$B*100</f>
        <v>51.11572763001446</v>
      </c>
      <c r="F70" s="35">
        <f>$D:$D/$C:$C*100</f>
        <v>95.1118950440547</v>
      </c>
      <c r="G70" s="45">
        <f>G71+G72+G73+G74+G75+G76+G77+G78</f>
        <v>49119.3</v>
      </c>
      <c r="H70" s="35">
        <f>$D:$D/$G:$G*100</f>
        <v>69.92953889815205</v>
      </c>
      <c r="I70" s="45">
        <f>I71+I72+I73+I74+I75+I76+I77+I78</f>
        <v>4805.500000000002</v>
      </c>
    </row>
    <row r="71" spans="1:9" ht="14.25" customHeight="1">
      <c r="A71" s="14" t="s">
        <v>36</v>
      </c>
      <c r="B71" s="46">
        <v>943.8</v>
      </c>
      <c r="C71" s="46">
        <v>147.8</v>
      </c>
      <c r="D71" s="46">
        <v>0</v>
      </c>
      <c r="E71" s="38">
        <f>$D:$D/$B:$B*100</f>
        <v>0</v>
      </c>
      <c r="F71" s="38">
        <f>$D:$D/$C:$C*100</f>
        <v>0</v>
      </c>
      <c r="G71" s="46">
        <v>674.8</v>
      </c>
      <c r="H71" s="38">
        <f>$D:$D/$G:$G*100</f>
        <v>0</v>
      </c>
      <c r="I71" s="46">
        <f>D71-Июнь!D71</f>
        <v>0</v>
      </c>
    </row>
    <row r="72" spans="1:9" ht="12.75">
      <c r="A72" s="14" t="s">
        <v>37</v>
      </c>
      <c r="B72" s="46">
        <v>5325.4</v>
      </c>
      <c r="C72" s="46">
        <v>2731.4</v>
      </c>
      <c r="D72" s="46">
        <v>2407.2</v>
      </c>
      <c r="E72" s="38">
        <f>$D:$D/$B:$B*100</f>
        <v>45.202238329515154</v>
      </c>
      <c r="F72" s="38">
        <f>$D:$D/$C:$C*100</f>
        <v>88.13062898147469</v>
      </c>
      <c r="G72" s="46">
        <v>2305.7</v>
      </c>
      <c r="H72" s="38">
        <f>$D:$D/$G:$G*100</f>
        <v>104.4021338422171</v>
      </c>
      <c r="I72" s="46">
        <f>D72-Июнь!D72</f>
        <v>352.5999999999999</v>
      </c>
    </row>
    <row r="73" spans="1:9" ht="25.5">
      <c r="A73" s="14" t="s">
        <v>38</v>
      </c>
      <c r="B73" s="46">
        <v>35619.2</v>
      </c>
      <c r="C73" s="46">
        <v>20397.3</v>
      </c>
      <c r="D73" s="46">
        <v>19626</v>
      </c>
      <c r="E73" s="38">
        <f>$D:$D/$B:$B*100</f>
        <v>55.099496900548026</v>
      </c>
      <c r="F73" s="38">
        <f>$D:$D/$C:$C*100</f>
        <v>96.21861716991955</v>
      </c>
      <c r="G73" s="46">
        <v>19875.1</v>
      </c>
      <c r="H73" s="38">
        <f>$D:$D/$G:$G*100</f>
        <v>98.7466729727146</v>
      </c>
      <c r="I73" s="46">
        <f>D73-Июнь!D73</f>
        <v>2572.9000000000015</v>
      </c>
    </row>
    <row r="74" spans="1:9" ht="12.75">
      <c r="A74" s="14" t="s">
        <v>84</v>
      </c>
      <c r="B74" s="37">
        <v>67.2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D74-Июнь!D74</f>
        <v>0</v>
      </c>
    </row>
    <row r="75" spans="1:9" ht="25.5">
      <c r="A75" s="3" t="s">
        <v>39</v>
      </c>
      <c r="B75" s="46">
        <v>10168.4</v>
      </c>
      <c r="C75" s="46">
        <v>5967.7</v>
      </c>
      <c r="D75" s="46">
        <v>5967.6</v>
      </c>
      <c r="E75" s="38">
        <f>$D:$D/$B:$B*100</f>
        <v>58.68769914637505</v>
      </c>
      <c r="F75" s="38">
        <f>$D:$D/$C:$C*100</f>
        <v>99.99832431254923</v>
      </c>
      <c r="G75" s="46">
        <v>5944.5</v>
      </c>
      <c r="H75" s="38">
        <f>$D:$D/$G:$G*100</f>
        <v>100.38859449911683</v>
      </c>
      <c r="I75" s="46">
        <f>D75-Июнь!D75</f>
        <v>808.6000000000004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D76-Июнь!D76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D77-Июнь!D77</f>
        <v>0</v>
      </c>
    </row>
    <row r="78" spans="1:9" ht="12.75">
      <c r="A78" s="3" t="s">
        <v>42</v>
      </c>
      <c r="B78" s="46">
        <v>14774.3</v>
      </c>
      <c r="C78" s="46">
        <v>6870</v>
      </c>
      <c r="D78" s="46">
        <v>6348.1</v>
      </c>
      <c r="E78" s="38">
        <f>$D:$D/$B:$B*100</f>
        <v>42.96717949412155</v>
      </c>
      <c r="F78" s="38">
        <f>$D:$D/$C:$C*100</f>
        <v>92.40320232896653</v>
      </c>
      <c r="G78" s="46">
        <v>20319.2</v>
      </c>
      <c r="H78" s="38">
        <f>$D:$D/$G:$G*100</f>
        <v>31.24187960155912</v>
      </c>
      <c r="I78" s="46">
        <f>D78-Июнь!D78</f>
        <v>1071.4000000000005</v>
      </c>
    </row>
    <row r="79" spans="1:9" ht="12.75">
      <c r="A79" s="13" t="s">
        <v>43</v>
      </c>
      <c r="B79" s="36">
        <v>235.3</v>
      </c>
      <c r="C79" s="36">
        <v>134.5</v>
      </c>
      <c r="D79" s="36">
        <v>134.5</v>
      </c>
      <c r="E79" s="35">
        <f>$D:$D/$B:$B*100</f>
        <v>57.16107097322567</v>
      </c>
      <c r="F79" s="35">
        <f>$D:$D/$C:$C*100</f>
        <v>100</v>
      </c>
      <c r="G79" s="36">
        <v>118.3</v>
      </c>
      <c r="H79" s="35">
        <f>$D:$D/$G:$G*100</f>
        <v>113.69399830938293</v>
      </c>
      <c r="I79" s="45">
        <f>D79-Июнь!D79</f>
        <v>18.099999999999994</v>
      </c>
    </row>
    <row r="80" spans="1:9" ht="25.5">
      <c r="A80" s="15" t="s">
        <v>44</v>
      </c>
      <c r="B80" s="36">
        <v>2045.473</v>
      </c>
      <c r="C80" s="36">
        <v>1252.8</v>
      </c>
      <c r="D80" s="36">
        <v>1170.3</v>
      </c>
      <c r="E80" s="35">
        <f>$D:$D/$B:$B*100</f>
        <v>57.214150467886896</v>
      </c>
      <c r="F80" s="35">
        <f>$D:$D/$C:$C*100</f>
        <v>93.41475095785441</v>
      </c>
      <c r="G80" s="36">
        <v>1134.4</v>
      </c>
      <c r="H80" s="35">
        <f>$D:$D/$G:$G*100</f>
        <v>103.16466854724963</v>
      </c>
      <c r="I80" s="45">
        <f>D80-Июнь!D80</f>
        <v>71.79999999999995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47977.399999999994</v>
      </c>
      <c r="D81" s="45">
        <f>D82+D83+D84+D85+D86</f>
        <v>37241.9</v>
      </c>
      <c r="E81" s="35">
        <f>$D:$D/$B:$B*100</f>
        <v>28.92720797554828</v>
      </c>
      <c r="F81" s="35">
        <f>$D:$D/$C:$C*100</f>
        <v>77.62383955779181</v>
      </c>
      <c r="G81" s="45">
        <f>G82+G83+G84+G85+G86</f>
        <v>29268.100000000002</v>
      </c>
      <c r="H81" s="35">
        <f>$D:$D/$G:$G*100</f>
        <v>127.2439960229738</v>
      </c>
      <c r="I81" s="45">
        <f>I82+I83+I84+I85+I86</f>
        <v>5566.599999999999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D82-Июнь!D82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D83-Июнь!D83</f>
        <v>0</v>
      </c>
    </row>
    <row r="84" spans="1:9" ht="12.75">
      <c r="A84" s="14" t="s">
        <v>46</v>
      </c>
      <c r="B84" s="46">
        <v>12996</v>
      </c>
      <c r="C84" s="46">
        <v>6342.2</v>
      </c>
      <c r="D84" s="46">
        <v>6342.2</v>
      </c>
      <c r="E84" s="38">
        <f aca="true" t="shared" si="11" ref="E84:E109">$D:$D/$B:$B*100</f>
        <v>48.801169590643276</v>
      </c>
      <c r="F84" s="38">
        <f aca="true" t="shared" si="12" ref="F84:F99">$D:$D/$C:$C*100</f>
        <v>100</v>
      </c>
      <c r="G84" s="46">
        <v>5039.2</v>
      </c>
      <c r="H84" s="38">
        <f>$D:$D/$G:$G*100</f>
        <v>125.85727893316398</v>
      </c>
      <c r="I84" s="46">
        <f>D84-Июнь!D84</f>
        <v>968.5</v>
      </c>
    </row>
    <row r="85" spans="1:9" ht="12.75">
      <c r="A85" s="16" t="s">
        <v>89</v>
      </c>
      <c r="B85" s="37">
        <v>104643</v>
      </c>
      <c r="C85" s="37">
        <v>35357.5</v>
      </c>
      <c r="D85" s="37">
        <v>25501</v>
      </c>
      <c r="E85" s="38">
        <f t="shared" si="11"/>
        <v>24.369523045019733</v>
      </c>
      <c r="F85" s="38">
        <f t="shared" si="12"/>
        <v>72.12331188573853</v>
      </c>
      <c r="G85" s="37">
        <v>18997.2</v>
      </c>
      <c r="H85" s="38">
        <f>$D:$D/$G:$G*100</f>
        <v>134.2355715579138</v>
      </c>
      <c r="I85" s="46">
        <f>D85-Июнь!D85</f>
        <v>3813.5</v>
      </c>
    </row>
    <row r="86" spans="1:9" ht="12.75">
      <c r="A86" s="14" t="s">
        <v>47</v>
      </c>
      <c r="B86" s="46">
        <v>11104.5</v>
      </c>
      <c r="C86" s="46">
        <v>6277.7</v>
      </c>
      <c r="D86" s="46">
        <v>5398.7</v>
      </c>
      <c r="E86" s="38">
        <f t="shared" si="11"/>
        <v>48.61722725021387</v>
      </c>
      <c r="F86" s="38">
        <f t="shared" si="12"/>
        <v>85.99805661309078</v>
      </c>
      <c r="G86" s="46">
        <v>5231.7</v>
      </c>
      <c r="H86" s="38">
        <f>$D:$D/$G:$G*100</f>
        <v>103.19207905652084</v>
      </c>
      <c r="I86" s="46">
        <f>D86-Июнь!D86</f>
        <v>784.5999999999995</v>
      </c>
    </row>
    <row r="87" spans="1:9" ht="12.75">
      <c r="A87" s="13" t="s">
        <v>48</v>
      </c>
      <c r="B87" s="45">
        <f>B88+B89+B90+B91</f>
        <v>278969.46</v>
      </c>
      <c r="C87" s="45">
        <f>C88+C89+C90+C91</f>
        <v>202676.30000000002</v>
      </c>
      <c r="D87" s="45">
        <f>D88+D89+D90+D91</f>
        <v>195209.1</v>
      </c>
      <c r="E87" s="35">
        <f t="shared" si="11"/>
        <v>69.97507899251767</v>
      </c>
      <c r="F87" s="35">
        <f t="shared" si="12"/>
        <v>96.31570144116505</v>
      </c>
      <c r="G87" s="45">
        <f>G88+G89+G90+G91</f>
        <v>31959.1</v>
      </c>
      <c r="H87" s="35">
        <f>$D:$D/$G:$G*100</f>
        <v>610.8091279166184</v>
      </c>
      <c r="I87" s="45">
        <f>I88+I89+I90+I91</f>
        <v>23444.4</v>
      </c>
    </row>
    <row r="88" spans="1:9" ht="12.75">
      <c r="A88" s="14" t="s">
        <v>49</v>
      </c>
      <c r="B88" s="46">
        <v>191372.7</v>
      </c>
      <c r="C88" s="46">
        <v>151440.6</v>
      </c>
      <c r="D88" s="46">
        <v>151372.9</v>
      </c>
      <c r="E88" s="38">
        <f t="shared" si="11"/>
        <v>79.09848165386181</v>
      </c>
      <c r="F88" s="38">
        <f t="shared" si="12"/>
        <v>99.95529600384573</v>
      </c>
      <c r="G88" s="46">
        <v>0</v>
      </c>
      <c r="H88" s="38">
        <v>0</v>
      </c>
      <c r="I88" s="46">
        <f>D88-Июнь!D88</f>
        <v>13400</v>
      </c>
    </row>
    <row r="89" spans="1:9" ht="12.75">
      <c r="A89" s="14" t="s">
        <v>50</v>
      </c>
      <c r="B89" s="46">
        <v>22949.91</v>
      </c>
      <c r="C89" s="46">
        <v>11259.5</v>
      </c>
      <c r="D89" s="46">
        <v>9187.5</v>
      </c>
      <c r="E89" s="38">
        <f t="shared" si="11"/>
        <v>40.03283673007868</v>
      </c>
      <c r="F89" s="38">
        <f t="shared" si="12"/>
        <v>81.59776188995959</v>
      </c>
      <c r="G89" s="46">
        <v>5476.3</v>
      </c>
      <c r="H89" s="38">
        <v>0</v>
      </c>
      <c r="I89" s="46">
        <f>D89-Июнь!D89</f>
        <v>6941.5</v>
      </c>
    </row>
    <row r="90" spans="1:9" ht="12.75">
      <c r="A90" s="14" t="s">
        <v>51</v>
      </c>
      <c r="B90" s="46">
        <v>33178.75</v>
      </c>
      <c r="C90" s="46">
        <v>16277.6</v>
      </c>
      <c r="D90" s="46">
        <v>11172.6</v>
      </c>
      <c r="E90" s="38">
        <f t="shared" si="11"/>
        <v>33.6739630034284</v>
      </c>
      <c r="F90" s="38">
        <f t="shared" si="12"/>
        <v>68.63788273455546</v>
      </c>
      <c r="G90" s="46">
        <v>14442.3</v>
      </c>
      <c r="H90" s="38">
        <f aca="true" t="shared" si="13" ref="H90:H99">$D:$D/$G:$G*100</f>
        <v>77.36025425313143</v>
      </c>
      <c r="I90" s="46">
        <f>D90-Июнь!D90</f>
        <v>1564.300000000001</v>
      </c>
    </row>
    <row r="91" spans="1:9" ht="12.75">
      <c r="A91" s="14" t="s">
        <v>52</v>
      </c>
      <c r="B91" s="46">
        <v>31468.1</v>
      </c>
      <c r="C91" s="46">
        <v>23698.6</v>
      </c>
      <c r="D91" s="46">
        <v>23476.1</v>
      </c>
      <c r="E91" s="38">
        <f t="shared" si="11"/>
        <v>74.60285177687881</v>
      </c>
      <c r="F91" s="38">
        <f t="shared" si="12"/>
        <v>99.0611259736862</v>
      </c>
      <c r="G91" s="46">
        <v>12040.5</v>
      </c>
      <c r="H91" s="38">
        <f t="shared" si="13"/>
        <v>194.9761222540592</v>
      </c>
      <c r="I91" s="46">
        <f>D91-Июнь!D91</f>
        <v>1538.5999999999985</v>
      </c>
    </row>
    <row r="92" spans="1:9" ht="12.75">
      <c r="A92" s="17" t="s">
        <v>53</v>
      </c>
      <c r="B92" s="45">
        <f>B93+B94+B95+B96</f>
        <v>1001612.1200000001</v>
      </c>
      <c r="C92" s="45">
        <f>C93+C94+C95+C96</f>
        <v>598586.9999999999</v>
      </c>
      <c r="D92" s="45">
        <f>D93+D94+D95+D96</f>
        <v>558082.7</v>
      </c>
      <c r="E92" s="35">
        <f t="shared" si="11"/>
        <v>55.71844518015615</v>
      </c>
      <c r="F92" s="35">
        <f t="shared" si="12"/>
        <v>93.23334786756146</v>
      </c>
      <c r="G92" s="45">
        <f>G93+G94+G95+G96</f>
        <v>580965.4999999999</v>
      </c>
      <c r="H92" s="35">
        <f t="shared" si="13"/>
        <v>96.0612463218556</v>
      </c>
      <c r="I92" s="45">
        <f>I93+I94+I95+I96</f>
        <v>51012.79999999999</v>
      </c>
    </row>
    <row r="93" spans="1:9" ht="12.75">
      <c r="A93" s="14" t="s">
        <v>54</v>
      </c>
      <c r="B93" s="46">
        <v>373215.9</v>
      </c>
      <c r="C93" s="46">
        <f>213265.3</f>
        <v>213265.3</v>
      </c>
      <c r="D93" s="46">
        <f>202502.6+0.1</f>
        <v>202502.7</v>
      </c>
      <c r="E93" s="38">
        <f t="shared" si="11"/>
        <v>54.258861961668835</v>
      </c>
      <c r="F93" s="38">
        <f t="shared" si="12"/>
        <v>94.95342186469155</v>
      </c>
      <c r="G93" s="46">
        <f>188868.2-0.1</f>
        <v>188868.1</v>
      </c>
      <c r="H93" s="38">
        <f t="shared" si="13"/>
        <v>107.21911217405162</v>
      </c>
      <c r="I93" s="46">
        <f>D93-Июнь!D93</f>
        <v>21412</v>
      </c>
    </row>
    <row r="94" spans="1:9" ht="12.75">
      <c r="A94" s="14" t="s">
        <v>55</v>
      </c>
      <c r="B94" s="46">
        <v>552633.8</v>
      </c>
      <c r="C94" s="46">
        <v>338897.8</v>
      </c>
      <c r="D94" s="46">
        <v>310925.3</v>
      </c>
      <c r="E94" s="38">
        <f t="shared" si="11"/>
        <v>56.26244721187882</v>
      </c>
      <c r="F94" s="38">
        <f t="shared" si="12"/>
        <v>91.74603671077239</v>
      </c>
      <c r="G94" s="46">
        <v>346992.1</v>
      </c>
      <c r="H94" s="38">
        <f t="shared" si="13"/>
        <v>89.60587287145731</v>
      </c>
      <c r="I94" s="46">
        <f>D94-Июнь!D94</f>
        <v>20983</v>
      </c>
    </row>
    <row r="95" spans="1:9" ht="12.75">
      <c r="A95" s="14" t="s">
        <v>56</v>
      </c>
      <c r="B95" s="46">
        <v>26033.3</v>
      </c>
      <c r="C95" s="46">
        <v>19126.7</v>
      </c>
      <c r="D95" s="46">
        <v>17857.6</v>
      </c>
      <c r="E95" s="38">
        <f t="shared" si="11"/>
        <v>68.59522227301187</v>
      </c>
      <c r="F95" s="38">
        <f t="shared" si="12"/>
        <v>93.36477280450886</v>
      </c>
      <c r="G95" s="46">
        <v>20293.2</v>
      </c>
      <c r="H95" s="38">
        <f t="shared" si="13"/>
        <v>87.99795005223423</v>
      </c>
      <c r="I95" s="46">
        <f>D95-Июнь!D95</f>
        <v>4186.899999999998</v>
      </c>
    </row>
    <row r="96" spans="1:9" ht="12.75">
      <c r="A96" s="14" t="s">
        <v>57</v>
      </c>
      <c r="B96" s="46">
        <v>49729.12</v>
      </c>
      <c r="C96" s="46">
        <v>27297.2</v>
      </c>
      <c r="D96" s="37">
        <v>26797.1</v>
      </c>
      <c r="E96" s="38">
        <f t="shared" si="11"/>
        <v>53.886133516941385</v>
      </c>
      <c r="F96" s="38">
        <f t="shared" si="12"/>
        <v>98.16794396494878</v>
      </c>
      <c r="G96" s="37">
        <v>24812.1</v>
      </c>
      <c r="H96" s="38">
        <f t="shared" si="13"/>
        <v>108.0001289693335</v>
      </c>
      <c r="I96" s="46">
        <f>D96-Июнь!D96</f>
        <v>4430.899999999998</v>
      </c>
    </row>
    <row r="97" spans="1:9" ht="25.5">
      <c r="A97" s="17" t="s">
        <v>58</v>
      </c>
      <c r="B97" s="45">
        <f>B98+B99</f>
        <v>154461.7</v>
      </c>
      <c r="C97" s="45">
        <f>C98+C99</f>
        <v>86121.7</v>
      </c>
      <c r="D97" s="45">
        <f>D98+D99</f>
        <v>61115.799999999996</v>
      </c>
      <c r="E97" s="35">
        <f t="shared" si="11"/>
        <v>39.56696061224238</v>
      </c>
      <c r="F97" s="35">
        <f t="shared" si="12"/>
        <v>70.96446075727721</v>
      </c>
      <c r="G97" s="45">
        <f>G98+G99</f>
        <v>50877.1</v>
      </c>
      <c r="H97" s="35">
        <f t="shared" si="13"/>
        <v>120.12437815834629</v>
      </c>
      <c r="I97" s="45">
        <f>I98+I99</f>
        <v>16726.8</v>
      </c>
    </row>
    <row r="98" spans="1:9" ht="12.75">
      <c r="A98" s="14" t="s">
        <v>59</v>
      </c>
      <c r="B98" s="46">
        <v>141087</v>
      </c>
      <c r="C98" s="46">
        <v>79218.4</v>
      </c>
      <c r="D98" s="46">
        <v>54232.6</v>
      </c>
      <c r="E98" s="38">
        <f t="shared" si="11"/>
        <v>38.439119125078854</v>
      </c>
      <c r="F98" s="38">
        <f t="shared" si="12"/>
        <v>68.459600294881</v>
      </c>
      <c r="G98" s="46">
        <v>44444.2</v>
      </c>
      <c r="H98" s="38">
        <f t="shared" si="13"/>
        <v>122.02402113211623</v>
      </c>
      <c r="I98" s="46">
        <f>D98-Июнь!D98</f>
        <v>15658</v>
      </c>
    </row>
    <row r="99" spans="1:9" ht="25.5">
      <c r="A99" s="14" t="s">
        <v>60</v>
      </c>
      <c r="B99" s="46">
        <v>13374.7</v>
      </c>
      <c r="C99" s="46">
        <v>6903.3</v>
      </c>
      <c r="D99" s="46">
        <v>6883.2</v>
      </c>
      <c r="E99" s="38">
        <f t="shared" si="11"/>
        <v>51.464331910248454</v>
      </c>
      <c r="F99" s="38">
        <f t="shared" si="12"/>
        <v>99.7088349050454</v>
      </c>
      <c r="G99" s="46">
        <v>6432.9</v>
      </c>
      <c r="H99" s="38">
        <f t="shared" si="13"/>
        <v>106.99995336473442</v>
      </c>
      <c r="I99" s="46">
        <f>D99-Июнь!D99</f>
        <v>1068.8000000000002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0</v>
      </c>
      <c r="H100" s="35">
        <v>0</v>
      </c>
      <c r="I100" s="45">
        <f>I101</f>
        <v>40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0</v>
      </c>
      <c r="H101" s="38">
        <v>0</v>
      </c>
      <c r="I101" s="46">
        <f>D101-Июнь!D101</f>
        <v>40</v>
      </c>
    </row>
    <row r="102" spans="1:9" ht="12.75">
      <c r="A102" s="17" t="s">
        <v>61</v>
      </c>
      <c r="B102" s="45">
        <f>B103+B104+B105+B106+B107</f>
        <v>134238</v>
      </c>
      <c r="C102" s="45">
        <f>C103+C104+C105+C106+C107</f>
        <v>67482.7</v>
      </c>
      <c r="D102" s="45">
        <f>D103+D104+D105+D106+D107</f>
        <v>61834.4</v>
      </c>
      <c r="E102" s="35">
        <f t="shared" si="11"/>
        <v>46.0632607756373</v>
      </c>
      <c r="F102" s="35">
        <f aca="true" t="shared" si="14" ref="F102:F109">$D:$D/$C:$C*100</f>
        <v>91.63000294890395</v>
      </c>
      <c r="G102" s="45">
        <f>G103+G104+G105+G106+G107</f>
        <v>233440.4</v>
      </c>
      <c r="H102" s="35">
        <f>$D:$D/$G:$G*100</f>
        <v>26.488302795917072</v>
      </c>
      <c r="I102" s="45">
        <f>I103+I104+I105+I106+I107</f>
        <v>15085.400000000003</v>
      </c>
    </row>
    <row r="103" spans="1:9" ht="12.75">
      <c r="A103" s="14" t="s">
        <v>62</v>
      </c>
      <c r="B103" s="46">
        <v>900</v>
      </c>
      <c r="C103" s="46">
        <v>415.2</v>
      </c>
      <c r="D103" s="46">
        <v>282.3</v>
      </c>
      <c r="E103" s="38">
        <f t="shared" si="11"/>
        <v>31.36666666666667</v>
      </c>
      <c r="F103" s="38">
        <f t="shared" si="14"/>
        <v>67.9913294797688</v>
      </c>
      <c r="G103" s="46">
        <v>358.1</v>
      </c>
      <c r="H103" s="38">
        <f>$D:$D/$G:$G*100</f>
        <v>78.83272828818765</v>
      </c>
      <c r="I103" s="46">
        <f>D103-Июнь!D103</f>
        <v>44.10000000000002</v>
      </c>
    </row>
    <row r="104" spans="1:9" ht="12.75">
      <c r="A104" s="14" t="s">
        <v>63</v>
      </c>
      <c r="B104" s="46">
        <v>49049.5</v>
      </c>
      <c r="C104" s="46">
        <v>28490.1</v>
      </c>
      <c r="D104" s="46">
        <v>28490</v>
      </c>
      <c r="E104" s="38">
        <f t="shared" si="11"/>
        <v>58.08418026687326</v>
      </c>
      <c r="F104" s="38">
        <f t="shared" si="14"/>
        <v>99.999649000881</v>
      </c>
      <c r="G104" s="46">
        <v>26178.8</v>
      </c>
      <c r="H104" s="38">
        <f>$D:$D/$G:$G*100</f>
        <v>108.82851773190521</v>
      </c>
      <c r="I104" s="46">
        <f>D104-Июнь!D104</f>
        <v>5343.9000000000015</v>
      </c>
    </row>
    <row r="105" spans="1:9" ht="12.75">
      <c r="A105" s="14" t="s">
        <v>64</v>
      </c>
      <c r="B105" s="46">
        <v>22434.1</v>
      </c>
      <c r="C105" s="46">
        <v>9813.9</v>
      </c>
      <c r="D105" s="46">
        <v>9430.8</v>
      </c>
      <c r="E105" s="38">
        <f t="shared" si="11"/>
        <v>42.03779068471657</v>
      </c>
      <c r="F105" s="38">
        <f t="shared" si="14"/>
        <v>96.09635313178246</v>
      </c>
      <c r="G105" s="46">
        <v>190867.2</v>
      </c>
      <c r="H105" s="38">
        <f>$D:$D/$G:$G*100</f>
        <v>4.941027059651946</v>
      </c>
      <c r="I105" s="46">
        <f>D105-Июнь!D105</f>
        <v>468.39999999999964</v>
      </c>
    </row>
    <row r="106" spans="1:9" ht="12.75">
      <c r="A106" s="14" t="s">
        <v>65</v>
      </c>
      <c r="B106" s="37">
        <v>36260.1</v>
      </c>
      <c r="C106" s="37">
        <v>13928.7</v>
      </c>
      <c r="D106" s="37">
        <v>9070.7</v>
      </c>
      <c r="E106" s="38">
        <f t="shared" si="11"/>
        <v>25.015650811773828</v>
      </c>
      <c r="F106" s="38">
        <f t="shared" si="14"/>
        <v>65.12237322937531</v>
      </c>
      <c r="G106" s="37">
        <v>1789.3</v>
      </c>
      <c r="H106" s="38">
        <v>0</v>
      </c>
      <c r="I106" s="46">
        <f>D106-Июнь!D106</f>
        <v>7119.900000000001</v>
      </c>
    </row>
    <row r="107" spans="1:9" ht="12.75">
      <c r="A107" s="14" t="s">
        <v>66</v>
      </c>
      <c r="B107" s="46">
        <v>25594.3</v>
      </c>
      <c r="C107" s="46">
        <v>14834.8</v>
      </c>
      <c r="D107" s="46">
        <v>14560.6</v>
      </c>
      <c r="E107" s="38">
        <f t="shared" si="11"/>
        <v>56.890010666437455</v>
      </c>
      <c r="F107" s="38">
        <f t="shared" si="14"/>
        <v>98.15164343300889</v>
      </c>
      <c r="G107" s="46">
        <v>14247</v>
      </c>
      <c r="H107" s="38">
        <f>$D:$D/$G:$G*100</f>
        <v>102.20116515757705</v>
      </c>
      <c r="I107" s="46">
        <f>D107-Июнь!D107</f>
        <v>2109.1000000000004</v>
      </c>
    </row>
    <row r="108" spans="1:9" ht="12.75">
      <c r="A108" s="17" t="s">
        <v>73</v>
      </c>
      <c r="B108" s="36">
        <f>B109+B110+B111</f>
        <v>32065.43</v>
      </c>
      <c r="C108" s="36">
        <f>C109+C110+C111</f>
        <v>19352.3</v>
      </c>
      <c r="D108" s="36">
        <f>D109+D110+D111</f>
        <v>19210.1</v>
      </c>
      <c r="E108" s="35">
        <f t="shared" si="11"/>
        <v>59.909067179202026</v>
      </c>
      <c r="F108" s="35">
        <f t="shared" si="14"/>
        <v>99.26520361920805</v>
      </c>
      <c r="G108" s="36">
        <f>G109+G110+G111</f>
        <v>16573.1</v>
      </c>
      <c r="H108" s="35">
        <f>$D:$D/$G:$G*100</f>
        <v>115.91132618520375</v>
      </c>
      <c r="I108" s="36">
        <f>I109+I110+I111</f>
        <v>2616.4000000000005</v>
      </c>
    </row>
    <row r="109" spans="1:9" ht="12.75">
      <c r="A109" s="54" t="s">
        <v>74</v>
      </c>
      <c r="B109" s="37">
        <v>22253.13</v>
      </c>
      <c r="C109" s="37">
        <v>13380.5</v>
      </c>
      <c r="D109" s="37">
        <v>13380.6</v>
      </c>
      <c r="E109" s="38">
        <f t="shared" si="11"/>
        <v>60.129069483708584</v>
      </c>
      <c r="F109" s="38">
        <f t="shared" si="14"/>
        <v>100.00074735622735</v>
      </c>
      <c r="G109" s="37">
        <v>12156</v>
      </c>
      <c r="H109" s="38">
        <f>$D:$D/$G:$G*100</f>
        <v>110.0740375123396</v>
      </c>
      <c r="I109" s="46">
        <f>D109-Июнь!D109</f>
        <v>1756.2000000000007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D110-Июнь!D110</f>
        <v>0</v>
      </c>
    </row>
    <row r="111" spans="1:9" ht="25.5">
      <c r="A111" s="18" t="s">
        <v>85</v>
      </c>
      <c r="B111" s="37">
        <v>9812.3</v>
      </c>
      <c r="C111" s="37">
        <v>5971.8</v>
      </c>
      <c r="D111" s="37">
        <v>5829.5</v>
      </c>
      <c r="E111" s="38">
        <f>$D:$D/$B:$B*100</f>
        <v>59.410128104521874</v>
      </c>
      <c r="F111" s="38">
        <f>$D:$D/$C:$C*100</f>
        <v>97.61713386248701</v>
      </c>
      <c r="G111" s="37">
        <v>4417.1</v>
      </c>
      <c r="H111" s="38">
        <f>$D:$D/$G:$G*100</f>
        <v>131.97573068302734</v>
      </c>
      <c r="I111" s="46">
        <f>D111-Июнь!D111</f>
        <v>860.1999999999998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D113-Июнь!D113</f>
        <v>0</v>
      </c>
    </row>
    <row r="114" spans="1:10" ht="33.75" customHeight="1">
      <c r="A114" s="20" t="s">
        <v>67</v>
      </c>
      <c r="B114" s="45">
        <f>B70+B79+B80+B81+B87+B92+B97+B100+B102+B108+B112</f>
        <v>1799634.083</v>
      </c>
      <c r="C114" s="45">
        <f>C70+C79+C80+C81+C87+C92+C97+C100+C102+C108+C112+0.02</f>
        <v>1059755.32</v>
      </c>
      <c r="D114" s="45">
        <f>D70+D79+D80+D81+D87+D92+D97+D100+D102+D108+D112</f>
        <v>968404.08</v>
      </c>
      <c r="E114" s="35">
        <f>$D:$D/$B:$B*100</f>
        <v>53.811165789084455</v>
      </c>
      <c r="F114" s="35">
        <f>$D:$D/$C:$C*100</f>
        <v>91.37996872712088</v>
      </c>
      <c r="G114" s="45">
        <f>G70+G79+G80+G81+G87+G92+G97+G100+G102+G108+G112</f>
        <v>993455.2999999999</v>
      </c>
      <c r="H114" s="35">
        <f>$D:$D/$G:$G*100</f>
        <v>97.47837471902359</v>
      </c>
      <c r="I114" s="45">
        <f>I70+I79+I80+I81+I87+I92+I97+I100+I102+I108+I112</f>
        <v>119387.79999999999</v>
      </c>
      <c r="J114" s="61"/>
    </row>
    <row r="115" spans="1:9" ht="26.25" customHeight="1">
      <c r="A115" s="21" t="s">
        <v>68</v>
      </c>
      <c r="B115" s="39">
        <f>B68-B114</f>
        <v>-6501.7029999999795</v>
      </c>
      <c r="C115" s="39">
        <f>C68-C114</f>
        <v>-7990.360000000102</v>
      </c>
      <c r="D115" s="39">
        <f>D68-D114</f>
        <v>26758.21000000008</v>
      </c>
      <c r="E115" s="39"/>
      <c r="F115" s="39"/>
      <c r="G115" s="39">
        <f>G68-G114</f>
        <v>146.5700000001816</v>
      </c>
      <c r="H115" s="39"/>
      <c r="I115" s="39">
        <f>I68-I114</f>
        <v>-10399.98000000001</v>
      </c>
    </row>
    <row r="116" spans="1:9" ht="24" customHeight="1">
      <c r="A116" s="3" t="s">
        <v>69</v>
      </c>
      <c r="B116" s="37" t="s">
        <v>103</v>
      </c>
      <c r="C116" s="37"/>
      <c r="D116" s="37" t="s">
        <v>168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-26758.21000000008</v>
      </c>
      <c r="E117" s="37"/>
      <c r="F117" s="37"/>
      <c r="G117" s="50"/>
      <c r="H117" s="47"/>
      <c r="I117" s="36">
        <f>I119+I120</f>
        <v>-44024.701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7976</v>
      </c>
      <c r="E119" s="37"/>
      <c r="F119" s="37"/>
      <c r="G119" s="37"/>
      <c r="H119" s="47"/>
      <c r="I119" s="37">
        <f>D119-Июнь!I119</f>
        <v>3943.1060000000016</v>
      </c>
    </row>
    <row r="120" spans="1:9" ht="12.75">
      <c r="A120" s="3" t="s">
        <v>72</v>
      </c>
      <c r="B120" s="37">
        <v>1413</v>
      </c>
      <c r="C120" s="37"/>
      <c r="D120" s="37">
        <v>18194</v>
      </c>
      <c r="E120" s="37"/>
      <c r="F120" s="37"/>
      <c r="G120" s="37"/>
      <c r="H120" s="47"/>
      <c r="I120" s="37">
        <f>D120-Июнь!I120</f>
        <v>-47967.807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8" sqref="D128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7" t="s">
        <v>134</v>
      </c>
      <c r="B1" s="67"/>
      <c r="C1" s="67"/>
      <c r="D1" s="67"/>
      <c r="E1" s="67"/>
      <c r="F1" s="67"/>
      <c r="G1" s="67"/>
      <c r="H1" s="67"/>
      <c r="I1" s="41"/>
    </row>
    <row r="2" spans="1:9" ht="15">
      <c r="A2" s="68" t="s">
        <v>164</v>
      </c>
      <c r="B2" s="68"/>
      <c r="C2" s="68"/>
      <c r="D2" s="68"/>
      <c r="E2" s="68"/>
      <c r="F2" s="68"/>
      <c r="G2" s="68"/>
      <c r="H2" s="68"/>
      <c r="I2" s="42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3"/>
    </row>
    <row r="4" spans="1:9" ht="45" customHeight="1">
      <c r="A4" s="9" t="s">
        <v>1</v>
      </c>
      <c r="B4" s="26" t="s">
        <v>2</v>
      </c>
      <c r="C4" s="26" t="s">
        <v>165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5">
        <f>B8+B9</f>
        <v>222526.00000000003</v>
      </c>
      <c r="C7" s="35">
        <f>C8+C9</f>
        <v>137077</v>
      </c>
      <c r="D7" s="35">
        <f>D8+D9</f>
        <v>121597.98</v>
      </c>
      <c r="E7" s="35">
        <f>$D:$D/$B:$B*100</f>
        <v>54.644392115977446</v>
      </c>
      <c r="F7" s="35">
        <f>$D:$D/$C:$C*100</f>
        <v>88.70779197093604</v>
      </c>
      <c r="G7" s="35">
        <f>G8+G9</f>
        <v>159837.72000000003</v>
      </c>
      <c r="H7" s="35">
        <f>$D:$D/$G:$G*100</f>
        <v>76.07589747901807</v>
      </c>
      <c r="I7" s="35">
        <f>I8+I9</f>
        <v>12846.84</v>
      </c>
    </row>
    <row r="8" spans="1:9" ht="25.5">
      <c r="A8" s="4" t="s">
        <v>5</v>
      </c>
      <c r="B8" s="36">
        <v>8557.2</v>
      </c>
      <c r="C8" s="36">
        <v>5057.9</v>
      </c>
      <c r="D8" s="58">
        <v>3697.52</v>
      </c>
      <c r="E8" s="35">
        <f>$D:$D/$B:$B*100</f>
        <v>43.2094610386575</v>
      </c>
      <c r="F8" s="35">
        <f>$D:$D/$C:$C*100</f>
        <v>73.10385733209436</v>
      </c>
      <c r="G8" s="36">
        <v>5048.29</v>
      </c>
      <c r="H8" s="35">
        <f>$D:$D/$G:$G*100</f>
        <v>73.24301892323936</v>
      </c>
      <c r="I8" s="58">
        <v>-566.29</v>
      </c>
    </row>
    <row r="9" spans="1:9" ht="12.75" customHeight="1">
      <c r="A9" s="73" t="s">
        <v>82</v>
      </c>
      <c r="B9" s="62">
        <f>B11+B12+B13+B14</f>
        <v>213968.80000000002</v>
      </c>
      <c r="C9" s="62">
        <f>C11+C12+C13+C14</f>
        <v>132019.1</v>
      </c>
      <c r="D9" s="62">
        <f>D11+D12+D13+D14</f>
        <v>117900.45999999999</v>
      </c>
      <c r="E9" s="75">
        <f>$D:$D/$B:$B*100</f>
        <v>55.10170641701032</v>
      </c>
      <c r="F9" s="62">
        <f>$D:$D/$C:$C*100</f>
        <v>89.3056080521682</v>
      </c>
      <c r="G9" s="62">
        <f>G11+G12+G13+G14</f>
        <v>154789.43000000002</v>
      </c>
      <c r="H9" s="75">
        <f>$D:$D/$G:$G*100</f>
        <v>76.1682887520162</v>
      </c>
      <c r="I9" s="62">
        <f>I11+I12+I13+I14</f>
        <v>13413.13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7">
        <v>205181.6</v>
      </c>
      <c r="C11" s="37">
        <v>124451.8</v>
      </c>
      <c r="D11" s="59">
        <v>114534.78</v>
      </c>
      <c r="E11" s="35">
        <f aca="true" t="shared" si="0" ref="E11:E30">$D:$D/$B:$B*100</f>
        <v>55.82117499814798</v>
      </c>
      <c r="F11" s="35">
        <f aca="true" t="shared" si="1" ref="F11:F18">$D:$D/$C:$C*100</f>
        <v>92.03143707041602</v>
      </c>
      <c r="G11" s="37">
        <v>147841.03</v>
      </c>
      <c r="H11" s="35">
        <f>$D:$D/$G:$G*100</f>
        <v>77.47157876267502</v>
      </c>
      <c r="I11" s="37">
        <v>13113.32</v>
      </c>
    </row>
    <row r="12" spans="1:9" ht="89.25">
      <c r="A12" s="2" t="s">
        <v>87</v>
      </c>
      <c r="B12" s="37">
        <v>3157.1</v>
      </c>
      <c r="C12" s="37">
        <v>2344.8</v>
      </c>
      <c r="D12" s="37">
        <v>818.99</v>
      </c>
      <c r="E12" s="35">
        <f t="shared" si="0"/>
        <v>25.941211871654367</v>
      </c>
      <c r="F12" s="35">
        <f t="shared" si="1"/>
        <v>34.927925622654385</v>
      </c>
      <c r="G12" s="37">
        <v>1537.67</v>
      </c>
      <c r="H12" s="35">
        <f>$D:$D/$G:$G*100</f>
        <v>53.261753172007</v>
      </c>
      <c r="I12" s="37">
        <v>52.14</v>
      </c>
    </row>
    <row r="13" spans="1:9" ht="25.5">
      <c r="A13" s="3" t="s">
        <v>88</v>
      </c>
      <c r="B13" s="37">
        <v>5236.4</v>
      </c>
      <c r="C13" s="37">
        <v>4921.5</v>
      </c>
      <c r="D13" s="37">
        <v>2353.15</v>
      </c>
      <c r="E13" s="35">
        <f t="shared" si="0"/>
        <v>44.93831640058056</v>
      </c>
      <c r="F13" s="35">
        <f t="shared" si="1"/>
        <v>47.813674692675</v>
      </c>
      <c r="G13" s="37">
        <v>5410.73</v>
      </c>
      <c r="H13" s="35">
        <f>$D:$D/$G:$G*100</f>
        <v>43.49043474725222</v>
      </c>
      <c r="I13" s="37">
        <v>208.59</v>
      </c>
    </row>
    <row r="14" spans="1:9" ht="65.25" customHeight="1">
      <c r="A14" s="7" t="s">
        <v>91</v>
      </c>
      <c r="B14" s="37">
        <v>393.7</v>
      </c>
      <c r="C14" s="52">
        <v>301</v>
      </c>
      <c r="D14" s="37">
        <v>193.54</v>
      </c>
      <c r="E14" s="35">
        <f t="shared" si="0"/>
        <v>49.159258318516635</v>
      </c>
      <c r="F14" s="35">
        <f t="shared" si="1"/>
        <v>64.29900332225913</v>
      </c>
      <c r="G14" s="37">
        <v>0</v>
      </c>
      <c r="H14" s="35">
        <v>0</v>
      </c>
      <c r="I14" s="37">
        <v>39.08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11374.48</v>
      </c>
      <c r="D15" s="45">
        <f>D16+D17+D18+D19</f>
        <v>13638.18</v>
      </c>
      <c r="E15" s="35">
        <f t="shared" si="0"/>
        <v>61.06566644114727</v>
      </c>
      <c r="F15" s="35">
        <f t="shared" si="1"/>
        <v>119.90156912667658</v>
      </c>
      <c r="G15" s="45">
        <f>G16+G17+G18+G19</f>
        <v>10880.919999999998</v>
      </c>
      <c r="H15" s="35">
        <f>$D:$D/$G:$G*100</f>
        <v>125.34032048760587</v>
      </c>
      <c r="I15" s="45">
        <f>I16+I17+I18+I19</f>
        <v>1721</v>
      </c>
    </row>
    <row r="16" spans="1:9" ht="37.5" customHeight="1">
      <c r="A16" s="10" t="s">
        <v>99</v>
      </c>
      <c r="B16" s="37">
        <v>6898.65</v>
      </c>
      <c r="C16" s="52">
        <v>3666.1</v>
      </c>
      <c r="D16" s="37">
        <v>4627.87</v>
      </c>
      <c r="E16" s="35">
        <f t="shared" si="0"/>
        <v>67.08370478281984</v>
      </c>
      <c r="F16" s="35">
        <f t="shared" si="1"/>
        <v>126.23414527699734</v>
      </c>
      <c r="G16" s="37">
        <v>4195.69</v>
      </c>
      <c r="H16" s="35">
        <f>$D:$D/$G:$G*100</f>
        <v>110.30057034718963</v>
      </c>
      <c r="I16" s="37">
        <v>633.74</v>
      </c>
    </row>
    <row r="17" spans="1:9" ht="56.25" customHeight="1">
      <c r="A17" s="10" t="s">
        <v>100</v>
      </c>
      <c r="B17" s="37">
        <v>196.8</v>
      </c>
      <c r="C17" s="52">
        <v>125.4</v>
      </c>
      <c r="D17" s="37">
        <v>124.95</v>
      </c>
      <c r="E17" s="35">
        <f t="shared" si="0"/>
        <v>63.49085365853659</v>
      </c>
      <c r="F17" s="35">
        <f t="shared" si="1"/>
        <v>99.64114832535886</v>
      </c>
      <c r="G17" s="37">
        <v>86.53</v>
      </c>
      <c r="H17" s="35">
        <f>$D:$D/$G:$G*100</f>
        <v>144.40078585461688</v>
      </c>
      <c r="I17" s="37">
        <v>15.88</v>
      </c>
    </row>
    <row r="18" spans="1:9" ht="55.5" customHeight="1">
      <c r="A18" s="10" t="s">
        <v>101</v>
      </c>
      <c r="B18" s="37">
        <v>15014.98</v>
      </c>
      <c r="C18" s="52">
        <v>7508.58</v>
      </c>
      <c r="D18" s="37">
        <v>9257.61</v>
      </c>
      <c r="E18" s="35">
        <f t="shared" si="0"/>
        <v>61.65582638138712</v>
      </c>
      <c r="F18" s="35">
        <f t="shared" si="1"/>
        <v>123.29375194777177</v>
      </c>
      <c r="G18" s="37">
        <v>6634.13</v>
      </c>
      <c r="H18" s="35">
        <f>$D:$D/$G:$G*100</f>
        <v>139.54520035030967</v>
      </c>
      <c r="I18" s="37">
        <v>1154</v>
      </c>
    </row>
    <row r="19" spans="1:9" ht="54" customHeight="1">
      <c r="A19" s="10" t="s">
        <v>102</v>
      </c>
      <c r="B19" s="37">
        <v>223.2</v>
      </c>
      <c r="C19" s="52">
        <v>74.4</v>
      </c>
      <c r="D19" s="37">
        <v>-372.25</v>
      </c>
      <c r="E19" s="35">
        <f t="shared" si="0"/>
        <v>-166.77867383512546</v>
      </c>
      <c r="F19" s="35">
        <v>0</v>
      </c>
      <c r="G19" s="37">
        <v>-35.43</v>
      </c>
      <c r="H19" s="35">
        <v>0</v>
      </c>
      <c r="I19" s="37">
        <v>-82.62</v>
      </c>
    </row>
    <row r="20" spans="1:9" ht="12.75">
      <c r="A20" s="8" t="s">
        <v>7</v>
      </c>
      <c r="B20" s="45">
        <f>B21+B22+B23</f>
        <v>42423.4</v>
      </c>
      <c r="C20" s="45">
        <f>C21+C22+C23</f>
        <v>29921.5</v>
      </c>
      <c r="D20" s="45">
        <f>D21+D22+D23</f>
        <v>29020.969999999998</v>
      </c>
      <c r="E20" s="35">
        <f t="shared" si="0"/>
        <v>68.4079305289062</v>
      </c>
      <c r="F20" s="35">
        <f aca="true" t="shared" si="2" ref="F20:F30">$D:$D/$C:$C*100</f>
        <v>96.9903581037047</v>
      </c>
      <c r="G20" s="45">
        <f>G21+G22+G23</f>
        <v>26837.43</v>
      </c>
      <c r="H20" s="35">
        <f aca="true" t="shared" si="3" ref="H20:H31">$D:$D/$G:$G*100</f>
        <v>108.13617399281526</v>
      </c>
      <c r="I20" s="45">
        <f>I21+I22+I23</f>
        <v>1011.6</v>
      </c>
    </row>
    <row r="21" spans="1:9" ht="18.75" customHeight="1">
      <c r="A21" s="5" t="s">
        <v>109</v>
      </c>
      <c r="B21" s="37">
        <v>41190.5</v>
      </c>
      <c r="C21" s="37">
        <v>29516.8</v>
      </c>
      <c r="D21" s="37">
        <v>28333.78</v>
      </c>
      <c r="E21" s="35">
        <f t="shared" si="0"/>
        <v>68.78717179932265</v>
      </c>
      <c r="F21" s="35">
        <f t="shared" si="2"/>
        <v>95.99204520815265</v>
      </c>
      <c r="G21" s="37">
        <v>26460.83</v>
      </c>
      <c r="H21" s="35">
        <f t="shared" si="3"/>
        <v>107.07819822734206</v>
      </c>
      <c r="I21" s="37">
        <v>1007.14</v>
      </c>
    </row>
    <row r="22" spans="1:9" ht="12.75">
      <c r="A22" s="3" t="s">
        <v>107</v>
      </c>
      <c r="B22" s="37">
        <v>270.6</v>
      </c>
      <c r="C22" s="37">
        <v>33.4</v>
      </c>
      <c r="D22" s="37">
        <v>330.52</v>
      </c>
      <c r="E22" s="35">
        <f t="shared" si="0"/>
        <v>122.14338507021432</v>
      </c>
      <c r="F22" s="35">
        <f t="shared" si="2"/>
        <v>989.5808383233533</v>
      </c>
      <c r="G22" s="37">
        <v>29.8</v>
      </c>
      <c r="H22" s="35">
        <f t="shared" si="3"/>
        <v>1109.1275167785234</v>
      </c>
      <c r="I22" s="37">
        <v>1.35</v>
      </c>
    </row>
    <row r="23" spans="1:9" ht="27" customHeight="1">
      <c r="A23" s="3" t="s">
        <v>108</v>
      </c>
      <c r="B23" s="37">
        <v>962.3</v>
      </c>
      <c r="C23" s="37">
        <v>371.3</v>
      </c>
      <c r="D23" s="37">
        <v>356.67</v>
      </c>
      <c r="E23" s="35">
        <f t="shared" si="0"/>
        <v>37.0643250545568</v>
      </c>
      <c r="F23" s="35">
        <f t="shared" si="2"/>
        <v>96.05978992728252</v>
      </c>
      <c r="G23" s="37">
        <v>346.8</v>
      </c>
      <c r="H23" s="35">
        <f t="shared" si="3"/>
        <v>102.84602076124567</v>
      </c>
      <c r="I23" s="37">
        <v>3.11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14093.96</v>
      </c>
      <c r="D24" s="45">
        <f>$25:$25+$26:$26</f>
        <v>12745.98</v>
      </c>
      <c r="E24" s="35">
        <f t="shared" si="0"/>
        <v>50.42979738631913</v>
      </c>
      <c r="F24" s="35">
        <f t="shared" si="2"/>
        <v>90.43576113455694</v>
      </c>
      <c r="G24" s="45">
        <f>$25:$25+$26:$26</f>
        <v>12114.98</v>
      </c>
      <c r="H24" s="35">
        <f t="shared" si="3"/>
        <v>105.2084279132116</v>
      </c>
      <c r="I24" s="45">
        <f>$25:$25+$26:$26</f>
        <v>1229.21</v>
      </c>
    </row>
    <row r="25" spans="1:9" ht="12.75">
      <c r="A25" s="3" t="s">
        <v>9</v>
      </c>
      <c r="B25" s="37">
        <v>7385.4</v>
      </c>
      <c r="C25" s="37">
        <v>3328.96</v>
      </c>
      <c r="D25" s="37">
        <v>3336.17</v>
      </c>
      <c r="E25" s="35">
        <f t="shared" si="0"/>
        <v>45.17250250494219</v>
      </c>
      <c r="F25" s="35">
        <f t="shared" si="2"/>
        <v>100.21658415841583</v>
      </c>
      <c r="G25" s="37">
        <v>2987.95</v>
      </c>
      <c r="H25" s="35">
        <f t="shared" si="3"/>
        <v>111.65414414565171</v>
      </c>
      <c r="I25" s="37">
        <v>530.04</v>
      </c>
    </row>
    <row r="26" spans="1:9" ht="12.75">
      <c r="A26" s="3" t="s">
        <v>10</v>
      </c>
      <c r="B26" s="37">
        <v>17889.3</v>
      </c>
      <c r="C26" s="37">
        <v>10765</v>
      </c>
      <c r="D26" s="37">
        <v>9409.81</v>
      </c>
      <c r="E26" s="35">
        <f t="shared" si="0"/>
        <v>52.600213535465336</v>
      </c>
      <c r="F26" s="35">
        <f t="shared" si="2"/>
        <v>87.4111472364143</v>
      </c>
      <c r="G26" s="37">
        <v>9127.03</v>
      </c>
      <c r="H26" s="35">
        <f t="shared" si="3"/>
        <v>103.09826964521864</v>
      </c>
      <c r="I26" s="37">
        <v>699.17</v>
      </c>
    </row>
    <row r="27" spans="1:9" ht="12.75">
      <c r="A27" s="6" t="s">
        <v>11</v>
      </c>
      <c r="B27" s="45">
        <f>B28+B29+B30</f>
        <v>21506.7</v>
      </c>
      <c r="C27" s="45">
        <f>C28+C29+C30</f>
        <v>13375.05</v>
      </c>
      <c r="D27" s="45">
        <f>D28+D29+D30</f>
        <v>11256.33</v>
      </c>
      <c r="E27" s="35">
        <f t="shared" si="0"/>
        <v>52.33871305221164</v>
      </c>
      <c r="F27" s="35">
        <f t="shared" si="2"/>
        <v>84.15916202182422</v>
      </c>
      <c r="G27" s="45">
        <f>G28+G29+G30</f>
        <v>8555.33</v>
      </c>
      <c r="H27" s="35">
        <f t="shared" si="3"/>
        <v>131.57096219549683</v>
      </c>
      <c r="I27" s="45">
        <f>I28+I29+I30</f>
        <v>1442.76</v>
      </c>
    </row>
    <row r="28" spans="1:9" ht="25.5">
      <c r="A28" s="3" t="s">
        <v>12</v>
      </c>
      <c r="B28" s="37">
        <v>21430.7</v>
      </c>
      <c r="C28" s="37">
        <v>13357.05</v>
      </c>
      <c r="D28" s="37">
        <v>11209.73</v>
      </c>
      <c r="E28" s="35">
        <f t="shared" si="0"/>
        <v>52.306877516833325</v>
      </c>
      <c r="F28" s="35">
        <f t="shared" si="2"/>
        <v>83.92369572622698</v>
      </c>
      <c r="G28" s="37">
        <v>8504.33</v>
      </c>
      <c r="H28" s="35">
        <f t="shared" si="3"/>
        <v>131.81202987184176</v>
      </c>
      <c r="I28" s="37">
        <v>1436.76</v>
      </c>
    </row>
    <row r="29" spans="1:9" ht="25.5">
      <c r="A29" s="5" t="s">
        <v>111</v>
      </c>
      <c r="B29" s="37">
        <v>58</v>
      </c>
      <c r="C29" s="37">
        <v>0</v>
      </c>
      <c r="D29" s="37">
        <v>40.6</v>
      </c>
      <c r="E29" s="35">
        <f t="shared" si="0"/>
        <v>70</v>
      </c>
      <c r="F29" s="35" t="e">
        <f t="shared" si="2"/>
        <v>#DIV/0!</v>
      </c>
      <c r="G29" s="37">
        <v>36</v>
      </c>
      <c r="H29" s="35">
        <f t="shared" si="3"/>
        <v>112.77777777777777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6</v>
      </c>
      <c r="E30" s="35">
        <f t="shared" si="0"/>
        <v>33.33333333333333</v>
      </c>
      <c r="F30" s="35">
        <f t="shared" si="2"/>
        <v>33.33333333333333</v>
      </c>
      <c r="G30" s="37">
        <v>15</v>
      </c>
      <c r="H30" s="35">
        <f t="shared" si="3"/>
        <v>40</v>
      </c>
      <c r="I30" s="37">
        <v>-2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36504.5</v>
      </c>
      <c r="D34" s="45">
        <f>D35+D38+D39</f>
        <v>37413.49</v>
      </c>
      <c r="E34" s="35">
        <f aca="true" t="shared" si="4" ref="E34:E42">$D:$D/$B:$B*100</f>
        <v>63.7623068860617</v>
      </c>
      <c r="F34" s="35">
        <f aca="true" t="shared" si="5" ref="F34:F42">$D:$D/$C:$C*100</f>
        <v>102.49007656590283</v>
      </c>
      <c r="G34" s="45">
        <f>G35+G38+G39</f>
        <v>35924.07</v>
      </c>
      <c r="H34" s="35">
        <f aca="true" t="shared" si="6" ref="H34:H47">$D:$D/$G:$G*100</f>
        <v>104.14602243008657</v>
      </c>
      <c r="I34" s="45">
        <f>I35+I38+I39</f>
        <v>3389.12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35050.5</v>
      </c>
      <c r="D35" s="37">
        <f>D36+D37</f>
        <v>35520.77</v>
      </c>
      <c r="E35" s="35">
        <f t="shared" si="4"/>
        <v>62.15194701801352</v>
      </c>
      <c r="F35" s="35">
        <f t="shared" si="5"/>
        <v>101.34169270053208</v>
      </c>
      <c r="G35" s="37">
        <v>34423.19</v>
      </c>
      <c r="H35" s="35">
        <f t="shared" si="6"/>
        <v>103.18849008473647</v>
      </c>
      <c r="I35" s="37">
        <f>I36+I37</f>
        <v>3369.29</v>
      </c>
    </row>
    <row r="36" spans="1:9" ht="81.75" customHeight="1">
      <c r="A36" s="1" t="s">
        <v>115</v>
      </c>
      <c r="B36" s="37">
        <v>35543.9</v>
      </c>
      <c r="C36" s="37">
        <v>21329.5</v>
      </c>
      <c r="D36" s="37">
        <v>20710.85</v>
      </c>
      <c r="E36" s="35">
        <f t="shared" si="4"/>
        <v>58.26836672396669</v>
      </c>
      <c r="F36" s="35">
        <f t="shared" si="5"/>
        <v>97.09955695163974</v>
      </c>
      <c r="G36" s="37">
        <v>20727.09</v>
      </c>
      <c r="H36" s="35">
        <f t="shared" si="6"/>
        <v>99.92164843207608</v>
      </c>
      <c r="I36" s="37">
        <v>1821.31</v>
      </c>
    </row>
    <row r="37" spans="1:9" ht="76.5">
      <c r="A37" s="3" t="s">
        <v>116</v>
      </c>
      <c r="B37" s="37">
        <v>21607.6</v>
      </c>
      <c r="C37" s="37">
        <v>13721</v>
      </c>
      <c r="D37" s="37">
        <v>14809.92</v>
      </c>
      <c r="E37" s="35">
        <f t="shared" si="4"/>
        <v>68.54032840296934</v>
      </c>
      <c r="F37" s="35">
        <f t="shared" si="5"/>
        <v>107.93615625683259</v>
      </c>
      <c r="G37" s="37">
        <v>13696.1</v>
      </c>
      <c r="H37" s="35">
        <f t="shared" si="6"/>
        <v>108.13238805207321</v>
      </c>
      <c r="I37" s="37">
        <v>1547.98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227.62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19.83</v>
      </c>
    </row>
    <row r="40" spans="1:9" ht="25.5">
      <c r="A40" s="4" t="s">
        <v>15</v>
      </c>
      <c r="B40" s="36">
        <v>1100.2</v>
      </c>
      <c r="C40" s="36">
        <v>921.4</v>
      </c>
      <c r="D40" s="36">
        <v>428.82</v>
      </c>
      <c r="E40" s="35">
        <f t="shared" si="4"/>
        <v>38.976549718233045</v>
      </c>
      <c r="F40" s="35">
        <f t="shared" si="5"/>
        <v>46.54004775341871</v>
      </c>
      <c r="G40" s="36">
        <v>1052.23</v>
      </c>
      <c r="H40" s="35">
        <f t="shared" si="6"/>
        <v>40.753447440198435</v>
      </c>
      <c r="I40" s="36">
        <v>3.32</v>
      </c>
    </row>
    <row r="41" spans="1:9" ht="25.5">
      <c r="A41" s="12" t="s">
        <v>123</v>
      </c>
      <c r="B41" s="36">
        <v>3575.8</v>
      </c>
      <c r="C41" s="36">
        <v>3018.4</v>
      </c>
      <c r="D41" s="36">
        <v>3300.1</v>
      </c>
      <c r="E41" s="35">
        <f t="shared" si="4"/>
        <v>92.28983723921918</v>
      </c>
      <c r="F41" s="35">
        <f t="shared" si="5"/>
        <v>109.33275907765703</v>
      </c>
      <c r="G41" s="36">
        <v>565.77</v>
      </c>
      <c r="H41" s="35">
        <f t="shared" si="6"/>
        <v>583.2935645226859</v>
      </c>
      <c r="I41" s="36">
        <v>106.78</v>
      </c>
    </row>
    <row r="42" spans="1:9" ht="25.5">
      <c r="A42" s="8" t="s">
        <v>16</v>
      </c>
      <c r="B42" s="45">
        <f>B43+B44+B45</f>
        <v>9967.8</v>
      </c>
      <c r="C42" s="45">
        <f>C43+C44+C45</f>
        <v>1100</v>
      </c>
      <c r="D42" s="45">
        <f>D43+D44+D45</f>
        <v>3938.45</v>
      </c>
      <c r="E42" s="35">
        <f t="shared" si="4"/>
        <v>39.51172776339814</v>
      </c>
      <c r="F42" s="35">
        <f t="shared" si="5"/>
        <v>358.0409090909091</v>
      </c>
      <c r="G42" s="45">
        <f>G43+G44+G45</f>
        <v>3175.65</v>
      </c>
      <c r="H42" s="35">
        <f t="shared" si="6"/>
        <v>124.02027931289656</v>
      </c>
      <c r="I42" s="45">
        <f>I43+I44+I45</f>
        <v>325.32</v>
      </c>
    </row>
    <row r="43" spans="1:9" ht="12.75">
      <c r="A43" s="3" t="s">
        <v>119</v>
      </c>
      <c r="B43" s="37">
        <v>0</v>
      </c>
      <c r="C43" s="37">
        <v>0</v>
      </c>
      <c r="D43" s="37">
        <v>37.57</v>
      </c>
      <c r="E43" s="35">
        <v>0</v>
      </c>
      <c r="F43" s="35">
        <v>0</v>
      </c>
      <c r="G43" s="37">
        <v>75.76</v>
      </c>
      <c r="H43" s="35">
        <f t="shared" si="6"/>
        <v>49.59081309398099</v>
      </c>
      <c r="I43" s="37">
        <v>0.54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443.18</v>
      </c>
      <c r="E44" s="35">
        <v>0</v>
      </c>
      <c r="F44" s="35">
        <v>0</v>
      </c>
      <c r="G44" s="37">
        <v>315.29</v>
      </c>
      <c r="H44" s="35">
        <f t="shared" si="6"/>
        <v>140.5626566018586</v>
      </c>
      <c r="I44" s="37">
        <v>8.2</v>
      </c>
    </row>
    <row r="45" spans="1:9" ht="12.75">
      <c r="A45" s="51" t="s">
        <v>118</v>
      </c>
      <c r="B45" s="37">
        <v>1400</v>
      </c>
      <c r="C45" s="37">
        <v>1100</v>
      </c>
      <c r="D45" s="37">
        <v>3457.7</v>
      </c>
      <c r="E45" s="35">
        <f aca="true" t="shared" si="7" ref="E45:E53">$D:$D/$B:$B*100</f>
        <v>246.9785714285714</v>
      </c>
      <c r="F45" s="35">
        <f aca="true" t="shared" si="8" ref="F45:F51">$D:$D/$C:$C*100</f>
        <v>314.3363636363636</v>
      </c>
      <c r="G45" s="37">
        <v>2784.6</v>
      </c>
      <c r="H45" s="35">
        <f t="shared" si="6"/>
        <v>124.17223299576241</v>
      </c>
      <c r="I45" s="37">
        <v>316.58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7572.2</v>
      </c>
      <c r="D46" s="45">
        <f>D47+D48+D49+D50+D51+D52+D53+D55+D56+D57+D58+D54</f>
        <v>6564.719999999999</v>
      </c>
      <c r="E46" s="35">
        <f t="shared" si="7"/>
        <v>59.55745066908595</v>
      </c>
      <c r="F46" s="35">
        <f t="shared" si="8"/>
        <v>86.69501597950396</v>
      </c>
      <c r="G46" s="45">
        <f>G47+G48+G49+G50+G51+G52+G53+G55+G56+G57+G58</f>
        <v>7238.200000000001</v>
      </c>
      <c r="H46" s="35">
        <f t="shared" si="6"/>
        <v>90.69547677599401</v>
      </c>
      <c r="I46" s="45">
        <f>I47+I48+I49+I50+I51+I52+I53+I55+I56+I57+I58</f>
        <v>950</v>
      </c>
    </row>
    <row r="47" spans="1:9" ht="25.5">
      <c r="A47" s="3" t="s">
        <v>18</v>
      </c>
      <c r="B47" s="37">
        <v>231.5</v>
      </c>
      <c r="C47" s="37">
        <v>149.05</v>
      </c>
      <c r="D47" s="37">
        <v>136.97</v>
      </c>
      <c r="E47" s="35">
        <f t="shared" si="7"/>
        <v>59.166306695464364</v>
      </c>
      <c r="F47" s="35">
        <f t="shared" si="8"/>
        <v>91.89533713518952</v>
      </c>
      <c r="G47" s="37">
        <v>148.38</v>
      </c>
      <c r="H47" s="35">
        <f t="shared" si="6"/>
        <v>92.31028440490633</v>
      </c>
      <c r="I47" s="37">
        <v>15.68</v>
      </c>
    </row>
    <row r="48" spans="1:9" ht="63.75">
      <c r="A48" s="3" t="s">
        <v>150</v>
      </c>
      <c r="B48" s="37">
        <v>140</v>
      </c>
      <c r="C48" s="37">
        <v>63</v>
      </c>
      <c r="D48" s="37">
        <v>231.05</v>
      </c>
      <c r="E48" s="35">
        <f t="shared" si="7"/>
        <v>165.03571428571428</v>
      </c>
      <c r="F48" s="35">
        <f t="shared" si="8"/>
        <v>366.7460317460318</v>
      </c>
      <c r="G48" s="37">
        <v>61.94</v>
      </c>
      <c r="H48" s="35">
        <v>0</v>
      </c>
      <c r="I48" s="37">
        <v>77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125.62</v>
      </c>
      <c r="E49" s="35">
        <f t="shared" si="7"/>
        <v>209.36666666666665</v>
      </c>
      <c r="F49" s="35">
        <f t="shared" si="8"/>
        <v>966.3076923076924</v>
      </c>
      <c r="G49" s="37">
        <v>48.83</v>
      </c>
      <c r="H49" s="35">
        <f>$D:$D/$G:$G*100</f>
        <v>257.2598812205611</v>
      </c>
      <c r="I49" s="37">
        <v>13.09</v>
      </c>
    </row>
    <row r="50" spans="1:9" ht="38.25">
      <c r="A50" s="3" t="s">
        <v>19</v>
      </c>
      <c r="B50" s="37">
        <v>447</v>
      </c>
      <c r="C50" s="37">
        <v>297.5</v>
      </c>
      <c r="D50" s="37">
        <v>481.29</v>
      </c>
      <c r="E50" s="35">
        <f t="shared" si="7"/>
        <v>107.67114093959731</v>
      </c>
      <c r="F50" s="35">
        <f t="shared" si="8"/>
        <v>161.77815126050422</v>
      </c>
      <c r="G50" s="37">
        <v>375.26</v>
      </c>
      <c r="H50" s="35">
        <f>$D:$D/$G:$G*100</f>
        <v>128.255076480307</v>
      </c>
      <c r="I50" s="37">
        <v>71.92</v>
      </c>
    </row>
    <row r="51" spans="1:9" ht="63.75">
      <c r="A51" s="3" t="s">
        <v>20</v>
      </c>
      <c r="B51" s="37">
        <v>2332</v>
      </c>
      <c r="C51" s="37">
        <v>1766.6</v>
      </c>
      <c r="D51" s="37">
        <v>1786.68</v>
      </c>
      <c r="E51" s="35">
        <f t="shared" si="7"/>
        <v>76.61578044596912</v>
      </c>
      <c r="F51" s="35">
        <f t="shared" si="8"/>
        <v>101.13664666591194</v>
      </c>
      <c r="G51" s="37">
        <v>1710.33</v>
      </c>
      <c r="H51" s="35">
        <f>$D:$D/$G:$G*100</f>
        <v>104.4640507972146</v>
      </c>
      <c r="I51" s="37">
        <v>398.45</v>
      </c>
    </row>
    <row r="52" spans="1:9" ht="25.5">
      <c r="A52" s="3" t="s">
        <v>21</v>
      </c>
      <c r="B52" s="37">
        <v>0</v>
      </c>
      <c r="C52" s="37">
        <v>0</v>
      </c>
      <c r="D52" s="37">
        <v>119.85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97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2909.85</v>
      </c>
      <c r="D56" s="37">
        <v>1672.92</v>
      </c>
      <c r="E56" s="35">
        <f t="shared" si="9"/>
        <v>39.15278037820633</v>
      </c>
      <c r="F56" s="35">
        <f t="shared" si="10"/>
        <v>57.491623279550495</v>
      </c>
      <c r="G56" s="37">
        <v>2989.22</v>
      </c>
      <c r="H56" s="35">
        <v>0</v>
      </c>
      <c r="I56" s="37">
        <v>122.8</v>
      </c>
    </row>
    <row r="57" spans="1:9" ht="63.75">
      <c r="A57" s="3" t="s">
        <v>95</v>
      </c>
      <c r="B57" s="37">
        <v>17</v>
      </c>
      <c r="C57" s="37">
        <v>14.5</v>
      </c>
      <c r="D57" s="37">
        <v>14.71</v>
      </c>
      <c r="E57" s="35">
        <f t="shared" si="9"/>
        <v>86.52941176470588</v>
      </c>
      <c r="F57" s="35">
        <f t="shared" si="10"/>
        <v>101.44827586206897</v>
      </c>
      <c r="G57" s="37">
        <v>15.5</v>
      </c>
      <c r="H57" s="35">
        <v>0</v>
      </c>
      <c r="I57" s="37">
        <v>2.82</v>
      </c>
    </row>
    <row r="58" spans="1:9" ht="38.25">
      <c r="A58" s="3" t="s">
        <v>23</v>
      </c>
      <c r="B58" s="37">
        <v>3331.2</v>
      </c>
      <c r="C58" s="37">
        <v>2167.7</v>
      </c>
      <c r="D58" s="37">
        <v>1991.04</v>
      </c>
      <c r="E58" s="35">
        <f t="shared" si="9"/>
        <v>59.76945244956773</v>
      </c>
      <c r="F58" s="35">
        <f t="shared" si="10"/>
        <v>91.85034829542835</v>
      </c>
      <c r="G58" s="37">
        <v>1712.44</v>
      </c>
      <c r="H58" s="35">
        <f>$D:$D/$G:$G*100</f>
        <v>116.26918315386231</v>
      </c>
      <c r="I58" s="37">
        <v>151.24</v>
      </c>
    </row>
    <row r="59" spans="1:9" ht="12.75">
      <c r="A59" s="6" t="s">
        <v>24</v>
      </c>
      <c r="B59" s="36">
        <v>130</v>
      </c>
      <c r="C59" s="36">
        <v>85.9</v>
      </c>
      <c r="D59" s="36">
        <v>1075.27</v>
      </c>
      <c r="E59" s="35">
        <f t="shared" si="9"/>
        <v>827.1307692307693</v>
      </c>
      <c r="F59" s="35">
        <f t="shared" si="10"/>
        <v>1251.7694994179276</v>
      </c>
      <c r="G59" s="36">
        <v>478.34</v>
      </c>
      <c r="H59" s="35">
        <f>$D:$D/$G:$G*100</f>
        <v>224.7919889618263</v>
      </c>
      <c r="I59" s="36">
        <v>205.55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255044.38999999998</v>
      </c>
      <c r="D60" s="45">
        <f>D7+D15+D20+D24+D27+D31+D34+D40+D41+D42+D59+D46</f>
        <v>240980.11000000002</v>
      </c>
      <c r="E60" s="35">
        <f t="shared" si="9"/>
        <v>57.576744128592814</v>
      </c>
      <c r="F60" s="35">
        <f t="shared" si="10"/>
        <v>94.48555602418858</v>
      </c>
      <c r="G60" s="45">
        <f>G7+G15+G20+G24+G27+G31+G34+G40+G41+G42+G59+G46</f>
        <v>266660.91</v>
      </c>
      <c r="H60" s="35">
        <f>$D:$D/$G:$G*100</f>
        <v>90.36949210141076</v>
      </c>
      <c r="I60" s="45">
        <f>I7+I15+I20+I24+I27+I31+I34+I40+I41+I42+I59+I46</f>
        <v>23231.479999999996</v>
      </c>
    </row>
    <row r="61" spans="1:9" ht="12.75">
      <c r="A61" s="8" t="s">
        <v>26</v>
      </c>
      <c r="B61" s="45">
        <f>B62+B67</f>
        <v>1407590.3500000003</v>
      </c>
      <c r="C61" s="45">
        <f>C62+C67</f>
        <v>901891.71</v>
      </c>
      <c r="D61" s="45">
        <f>D62+D67</f>
        <v>853957.7899999999</v>
      </c>
      <c r="E61" s="35">
        <f t="shared" si="9"/>
        <v>60.66806226683777</v>
      </c>
      <c r="F61" s="35">
        <f t="shared" si="10"/>
        <v>94.68518010881816</v>
      </c>
      <c r="G61" s="45">
        <f>G62+G67</f>
        <v>830335.8400000001</v>
      </c>
      <c r="H61" s="35">
        <f>$D:$D/$G:$G*100</f>
        <v>102.8448669637095</v>
      </c>
      <c r="I61" s="45">
        <f>I62+I67</f>
        <v>76544.04000000001</v>
      </c>
    </row>
    <row r="62" spans="1:9" ht="25.5">
      <c r="A62" s="8" t="s">
        <v>27</v>
      </c>
      <c r="B62" s="45">
        <f>B63+B64+B65+B66</f>
        <v>1410589.2400000002</v>
      </c>
      <c r="C62" s="45">
        <f>C63+C64+C65+C66</f>
        <v>904890.6</v>
      </c>
      <c r="D62" s="45">
        <f>D63+D64+D65+D66</f>
        <v>857666.1</v>
      </c>
      <c r="E62" s="35">
        <f t="shared" si="9"/>
        <v>60.801973790754275</v>
      </c>
      <c r="F62" s="35">
        <f t="shared" si="10"/>
        <v>94.78119233418934</v>
      </c>
      <c r="G62" s="45">
        <f>G63+G64+G65+G66</f>
        <v>838371.3400000001</v>
      </c>
      <c r="H62" s="35">
        <f>$D:$D/$G:$G*100</f>
        <v>102.30145749018567</v>
      </c>
      <c r="I62" s="45">
        <f>I63+I64+I65+I66</f>
        <v>76602.74</v>
      </c>
    </row>
    <row r="63" spans="1:9" ht="12.75">
      <c r="A63" s="3" t="s">
        <v>28</v>
      </c>
      <c r="B63" s="37">
        <v>276586.7</v>
      </c>
      <c r="C63" s="37">
        <v>228097.9</v>
      </c>
      <c r="D63" s="37">
        <v>228097.9</v>
      </c>
      <c r="E63" s="35">
        <f t="shared" si="9"/>
        <v>82.46886057789474</v>
      </c>
      <c r="F63" s="35">
        <f t="shared" si="10"/>
        <v>100</v>
      </c>
      <c r="G63" s="37">
        <v>197132.4</v>
      </c>
      <c r="H63" s="35">
        <v>0</v>
      </c>
      <c r="I63" s="37">
        <v>17631</v>
      </c>
    </row>
    <row r="64" spans="1:9" ht="12.75">
      <c r="A64" s="3" t="s">
        <v>29</v>
      </c>
      <c r="B64" s="37">
        <v>492653.4</v>
      </c>
      <c r="C64" s="37">
        <v>249633.32</v>
      </c>
      <c r="D64" s="37">
        <v>236884.71</v>
      </c>
      <c r="E64" s="35">
        <f t="shared" si="9"/>
        <v>48.083441624476755</v>
      </c>
      <c r="F64" s="35">
        <f t="shared" si="10"/>
        <v>94.89306555711391</v>
      </c>
      <c r="G64" s="37">
        <v>82495.74</v>
      </c>
      <c r="H64" s="35">
        <v>0</v>
      </c>
      <c r="I64" s="37">
        <v>27587.52</v>
      </c>
    </row>
    <row r="65" spans="1:9" ht="12.75">
      <c r="A65" s="3" t="s">
        <v>30</v>
      </c>
      <c r="B65" s="37">
        <v>641341.64</v>
      </c>
      <c r="C65" s="37">
        <v>427151.88</v>
      </c>
      <c r="D65" s="37">
        <v>392683.49</v>
      </c>
      <c r="E65" s="35">
        <f t="shared" si="9"/>
        <v>61.228441365509966</v>
      </c>
      <c r="F65" s="35">
        <f t="shared" si="10"/>
        <v>91.93064771247172</v>
      </c>
      <c r="G65" s="37">
        <v>557675.52</v>
      </c>
      <c r="H65" s="35">
        <f>$D:$D/$G:$G*100</f>
        <v>70.4143316170665</v>
      </c>
      <c r="I65" s="37">
        <v>31384.22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-3708.31</v>
      </c>
      <c r="E67" s="35">
        <f t="shared" si="9"/>
        <v>123.65608608518485</v>
      </c>
      <c r="F67" s="35">
        <v>0</v>
      </c>
      <c r="G67" s="36">
        <v>-8035.5</v>
      </c>
      <c r="H67" s="35">
        <f>$D:$D/$G:$G*100</f>
        <v>46.14908842013565</v>
      </c>
      <c r="I67" s="36">
        <v>-58.7</v>
      </c>
    </row>
    <row r="68" spans="1:9" ht="12.75">
      <c r="A68" s="6" t="s">
        <v>32</v>
      </c>
      <c r="B68" s="45">
        <f>B61+B60</f>
        <v>1826127.5800000003</v>
      </c>
      <c r="C68" s="45">
        <f>C61+C60</f>
        <v>1156936.0999999999</v>
      </c>
      <c r="D68" s="45">
        <f>D61+D60</f>
        <v>1094937.9</v>
      </c>
      <c r="E68" s="35">
        <f t="shared" si="9"/>
        <v>59.95955112840472</v>
      </c>
      <c r="F68" s="35">
        <f>$D:$D/$C:$C*100</f>
        <v>94.64117335434516</v>
      </c>
      <c r="G68" s="45">
        <f>G61+G60</f>
        <v>1096996.75</v>
      </c>
      <c r="H68" s="35">
        <f>$D:$D/$G:$G*100</f>
        <v>99.81231940750963</v>
      </c>
      <c r="I68" s="45">
        <f>I61+I60</f>
        <v>99775.52</v>
      </c>
    </row>
    <row r="69" spans="1:9" ht="12.75">
      <c r="A69" s="64" t="s">
        <v>34</v>
      </c>
      <c r="B69" s="65"/>
      <c r="C69" s="65"/>
      <c r="D69" s="65"/>
      <c r="E69" s="65"/>
      <c r="F69" s="65"/>
      <c r="G69" s="65"/>
      <c r="H69" s="65"/>
      <c r="I69" s="66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41551.5</v>
      </c>
      <c r="D70" s="45">
        <f>D71+D72+D73+D74+D75+D76+D77+D78</f>
        <v>39206.5</v>
      </c>
      <c r="E70" s="35">
        <f>$D:$D/$B:$B*100</f>
        <v>58.20070868397654</v>
      </c>
      <c r="F70" s="35">
        <f>$D:$D/$C:$C*100</f>
        <v>94.35640109262</v>
      </c>
      <c r="G70" s="45">
        <f>G71+G72+G73+G74+G75+G76+G77+G78</f>
        <v>54199</v>
      </c>
      <c r="H70" s="35">
        <f>$D:$D/$G:$G*100</f>
        <v>72.33805051753723</v>
      </c>
      <c r="I70" s="45">
        <f>I71+I72+I73+I74+I75+I76+I77+I78</f>
        <v>4857.6</v>
      </c>
    </row>
    <row r="71" spans="1:9" ht="14.25" customHeight="1">
      <c r="A71" s="14" t="s">
        <v>36</v>
      </c>
      <c r="B71" s="46">
        <v>943.8</v>
      </c>
      <c r="C71" s="46">
        <v>306.3</v>
      </c>
      <c r="D71" s="46">
        <v>0</v>
      </c>
      <c r="E71" s="38">
        <f>$D:$D/$B:$B*100</f>
        <v>0</v>
      </c>
      <c r="F71" s="38">
        <f>$D:$D/$C:$C*100</f>
        <v>0</v>
      </c>
      <c r="G71" s="46">
        <v>845</v>
      </c>
      <c r="H71" s="38">
        <f>$D:$D/$G:$G*100</f>
        <v>0</v>
      </c>
      <c r="I71" s="46">
        <f>D71-Июль!D71</f>
        <v>0</v>
      </c>
    </row>
    <row r="72" spans="1:9" ht="12.75">
      <c r="A72" s="14" t="s">
        <v>37</v>
      </c>
      <c r="B72" s="46">
        <v>5325.4</v>
      </c>
      <c r="C72" s="46">
        <v>2831.1</v>
      </c>
      <c r="D72" s="46">
        <v>2778.6</v>
      </c>
      <c r="E72" s="38">
        <f>$D:$D/$B:$B*100</f>
        <v>52.17636233897923</v>
      </c>
      <c r="F72" s="38">
        <f>$D:$D/$C:$C*100</f>
        <v>98.14559711772809</v>
      </c>
      <c r="G72" s="46">
        <v>2685.4</v>
      </c>
      <c r="H72" s="38">
        <f>$D:$D/$G:$G*100</f>
        <v>103.47061890221197</v>
      </c>
      <c r="I72" s="46">
        <f>D72-Июль!D72</f>
        <v>371.4000000000001</v>
      </c>
    </row>
    <row r="73" spans="1:9" ht="25.5">
      <c r="A73" s="14" t="s">
        <v>38</v>
      </c>
      <c r="B73" s="46">
        <v>35716.9</v>
      </c>
      <c r="C73" s="46">
        <v>22975.2</v>
      </c>
      <c r="D73" s="46">
        <v>22572.4</v>
      </c>
      <c r="E73" s="38">
        <f>$D:$D/$B:$B*100</f>
        <v>63.198093899526555</v>
      </c>
      <c r="F73" s="38">
        <f>$D:$D/$C:$C*100</f>
        <v>98.2468052508792</v>
      </c>
      <c r="G73" s="46">
        <v>22741.3</v>
      </c>
      <c r="H73" s="38">
        <f>$D:$D/$G:$G*100</f>
        <v>99.25729839543035</v>
      </c>
      <c r="I73" s="46">
        <f>D73-Июль!D73</f>
        <v>2946.4000000000015</v>
      </c>
    </row>
    <row r="74" spans="1:9" ht="12.75">
      <c r="A74" s="14" t="s">
        <v>84</v>
      </c>
      <c r="B74" s="37">
        <v>67.2</v>
      </c>
      <c r="C74" s="37">
        <v>67.2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D74-Июль!D74</f>
        <v>0</v>
      </c>
    </row>
    <row r="75" spans="1:9" ht="25.5">
      <c r="A75" s="3" t="s">
        <v>39</v>
      </c>
      <c r="B75" s="46">
        <v>10175.1</v>
      </c>
      <c r="C75" s="46">
        <v>6849.1</v>
      </c>
      <c r="D75" s="46">
        <v>6680.1</v>
      </c>
      <c r="E75" s="38">
        <f>$D:$D/$B:$B*100</f>
        <v>65.65144322905917</v>
      </c>
      <c r="F75" s="38">
        <f>$D:$D/$C:$C*100</f>
        <v>97.53252252120717</v>
      </c>
      <c r="G75" s="46">
        <v>6839.4</v>
      </c>
      <c r="H75" s="38">
        <f>$D:$D/$G:$G*100</f>
        <v>97.67084832002809</v>
      </c>
      <c r="I75" s="46">
        <f>D75-Июль!D75</f>
        <v>712.5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D76-Июль!D76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D77-Июль!D77</f>
        <v>0</v>
      </c>
    </row>
    <row r="78" spans="1:9" ht="12.75">
      <c r="A78" s="3" t="s">
        <v>42</v>
      </c>
      <c r="B78" s="46">
        <v>14835.9</v>
      </c>
      <c r="C78" s="46">
        <v>8522.6</v>
      </c>
      <c r="D78" s="46">
        <v>7175.4</v>
      </c>
      <c r="E78" s="38">
        <f>$D:$D/$B:$B*100</f>
        <v>48.36511435099994</v>
      </c>
      <c r="F78" s="38">
        <f>$D:$D/$C:$C*100</f>
        <v>84.19261727641799</v>
      </c>
      <c r="G78" s="46">
        <v>21087.9</v>
      </c>
      <c r="H78" s="38">
        <f>$D:$D/$G:$G*100</f>
        <v>34.02614769607215</v>
      </c>
      <c r="I78" s="46">
        <f>D78-Июль!D78</f>
        <v>827.2999999999993</v>
      </c>
    </row>
    <row r="79" spans="1:9" ht="12.75">
      <c r="A79" s="13" t="s">
        <v>43</v>
      </c>
      <c r="B79" s="36">
        <v>235.3</v>
      </c>
      <c r="C79" s="36">
        <v>165.5</v>
      </c>
      <c r="D79" s="36">
        <v>164.8</v>
      </c>
      <c r="E79" s="35">
        <f>$D:$D/$B:$B*100</f>
        <v>70.0382490437739</v>
      </c>
      <c r="F79" s="35">
        <f>$D:$D/$C:$C*100</f>
        <v>99.57703927492449</v>
      </c>
      <c r="G79" s="36">
        <v>134.9</v>
      </c>
      <c r="H79" s="35">
        <f>$D:$D/$G:$G*100</f>
        <v>122.16456634544106</v>
      </c>
      <c r="I79" s="45">
        <f>D79-Июль!D79</f>
        <v>30.30000000000001</v>
      </c>
    </row>
    <row r="80" spans="1:9" ht="25.5">
      <c r="A80" s="15" t="s">
        <v>44</v>
      </c>
      <c r="B80" s="36">
        <v>2045.473</v>
      </c>
      <c r="C80" s="36">
        <v>1396.6</v>
      </c>
      <c r="D80" s="36">
        <v>1250.4</v>
      </c>
      <c r="E80" s="35">
        <f>$D:$D/$B:$B*100</f>
        <v>61.13011513718344</v>
      </c>
      <c r="F80" s="35">
        <f>$D:$D/$C:$C*100</f>
        <v>89.53171989116426</v>
      </c>
      <c r="G80" s="36">
        <v>1282.1</v>
      </c>
      <c r="H80" s="35">
        <f>$D:$D/$G:$G*100</f>
        <v>97.52749395522972</v>
      </c>
      <c r="I80" s="45">
        <f>D80-Июль!D80</f>
        <v>80.10000000000014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56377.799999999996</v>
      </c>
      <c r="D81" s="45">
        <f>D82+D83+D84+D85+D86</f>
        <v>52651.799999999996</v>
      </c>
      <c r="E81" s="35">
        <f>$D:$D/$B:$B*100</f>
        <v>40.89666662782975</v>
      </c>
      <c r="F81" s="35">
        <f>$D:$D/$C:$C*100</f>
        <v>93.39101561252834</v>
      </c>
      <c r="G81" s="45">
        <f>G82+G83+G84+G85+G86</f>
        <v>36784.1</v>
      </c>
      <c r="H81" s="35">
        <f>$D:$D/$G:$G*100</f>
        <v>143.1373881649952</v>
      </c>
      <c r="I81" s="45">
        <f>I82+I83+I84+I85+I86</f>
        <v>15409.900000000001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D82-Июль!D82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D83-Июль!D83</f>
        <v>0</v>
      </c>
    </row>
    <row r="84" spans="1:9" ht="12.75">
      <c r="A84" s="14" t="s">
        <v>46</v>
      </c>
      <c r="B84" s="46">
        <v>12996</v>
      </c>
      <c r="C84" s="46">
        <v>7545.1</v>
      </c>
      <c r="D84" s="46">
        <v>7545.1</v>
      </c>
      <c r="E84" s="38">
        <f aca="true" t="shared" si="11" ref="E84:E109">$D:$D/$B:$B*100</f>
        <v>58.057094490612506</v>
      </c>
      <c r="F84" s="38">
        <f aca="true" t="shared" si="12" ref="F84:F99">$D:$D/$C:$C*100</f>
        <v>100</v>
      </c>
      <c r="G84" s="46">
        <v>5853.2</v>
      </c>
      <c r="H84" s="38">
        <f>$D:$D/$G:$G*100</f>
        <v>128.90555593521492</v>
      </c>
      <c r="I84" s="46">
        <f>D84-Июль!D84</f>
        <v>1202.9000000000005</v>
      </c>
    </row>
    <row r="85" spans="1:9" ht="12.75">
      <c r="A85" s="16" t="s">
        <v>89</v>
      </c>
      <c r="B85" s="37">
        <v>104643</v>
      </c>
      <c r="C85" s="37">
        <v>41761.2</v>
      </c>
      <c r="D85" s="37">
        <v>38894</v>
      </c>
      <c r="E85" s="38">
        <f t="shared" si="11"/>
        <v>37.16827690337624</v>
      </c>
      <c r="F85" s="38">
        <f t="shared" si="12"/>
        <v>93.134296907177</v>
      </c>
      <c r="G85" s="37">
        <v>24947.7</v>
      </c>
      <c r="H85" s="38">
        <f>$D:$D/$G:$G*100</f>
        <v>155.90214729213514</v>
      </c>
      <c r="I85" s="46">
        <f>D85-Июль!D85</f>
        <v>13393</v>
      </c>
    </row>
    <row r="86" spans="1:9" ht="12.75">
      <c r="A86" s="14" t="s">
        <v>47</v>
      </c>
      <c r="B86" s="46">
        <v>11104.5</v>
      </c>
      <c r="C86" s="46">
        <v>7071.5</v>
      </c>
      <c r="D86" s="46">
        <v>6212.7</v>
      </c>
      <c r="E86" s="38">
        <f t="shared" si="11"/>
        <v>55.94758881534513</v>
      </c>
      <c r="F86" s="38">
        <f t="shared" si="12"/>
        <v>87.85547620731103</v>
      </c>
      <c r="G86" s="46">
        <v>5983.2</v>
      </c>
      <c r="H86" s="38">
        <f>$D:$D/$G:$G*100</f>
        <v>103.83574007220217</v>
      </c>
      <c r="I86" s="46">
        <f>D86-Июль!D86</f>
        <v>814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208515.69999999998</v>
      </c>
      <c r="D87" s="45">
        <f>D88+D89+D90+D91</f>
        <v>201385.7</v>
      </c>
      <c r="E87" s="35">
        <f t="shared" si="11"/>
        <v>70.90059407580304</v>
      </c>
      <c r="F87" s="35">
        <f t="shared" si="12"/>
        <v>96.58059321192603</v>
      </c>
      <c r="G87" s="45">
        <f>G88+G89+G90+G91</f>
        <v>37739.3</v>
      </c>
      <c r="H87" s="35">
        <f>$D:$D/$G:$G*100</f>
        <v>533.6233051487441</v>
      </c>
      <c r="I87" s="45">
        <f>I88+I89+I90+I91</f>
        <v>6176.600000000019</v>
      </c>
    </row>
    <row r="88" spans="1:9" ht="12.75">
      <c r="A88" s="14" t="s">
        <v>49</v>
      </c>
      <c r="B88" s="46">
        <v>191372.7</v>
      </c>
      <c r="C88" s="46">
        <v>153889.8</v>
      </c>
      <c r="D88" s="46">
        <v>151441.7</v>
      </c>
      <c r="E88" s="38">
        <f t="shared" si="11"/>
        <v>79.13443244517111</v>
      </c>
      <c r="F88" s="38">
        <f t="shared" si="12"/>
        <v>98.40918631384278</v>
      </c>
      <c r="G88" s="46">
        <v>0</v>
      </c>
      <c r="H88" s="38">
        <v>0</v>
      </c>
      <c r="I88" s="46">
        <f>D88-Июль!D88</f>
        <v>68.80000000001746</v>
      </c>
    </row>
    <row r="89" spans="1:9" ht="12.75">
      <c r="A89" s="14" t="s">
        <v>50</v>
      </c>
      <c r="B89" s="46">
        <v>22949.91</v>
      </c>
      <c r="C89" s="46">
        <v>11934.4</v>
      </c>
      <c r="D89" s="46">
        <v>10594.9</v>
      </c>
      <c r="E89" s="38">
        <f t="shared" si="11"/>
        <v>46.165322652681425</v>
      </c>
      <c r="F89" s="38">
        <f t="shared" si="12"/>
        <v>88.7761429145998</v>
      </c>
      <c r="G89" s="46">
        <v>8198.8</v>
      </c>
      <c r="H89" s="38">
        <v>0</v>
      </c>
      <c r="I89" s="46">
        <f>D89-Июль!D89</f>
        <v>1407.3999999999996</v>
      </c>
    </row>
    <row r="90" spans="1:9" ht="12.75">
      <c r="A90" s="14" t="s">
        <v>51</v>
      </c>
      <c r="B90" s="46">
        <v>28840.8</v>
      </c>
      <c r="C90" s="46">
        <v>17383.6</v>
      </c>
      <c r="D90" s="46">
        <v>14418.1</v>
      </c>
      <c r="E90" s="38">
        <f t="shared" si="11"/>
        <v>49.99202518654129</v>
      </c>
      <c r="F90" s="38">
        <f t="shared" si="12"/>
        <v>82.94081778227755</v>
      </c>
      <c r="G90" s="46">
        <v>16048.2</v>
      </c>
      <c r="H90" s="38">
        <f aca="true" t="shared" si="13" ref="H90:H99">$D:$D/$G:$G*100</f>
        <v>89.84247454543188</v>
      </c>
      <c r="I90" s="46">
        <f>D90-Июль!D90</f>
        <v>3245.5</v>
      </c>
    </row>
    <row r="91" spans="1:9" ht="12.75">
      <c r="A91" s="14" t="s">
        <v>52</v>
      </c>
      <c r="B91" s="46">
        <v>40876.1</v>
      </c>
      <c r="C91" s="46">
        <v>25307.9</v>
      </c>
      <c r="D91" s="46">
        <v>24931</v>
      </c>
      <c r="E91" s="38">
        <f t="shared" si="11"/>
        <v>60.99163080626576</v>
      </c>
      <c r="F91" s="38">
        <f t="shared" si="12"/>
        <v>98.51074170515926</v>
      </c>
      <c r="G91" s="46">
        <v>13492.3</v>
      </c>
      <c r="H91" s="38">
        <f t="shared" si="13"/>
        <v>184.7794668069936</v>
      </c>
      <c r="I91" s="46">
        <f>D91-Июль!D91</f>
        <v>1454.9000000000015</v>
      </c>
    </row>
    <row r="92" spans="1:9" ht="12.75">
      <c r="A92" s="17" t="s">
        <v>53</v>
      </c>
      <c r="B92" s="45">
        <f>B93+B94+B95+B96</f>
        <v>1012971.5</v>
      </c>
      <c r="C92" s="45">
        <f>C93+C94+C95+C96</f>
        <v>661591.9</v>
      </c>
      <c r="D92" s="45">
        <f>D93+D94+D95+D96</f>
        <v>603825.7000000001</v>
      </c>
      <c r="E92" s="35">
        <f t="shared" si="11"/>
        <v>59.609347350838604</v>
      </c>
      <c r="F92" s="35">
        <f t="shared" si="12"/>
        <v>91.26860531394053</v>
      </c>
      <c r="G92" s="45">
        <f>G93+G94+G95+G96</f>
        <v>643556.4</v>
      </c>
      <c r="H92" s="35">
        <f t="shared" si="13"/>
        <v>93.82638413665066</v>
      </c>
      <c r="I92" s="45">
        <f>I93+I94+I95+I96</f>
        <v>45743</v>
      </c>
    </row>
    <row r="93" spans="1:9" ht="12.75">
      <c r="A93" s="14" t="s">
        <v>54</v>
      </c>
      <c r="B93" s="46">
        <f>378288.1-0.1</f>
        <v>378288</v>
      </c>
      <c r="C93" s="46">
        <f>245558.3-0.4</f>
        <v>245557.9</v>
      </c>
      <c r="D93" s="46">
        <f>228536.3+0.1</f>
        <v>228536.4</v>
      </c>
      <c r="E93" s="38">
        <f t="shared" si="11"/>
        <v>60.41333587108235</v>
      </c>
      <c r="F93" s="38">
        <f t="shared" si="12"/>
        <v>93.06823360193258</v>
      </c>
      <c r="G93" s="46">
        <v>229991.6</v>
      </c>
      <c r="H93" s="38">
        <f t="shared" si="13"/>
        <v>99.36728123983659</v>
      </c>
      <c r="I93" s="46">
        <f>D93-Июль!D93</f>
        <v>26033.699999999983</v>
      </c>
    </row>
    <row r="94" spans="1:9" ht="12.75">
      <c r="A94" s="14" t="s">
        <v>55</v>
      </c>
      <c r="B94" s="46">
        <v>557924.1</v>
      </c>
      <c r="C94" s="46">
        <v>363996.7</v>
      </c>
      <c r="D94" s="46">
        <v>325361.7</v>
      </c>
      <c r="E94" s="38">
        <f t="shared" si="11"/>
        <v>58.31648068258748</v>
      </c>
      <c r="F94" s="38">
        <f t="shared" si="12"/>
        <v>89.38589278419282</v>
      </c>
      <c r="G94" s="46">
        <v>364352.2</v>
      </c>
      <c r="H94" s="38">
        <f t="shared" si="13"/>
        <v>89.29867858626899</v>
      </c>
      <c r="I94" s="46">
        <f>D94-Июль!D94</f>
        <v>14436.400000000023</v>
      </c>
    </row>
    <row r="95" spans="1:9" ht="12.75">
      <c r="A95" s="14" t="s">
        <v>56</v>
      </c>
      <c r="B95" s="46">
        <v>26258</v>
      </c>
      <c r="C95" s="46">
        <v>21092.4</v>
      </c>
      <c r="D95" s="46">
        <v>19968.8</v>
      </c>
      <c r="E95" s="38">
        <f t="shared" si="11"/>
        <v>76.0484423794653</v>
      </c>
      <c r="F95" s="38">
        <f t="shared" si="12"/>
        <v>94.67296277332119</v>
      </c>
      <c r="G95" s="46">
        <v>20953.9</v>
      </c>
      <c r="H95" s="38">
        <f t="shared" si="13"/>
        <v>95.29872720591392</v>
      </c>
      <c r="I95" s="46">
        <f>D95-Июль!D95</f>
        <v>2111.2000000000007</v>
      </c>
    </row>
    <row r="96" spans="1:9" ht="12.75">
      <c r="A96" s="14" t="s">
        <v>57</v>
      </c>
      <c r="B96" s="46">
        <v>50501.4</v>
      </c>
      <c r="C96" s="46">
        <v>30944.9</v>
      </c>
      <c r="D96" s="37">
        <v>29958.8</v>
      </c>
      <c r="E96" s="38">
        <f t="shared" si="11"/>
        <v>59.3227118456122</v>
      </c>
      <c r="F96" s="38">
        <f t="shared" si="12"/>
        <v>96.81336827716359</v>
      </c>
      <c r="G96" s="37">
        <v>28258.7</v>
      </c>
      <c r="H96" s="38">
        <f t="shared" si="13"/>
        <v>106.01620032060923</v>
      </c>
      <c r="I96" s="46">
        <f>D96-Июль!D96</f>
        <v>3161.7000000000007</v>
      </c>
    </row>
    <row r="97" spans="1:9" ht="25.5">
      <c r="A97" s="17" t="s">
        <v>58</v>
      </c>
      <c r="B97" s="45">
        <f>B98+B99</f>
        <v>161340.5</v>
      </c>
      <c r="C97" s="45">
        <f>C98+C99</f>
        <v>100226.3</v>
      </c>
      <c r="D97" s="45">
        <f>D98+D99</f>
        <v>76751.6</v>
      </c>
      <c r="E97" s="35">
        <f t="shared" si="11"/>
        <v>47.57119260198153</v>
      </c>
      <c r="F97" s="35">
        <f t="shared" si="12"/>
        <v>76.57830329963294</v>
      </c>
      <c r="G97" s="45">
        <f>G98+G99</f>
        <v>58667.6</v>
      </c>
      <c r="H97" s="35">
        <f t="shared" si="13"/>
        <v>130.8245096100744</v>
      </c>
      <c r="I97" s="45">
        <f>I98+I99</f>
        <v>15635.800000000005</v>
      </c>
    </row>
    <row r="98" spans="1:9" ht="12.75">
      <c r="A98" s="14" t="s">
        <v>59</v>
      </c>
      <c r="B98" s="46">
        <v>147933.9</v>
      </c>
      <c r="C98" s="46">
        <v>92275.2</v>
      </c>
      <c r="D98" s="46">
        <v>68823.8</v>
      </c>
      <c r="E98" s="38">
        <f t="shared" si="11"/>
        <v>46.523345899756585</v>
      </c>
      <c r="F98" s="38">
        <f t="shared" si="12"/>
        <v>74.58537071715912</v>
      </c>
      <c r="G98" s="46">
        <v>51428.4</v>
      </c>
      <c r="H98" s="38">
        <f t="shared" si="13"/>
        <v>133.82450163722768</v>
      </c>
      <c r="I98" s="46">
        <f>D98-Июль!D98</f>
        <v>14591.200000000004</v>
      </c>
    </row>
    <row r="99" spans="1:9" ht="25.5">
      <c r="A99" s="14" t="s">
        <v>60</v>
      </c>
      <c r="B99" s="46">
        <v>13406.6</v>
      </c>
      <c r="C99" s="46">
        <v>7951.1</v>
      </c>
      <c r="D99" s="46">
        <v>7927.8</v>
      </c>
      <c r="E99" s="38">
        <f t="shared" si="11"/>
        <v>59.1335610818552</v>
      </c>
      <c r="F99" s="38">
        <f t="shared" si="12"/>
        <v>99.70695878557684</v>
      </c>
      <c r="G99" s="46">
        <v>7239.2</v>
      </c>
      <c r="H99" s="38">
        <f t="shared" si="13"/>
        <v>109.51210078461709</v>
      </c>
      <c r="I99" s="46">
        <f>D99-Июль!D99</f>
        <v>1044.6000000000004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22.4</v>
      </c>
      <c r="H101" s="38">
        <v>0</v>
      </c>
      <c r="I101" s="46">
        <f>D101-Июль!D101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84717.3</v>
      </c>
      <c r="D102" s="45">
        <f>D103+D104+D105+D106+D107</f>
        <v>77346.79999999999</v>
      </c>
      <c r="E102" s="35">
        <f t="shared" si="11"/>
        <v>56.62404253091757</v>
      </c>
      <c r="F102" s="35">
        <f aca="true" t="shared" si="14" ref="F102:F109">$D:$D/$C:$C*100</f>
        <v>91.29988798037706</v>
      </c>
      <c r="G102" s="45">
        <f>G103+G104+G105+G106+G107</f>
        <v>269515.7</v>
      </c>
      <c r="H102" s="35">
        <f>$D:$D/$G:$G*100</f>
        <v>28.69843946011308</v>
      </c>
      <c r="I102" s="45">
        <f>I103+I104+I105+I106+I107</f>
        <v>15512.4</v>
      </c>
    </row>
    <row r="103" spans="1:9" ht="12.75">
      <c r="A103" s="14" t="s">
        <v>62</v>
      </c>
      <c r="B103" s="46">
        <v>900</v>
      </c>
      <c r="C103" s="46">
        <v>491</v>
      </c>
      <c r="D103" s="46">
        <v>347.9</v>
      </c>
      <c r="E103" s="38">
        <f t="shared" si="11"/>
        <v>38.65555555555555</v>
      </c>
      <c r="F103" s="38">
        <f t="shared" si="14"/>
        <v>70.85539714867618</v>
      </c>
      <c r="G103" s="46">
        <v>414.4</v>
      </c>
      <c r="H103" s="38">
        <f>$D:$D/$G:$G*100</f>
        <v>83.9527027027027</v>
      </c>
      <c r="I103" s="46">
        <f>D103-Июль!D103</f>
        <v>65.59999999999997</v>
      </c>
    </row>
    <row r="104" spans="1:9" ht="12.75">
      <c r="A104" s="14" t="s">
        <v>63</v>
      </c>
      <c r="B104" s="46">
        <v>49049.5</v>
      </c>
      <c r="C104" s="46">
        <v>32220.4</v>
      </c>
      <c r="D104" s="46">
        <v>32220.3</v>
      </c>
      <c r="E104" s="38">
        <f t="shared" si="11"/>
        <v>65.68935463154568</v>
      </c>
      <c r="F104" s="38">
        <f t="shared" si="14"/>
        <v>99.99968963762088</v>
      </c>
      <c r="G104" s="46">
        <v>29454.2</v>
      </c>
      <c r="H104" s="38">
        <f>$D:$D/$G:$G*100</f>
        <v>109.39119039050458</v>
      </c>
      <c r="I104" s="46">
        <f>D104-Июль!D104</f>
        <v>3730.2999999999993</v>
      </c>
    </row>
    <row r="105" spans="1:9" ht="12.75">
      <c r="A105" s="14" t="s">
        <v>64</v>
      </c>
      <c r="B105" s="46">
        <v>24793.2</v>
      </c>
      <c r="C105" s="46">
        <v>10140.1</v>
      </c>
      <c r="D105" s="46">
        <v>9755.4</v>
      </c>
      <c r="E105" s="38">
        <f t="shared" si="11"/>
        <v>39.34707903780069</v>
      </c>
      <c r="F105" s="38">
        <f t="shared" si="14"/>
        <v>96.20615181309849</v>
      </c>
      <c r="G105" s="46">
        <v>221386.2</v>
      </c>
      <c r="H105" s="38">
        <f>$D:$D/$G:$G*100</f>
        <v>4.406507722703583</v>
      </c>
      <c r="I105" s="46">
        <f>D105-Июль!D105</f>
        <v>324.60000000000036</v>
      </c>
    </row>
    <row r="106" spans="1:9" ht="12.75">
      <c r="A106" s="14" t="s">
        <v>65</v>
      </c>
      <c r="B106" s="37">
        <v>36260.1</v>
      </c>
      <c r="C106" s="37">
        <v>25046.8</v>
      </c>
      <c r="D106" s="37">
        <v>18567.3</v>
      </c>
      <c r="E106" s="38">
        <f t="shared" si="11"/>
        <v>51.20587091596548</v>
      </c>
      <c r="F106" s="38">
        <f t="shared" si="14"/>
        <v>74.13042783908523</v>
      </c>
      <c r="G106" s="37">
        <v>2144.1</v>
      </c>
      <c r="H106" s="38">
        <v>0</v>
      </c>
      <c r="I106" s="46">
        <f>D106-Июль!D106</f>
        <v>9496.599999999999</v>
      </c>
    </row>
    <row r="107" spans="1:9" ht="12.75">
      <c r="A107" s="14" t="s">
        <v>66</v>
      </c>
      <c r="B107" s="46">
        <v>25594.3</v>
      </c>
      <c r="C107" s="46">
        <v>16819</v>
      </c>
      <c r="D107" s="46">
        <v>16455.9</v>
      </c>
      <c r="E107" s="38">
        <f t="shared" si="11"/>
        <v>64.29517509758033</v>
      </c>
      <c r="F107" s="38">
        <f t="shared" si="14"/>
        <v>97.84113205303527</v>
      </c>
      <c r="G107" s="46">
        <v>16116.8</v>
      </c>
      <c r="H107" s="38">
        <f>$D:$D/$G:$G*100</f>
        <v>102.1040156854959</v>
      </c>
      <c r="I107" s="46">
        <f>D107-Июль!D107</f>
        <v>1895.300000000001</v>
      </c>
    </row>
    <row r="108" spans="1:9" ht="12.75">
      <c r="A108" s="17" t="s">
        <v>73</v>
      </c>
      <c r="B108" s="36">
        <f>B109+B110+B111</f>
        <v>32874</v>
      </c>
      <c r="C108" s="36">
        <f>C109+C110+C111</f>
        <v>21982.9</v>
      </c>
      <c r="D108" s="36">
        <f>D109+D110+D111</f>
        <v>21834.5</v>
      </c>
      <c r="E108" s="35">
        <f t="shared" si="11"/>
        <v>66.4187503802397</v>
      </c>
      <c r="F108" s="35">
        <f t="shared" si="14"/>
        <v>99.32492983182382</v>
      </c>
      <c r="G108" s="36">
        <f>G109+G110+G111</f>
        <v>18538.2</v>
      </c>
      <c r="H108" s="35">
        <f>$D:$D/$G:$G*100</f>
        <v>117.78112222330105</v>
      </c>
      <c r="I108" s="36">
        <f>I109+I110+I111</f>
        <v>2624.3999999999996</v>
      </c>
    </row>
    <row r="109" spans="1:9" ht="12.75">
      <c r="A109" s="54" t="s">
        <v>74</v>
      </c>
      <c r="B109" s="37">
        <v>23022.8</v>
      </c>
      <c r="C109" s="37">
        <v>15300.8</v>
      </c>
      <c r="D109" s="37">
        <v>15300.9</v>
      </c>
      <c r="E109" s="38">
        <f t="shared" si="11"/>
        <v>66.45977031464462</v>
      </c>
      <c r="F109" s="38">
        <f t="shared" si="14"/>
        <v>100.00065356059815</v>
      </c>
      <c r="G109" s="37">
        <v>13449</v>
      </c>
      <c r="H109" s="38">
        <f>$D:$D/$G:$G*100</f>
        <v>113.76979701093018</v>
      </c>
      <c r="I109" s="46">
        <f>D109-Июль!D109</f>
        <v>1920.2999999999993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D110-Июль!D110</f>
        <v>0</v>
      </c>
    </row>
    <row r="111" spans="1:9" ht="25.5">
      <c r="A111" s="18" t="s">
        <v>85</v>
      </c>
      <c r="B111" s="37">
        <v>9851.2</v>
      </c>
      <c r="C111" s="37">
        <v>6682.1</v>
      </c>
      <c r="D111" s="37">
        <v>6533.6</v>
      </c>
      <c r="E111" s="38">
        <f>$D:$D/$B:$B*100</f>
        <v>66.32288452168264</v>
      </c>
      <c r="F111" s="38">
        <f>$D:$D/$C:$C*100</f>
        <v>97.7776447523982</v>
      </c>
      <c r="G111" s="37">
        <v>5089.2</v>
      </c>
      <c r="H111" s="38">
        <f>$D:$D/$G:$G*100</f>
        <v>128.38167098954648</v>
      </c>
      <c r="I111" s="46">
        <f>D111-Июль!D111</f>
        <v>704.1000000000004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D113-Июль!D113</f>
        <v>0</v>
      </c>
    </row>
    <row r="114" spans="1:10" ht="33.75" customHeight="1">
      <c r="A114" s="20" t="s">
        <v>67</v>
      </c>
      <c r="B114" s="45">
        <f>B70+B79+B80+B81+B87+B92+B97+B100+B102+B108+B112</f>
        <v>1826275.983</v>
      </c>
      <c r="C114" s="45">
        <f>C70+C79+C80+C81+C87+C92+C97+C100+C102+C108+C112+0.02</f>
        <v>1176590.32</v>
      </c>
      <c r="D114" s="45">
        <f>D70+D79+D80+D81+D87+D92+D97+D100+D102+D108+D112</f>
        <v>1074474.1800000002</v>
      </c>
      <c r="E114" s="35">
        <f>$D:$D/$B:$B*100</f>
        <v>58.834162525368995</v>
      </c>
      <c r="F114" s="35">
        <f>$D:$D/$C:$C*100</f>
        <v>91.32101137803005</v>
      </c>
      <c r="G114" s="45">
        <f>G70+G79+G80+G81+G87+G92+G97+G100+G102+G108+G112</f>
        <v>1120439.7</v>
      </c>
      <c r="H114" s="35">
        <f>$D:$D/$G:$G*100</f>
        <v>95.89754629365598</v>
      </c>
      <c r="I114" s="45">
        <f>I70+I79+I80+I81+I87+I92+I97+I100+I102+I108+I112</f>
        <v>106070.10000000002</v>
      </c>
      <c r="J114" s="61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-19654.220000000205</v>
      </c>
      <c r="D115" s="39">
        <f>D68-D114</f>
        <v>20463.71999999974</v>
      </c>
      <c r="E115" s="39"/>
      <c r="F115" s="39"/>
      <c r="G115" s="39">
        <f>G68-G114</f>
        <v>-23442.949999999953</v>
      </c>
      <c r="H115" s="39"/>
      <c r="I115" s="39">
        <f>I68-I114</f>
        <v>-6294.580000000016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169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-20463.71999999974</v>
      </c>
      <c r="E117" s="37"/>
      <c r="F117" s="37"/>
      <c r="G117" s="50"/>
      <c r="H117" s="47"/>
      <c r="I117" s="36">
        <f>I119+I120</f>
        <v>63900.701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7046</v>
      </c>
      <c r="E119" s="37"/>
      <c r="F119" s="37"/>
      <c r="G119" s="37"/>
      <c r="H119" s="47"/>
      <c r="I119" s="37">
        <f>D119-Июль!I119</f>
        <v>3102.8939999999984</v>
      </c>
    </row>
    <row r="120" spans="1:9" ht="12.75">
      <c r="A120" s="3" t="s">
        <v>72</v>
      </c>
      <c r="B120" s="37">
        <v>1413</v>
      </c>
      <c r="C120" s="37"/>
      <c r="D120" s="37">
        <v>12830</v>
      </c>
      <c r="E120" s="37"/>
      <c r="F120" s="37"/>
      <c r="G120" s="37"/>
      <c r="H120" s="47"/>
      <c r="I120" s="37">
        <f>D120-Июль!I120</f>
        <v>60797.807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natasha</cp:lastModifiedBy>
  <cp:lastPrinted>2015-07-06T05:07:10Z</cp:lastPrinted>
  <dcterms:created xsi:type="dcterms:W3CDTF">2010-09-10T01:16:58Z</dcterms:created>
  <dcterms:modified xsi:type="dcterms:W3CDTF">2015-10-14T05:06:10Z</dcterms:modified>
  <cp:category/>
  <cp:version/>
  <cp:contentType/>
  <cp:contentStatus/>
</cp:coreProperties>
</file>